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saveExternalLinkValues="0" codeName="ThisWorkbook" defaultThemeVersion="124226"/>
  <mc:AlternateContent xmlns:mc="http://schemas.openxmlformats.org/markup-compatibility/2006">
    <mc:Choice Requires="x15">
      <x15ac:absPath xmlns:x15ac="http://schemas.microsoft.com/office/spreadsheetml/2010/11/ac" url="https://d.docs.live.net/128195c0f6403978/Desktop/RMS/Module updates/2025/Data Entry Module 2025/"/>
    </mc:Choice>
  </mc:AlternateContent>
  <xr:revisionPtr revIDLastSave="8" documentId="8_{41EC841B-F9FE-4AE6-A755-F05E7AAB9D8A}" xr6:coauthVersionLast="47" xr6:coauthVersionMax="47" xr10:uidLastSave="{BA51DEB9-573D-43EF-88A9-E149469E5456}"/>
  <bookViews>
    <workbookView xWindow="-110" yWindow="-110" windowWidth="19420" windowHeight="11020" tabRatio="777" xr2:uid="{00000000-000D-0000-FFFF-FFFF00000000}"/>
  </bookViews>
  <sheets>
    <sheet name="Instructions" sheetId="1" r:id="rId1"/>
    <sheet name="Header" sheetId="6" r:id="rId2"/>
    <sheet name="DMA" sheetId="2" r:id="rId3"/>
    <sheet name="Cover" sheetId="19" r:id="rId4"/>
    <sheet name="Substr" sheetId="13" r:id="rId5"/>
    <sheet name="Thal" sheetId="15" r:id="rId6"/>
    <sheet name="Comments" sheetId="11" r:id="rId7"/>
    <sheet name="Graphs" sheetId="12" r:id="rId8"/>
    <sheet name="Codes" sheetId="7" r:id="rId9"/>
    <sheet name="Calcs" sheetId="8" r:id="rId10"/>
    <sheet name="PLANTS" sheetId="16" r:id="rId11"/>
    <sheet name="KeySP" sheetId="17" r:id="rId12"/>
  </sheets>
  <definedNames>
    <definedName name="_xlnm._FilterDatabase" localSheetId="8" hidden="1">Codes!#REF!</definedName>
    <definedName name="_xlnm._FilterDatabase" localSheetId="6" hidden="1">Comments!$Y$2:$Y$500</definedName>
    <definedName name="_xlnm._FilterDatabase" localSheetId="2" hidden="1">DMA!$AP$4:$AP$688</definedName>
    <definedName name="_xlnm._FilterDatabase" localSheetId="10" hidden="1">PLANTS!$K$1:$L$579</definedName>
    <definedName name="_Ref171048" localSheetId="8">Codes!$L$3</definedName>
    <definedName name="_Ref171069" localSheetId="8">Codes!$L$49</definedName>
    <definedName name="_Ref171090" localSheetId="8">Codes!$L$60</definedName>
    <definedName name="_z0ykzses1qk2" localSheetId="8">Codes!$L$62</definedName>
    <definedName name="Key">DMA!$BV$4:$BV$34</definedName>
    <definedName name="Keysp">DMA!$BV$5:$BV$35</definedName>
    <definedName name="PLANTLIST">PLANTS!$A$3:$A$599</definedName>
    <definedName name="Plants">Codes!#REF!</definedName>
    <definedName name="_xlnm.Print_Area" localSheetId="2">DMA!$A$2:$Q$505</definedName>
    <definedName name="_xlnm.Print_Titles" localSheetId="2">DMA!$7:$8</definedName>
    <definedName name="Veg">Codes!#REF!</definedName>
    <definedName name="Woodyr">DMA!$AG$4:$AG$72</definedName>
    <definedName name="Woodyreg">DMA!$AG$5:$AG$103</definedName>
    <definedName name="Woodyu">DMA!$AA$4:$AA$72</definedName>
    <definedName name="Woodyuse">DMA!$AA$5:$AA$73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S5" i="2" l="1"/>
  <c r="ES6" i="2"/>
  <c r="ES10" i="2"/>
  <c r="ES11" i="2"/>
  <c r="ES12" i="2"/>
  <c r="ES13" i="2"/>
  <c r="ES14" i="2"/>
  <c r="ES15" i="2"/>
  <c r="ES16" i="2"/>
  <c r="ES17" i="2"/>
  <c r="ES18" i="2"/>
  <c r="ES19" i="2"/>
  <c r="ES20" i="2"/>
  <c r="ES21" i="2"/>
  <c r="ES22" i="2"/>
  <c r="ES23" i="2"/>
  <c r="ES24" i="2"/>
  <c r="ES25" i="2"/>
  <c r="ES26" i="2"/>
  <c r="ES27" i="2"/>
  <c r="ES28" i="2"/>
  <c r="ES29" i="2"/>
  <c r="ES30" i="2"/>
  <c r="ES31" i="2"/>
  <c r="ES32" i="2"/>
  <c r="ES33" i="2"/>
  <c r="ES34" i="2"/>
  <c r="ES35" i="2"/>
  <c r="ES36" i="2"/>
  <c r="ES37" i="2"/>
  <c r="ES38" i="2"/>
  <c r="ES39" i="2"/>
  <c r="ES40" i="2"/>
  <c r="ES41" i="2"/>
  <c r="ES42" i="2"/>
  <c r="ES43" i="2"/>
  <c r="ES44" i="2"/>
  <c r="ES45" i="2"/>
  <c r="ES46" i="2"/>
  <c r="ES47" i="2"/>
  <c r="ES48" i="2"/>
  <c r="ES49" i="2"/>
  <c r="ES50" i="2"/>
  <c r="ES51" i="2"/>
  <c r="ES52" i="2"/>
  <c r="ES53" i="2"/>
  <c r="ES54" i="2"/>
  <c r="ES55" i="2"/>
  <c r="ES56" i="2"/>
  <c r="ES57" i="2"/>
  <c r="ES58" i="2"/>
  <c r="ES59" i="2"/>
  <c r="ES60" i="2"/>
  <c r="ES61" i="2"/>
  <c r="ES62" i="2"/>
  <c r="ES63" i="2"/>
  <c r="ES64" i="2"/>
  <c r="ES65" i="2"/>
  <c r="ES66" i="2"/>
  <c r="ES67" i="2"/>
  <c r="ES68" i="2"/>
  <c r="ES69" i="2"/>
  <c r="ES70" i="2"/>
  <c r="ES71" i="2"/>
  <c r="ES72" i="2"/>
  <c r="ES73" i="2"/>
  <c r="ES74" i="2"/>
  <c r="ES75" i="2"/>
  <c r="ES76" i="2"/>
  <c r="ES77" i="2"/>
  <c r="ES78" i="2"/>
  <c r="ES79" i="2"/>
  <c r="ES80" i="2"/>
  <c r="ES81" i="2"/>
  <c r="ES82" i="2"/>
  <c r="ES83" i="2"/>
  <c r="ES84" i="2"/>
  <c r="ES85" i="2"/>
  <c r="ES86" i="2"/>
  <c r="ES87" i="2"/>
  <c r="ES88" i="2"/>
  <c r="ES89" i="2"/>
  <c r="ES90" i="2"/>
  <c r="ES91" i="2"/>
  <c r="ES92" i="2"/>
  <c r="ES93" i="2"/>
  <c r="ES94" i="2"/>
  <c r="ES95" i="2"/>
  <c r="ES96" i="2"/>
  <c r="ES97" i="2"/>
  <c r="ES98" i="2"/>
  <c r="ES99" i="2"/>
  <c r="ES100" i="2"/>
  <c r="ES101" i="2"/>
  <c r="ES102" i="2"/>
  <c r="ES103" i="2"/>
  <c r="ES104" i="2"/>
  <c r="ES105" i="2"/>
  <c r="ES106" i="2"/>
  <c r="ES107" i="2"/>
  <c r="ES108" i="2"/>
  <c r="ES109" i="2"/>
  <c r="ES110" i="2"/>
  <c r="ES111" i="2"/>
  <c r="ES112" i="2"/>
  <c r="ES113" i="2"/>
  <c r="ES114" i="2"/>
  <c r="ES115" i="2"/>
  <c r="ES116" i="2"/>
  <c r="ES117" i="2"/>
  <c r="ES118" i="2"/>
  <c r="ES119" i="2"/>
  <c r="ES120" i="2"/>
  <c r="ES121" i="2"/>
  <c r="ES122" i="2"/>
  <c r="ES123" i="2"/>
  <c r="ES124" i="2"/>
  <c r="ES125" i="2"/>
  <c r="ES126" i="2"/>
  <c r="ES127" i="2"/>
  <c r="ES128" i="2"/>
  <c r="ES129" i="2"/>
  <c r="ES130" i="2"/>
  <c r="ES131" i="2"/>
  <c r="ES132" i="2"/>
  <c r="ES133" i="2"/>
  <c r="ES134" i="2"/>
  <c r="ES135" i="2"/>
  <c r="ES136" i="2"/>
  <c r="ES137" i="2"/>
  <c r="ES138" i="2"/>
  <c r="ES139" i="2"/>
  <c r="ES140" i="2"/>
  <c r="ES141" i="2"/>
  <c r="ES142" i="2"/>
  <c r="ES143" i="2"/>
  <c r="ES144" i="2"/>
  <c r="ES145" i="2"/>
  <c r="ES146" i="2"/>
  <c r="ES147" i="2"/>
  <c r="ES148" i="2"/>
  <c r="ES149" i="2"/>
  <c r="ES150" i="2"/>
  <c r="ES151" i="2"/>
  <c r="ES152" i="2"/>
  <c r="ES153" i="2"/>
  <c r="ES154" i="2"/>
  <c r="ES155" i="2"/>
  <c r="ES156" i="2"/>
  <c r="ES157" i="2"/>
  <c r="ES158" i="2"/>
  <c r="ES159" i="2"/>
  <c r="ES160" i="2"/>
  <c r="ES161" i="2"/>
  <c r="ES162" i="2"/>
  <c r="ES163" i="2"/>
  <c r="ES164" i="2"/>
  <c r="ES165" i="2"/>
  <c r="ES166" i="2"/>
  <c r="ES167" i="2"/>
  <c r="ES168" i="2"/>
  <c r="ES169" i="2"/>
  <c r="ES170" i="2"/>
  <c r="ES171" i="2"/>
  <c r="ES172" i="2"/>
  <c r="ES173" i="2"/>
  <c r="ES174" i="2"/>
  <c r="ES175" i="2"/>
  <c r="ES176" i="2"/>
  <c r="ES177" i="2"/>
  <c r="ES178" i="2"/>
  <c r="ES179" i="2"/>
  <c r="ES180" i="2"/>
  <c r="ES181" i="2"/>
  <c r="ES182" i="2"/>
  <c r="ES183" i="2"/>
  <c r="ES184" i="2"/>
  <c r="ES185" i="2"/>
  <c r="ES186" i="2"/>
  <c r="ES187" i="2"/>
  <c r="ES188" i="2"/>
  <c r="ES189" i="2"/>
  <c r="ES190" i="2"/>
  <c r="ES191" i="2"/>
  <c r="ES192" i="2"/>
  <c r="ES193" i="2"/>
  <c r="ES194" i="2"/>
  <c r="ES195" i="2"/>
  <c r="ES196" i="2"/>
  <c r="ES197" i="2"/>
  <c r="ES198" i="2"/>
  <c r="ES199" i="2"/>
  <c r="ES200" i="2"/>
  <c r="ES201" i="2"/>
  <c r="ES202" i="2"/>
  <c r="ES203" i="2"/>
  <c r="ES4" i="2"/>
  <c r="ER203" i="2"/>
  <c r="EQ203" i="2"/>
  <c r="EP203" i="2"/>
  <c r="ER202" i="2"/>
  <c r="EQ202" i="2"/>
  <c r="EP202" i="2"/>
  <c r="ER201" i="2"/>
  <c r="EQ201" i="2"/>
  <c r="EP201" i="2"/>
  <c r="ER200" i="2"/>
  <c r="EQ200" i="2"/>
  <c r="EP200" i="2"/>
  <c r="ER199" i="2"/>
  <c r="EQ199" i="2"/>
  <c r="EP199" i="2"/>
  <c r="ER198" i="2"/>
  <c r="EQ198" i="2"/>
  <c r="EP198" i="2"/>
  <c r="ER197" i="2"/>
  <c r="EQ197" i="2"/>
  <c r="EP197" i="2"/>
  <c r="ER196" i="2"/>
  <c r="EQ196" i="2"/>
  <c r="EP196" i="2"/>
  <c r="ER195" i="2"/>
  <c r="EQ195" i="2"/>
  <c r="EP195" i="2"/>
  <c r="ER194" i="2"/>
  <c r="EQ194" i="2"/>
  <c r="EP194" i="2"/>
  <c r="ER193" i="2"/>
  <c r="EQ193" i="2"/>
  <c r="EP193" i="2"/>
  <c r="ER192" i="2"/>
  <c r="EQ192" i="2"/>
  <c r="EP192" i="2"/>
  <c r="ER191" i="2"/>
  <c r="EQ191" i="2"/>
  <c r="EP191" i="2"/>
  <c r="ER190" i="2"/>
  <c r="EQ190" i="2"/>
  <c r="EP190" i="2"/>
  <c r="ER189" i="2"/>
  <c r="EQ189" i="2"/>
  <c r="EP189" i="2"/>
  <c r="ER188" i="2"/>
  <c r="EQ188" i="2"/>
  <c r="EP188" i="2"/>
  <c r="ER187" i="2"/>
  <c r="EQ187" i="2"/>
  <c r="EP187" i="2"/>
  <c r="ER186" i="2"/>
  <c r="EQ186" i="2"/>
  <c r="EP186" i="2"/>
  <c r="ER185" i="2"/>
  <c r="EQ185" i="2"/>
  <c r="EP185" i="2"/>
  <c r="ER184" i="2"/>
  <c r="EQ184" i="2"/>
  <c r="EP184" i="2"/>
  <c r="ER183" i="2"/>
  <c r="EQ183" i="2"/>
  <c r="EP183" i="2"/>
  <c r="ER182" i="2"/>
  <c r="EQ182" i="2"/>
  <c r="EP182" i="2"/>
  <c r="ER181" i="2"/>
  <c r="EQ181" i="2"/>
  <c r="EP181" i="2"/>
  <c r="ER180" i="2"/>
  <c r="EQ180" i="2"/>
  <c r="EP180" i="2"/>
  <c r="ER179" i="2"/>
  <c r="EQ179" i="2"/>
  <c r="EP179" i="2"/>
  <c r="ER178" i="2"/>
  <c r="EQ178" i="2"/>
  <c r="EP178" i="2"/>
  <c r="ER177" i="2"/>
  <c r="EQ177" i="2"/>
  <c r="EP177" i="2"/>
  <c r="ER176" i="2"/>
  <c r="EQ176" i="2"/>
  <c r="EP176" i="2"/>
  <c r="ER175" i="2"/>
  <c r="EQ175" i="2"/>
  <c r="EP175" i="2"/>
  <c r="ER174" i="2"/>
  <c r="EQ174" i="2"/>
  <c r="EP174" i="2"/>
  <c r="ER173" i="2"/>
  <c r="EQ173" i="2"/>
  <c r="EP173" i="2"/>
  <c r="ER172" i="2"/>
  <c r="EQ172" i="2"/>
  <c r="EP172" i="2"/>
  <c r="ER171" i="2"/>
  <c r="EQ171" i="2"/>
  <c r="EP171" i="2"/>
  <c r="ER170" i="2"/>
  <c r="EQ170" i="2"/>
  <c r="EP170" i="2"/>
  <c r="ER169" i="2"/>
  <c r="EQ169" i="2"/>
  <c r="EP169" i="2"/>
  <c r="ER168" i="2"/>
  <c r="EQ168" i="2"/>
  <c r="EP168" i="2"/>
  <c r="ER167" i="2"/>
  <c r="EQ167" i="2"/>
  <c r="EP167" i="2"/>
  <c r="ER166" i="2"/>
  <c r="EQ166" i="2"/>
  <c r="EP166" i="2"/>
  <c r="ER165" i="2"/>
  <c r="EQ165" i="2"/>
  <c r="EP165" i="2"/>
  <c r="ER164" i="2"/>
  <c r="EQ164" i="2"/>
  <c r="EP164" i="2"/>
  <c r="ER163" i="2"/>
  <c r="EQ163" i="2"/>
  <c r="EP163" i="2"/>
  <c r="ER162" i="2"/>
  <c r="EQ162" i="2"/>
  <c r="EP162" i="2"/>
  <c r="ER161" i="2"/>
  <c r="EQ161" i="2"/>
  <c r="EP161" i="2"/>
  <c r="ER160" i="2"/>
  <c r="EQ160" i="2"/>
  <c r="EP160" i="2"/>
  <c r="ER159" i="2"/>
  <c r="EQ159" i="2"/>
  <c r="EP159" i="2"/>
  <c r="ER158" i="2"/>
  <c r="EQ158" i="2"/>
  <c r="EP158" i="2"/>
  <c r="ER157" i="2"/>
  <c r="EQ157" i="2"/>
  <c r="EP157" i="2"/>
  <c r="ER156" i="2"/>
  <c r="EQ156" i="2"/>
  <c r="EP156" i="2"/>
  <c r="ER155" i="2"/>
  <c r="EQ155" i="2"/>
  <c r="EP155" i="2"/>
  <c r="ER154" i="2"/>
  <c r="EQ154" i="2"/>
  <c r="EP154" i="2"/>
  <c r="ER153" i="2"/>
  <c r="EQ153" i="2"/>
  <c r="EP153" i="2"/>
  <c r="ER152" i="2"/>
  <c r="EQ152" i="2"/>
  <c r="EP152" i="2"/>
  <c r="ER151" i="2"/>
  <c r="EQ151" i="2"/>
  <c r="EP151" i="2"/>
  <c r="ER150" i="2"/>
  <c r="EQ150" i="2"/>
  <c r="EP150" i="2"/>
  <c r="ER149" i="2"/>
  <c r="EQ149" i="2"/>
  <c r="EP149" i="2"/>
  <c r="ER148" i="2"/>
  <c r="EQ148" i="2"/>
  <c r="EP148" i="2"/>
  <c r="ER147" i="2"/>
  <c r="EQ147" i="2"/>
  <c r="EP147" i="2"/>
  <c r="ER146" i="2"/>
  <c r="EQ146" i="2"/>
  <c r="EP146" i="2"/>
  <c r="ER145" i="2"/>
  <c r="EQ145" i="2"/>
  <c r="EP145" i="2"/>
  <c r="ER144" i="2"/>
  <c r="EQ144" i="2"/>
  <c r="EP144" i="2"/>
  <c r="ER143" i="2"/>
  <c r="EQ143" i="2"/>
  <c r="EP143" i="2"/>
  <c r="ER142" i="2"/>
  <c r="EQ142" i="2"/>
  <c r="EP142" i="2"/>
  <c r="ER141" i="2"/>
  <c r="EQ141" i="2"/>
  <c r="EP141" i="2"/>
  <c r="ER140" i="2"/>
  <c r="EQ140" i="2"/>
  <c r="EP140" i="2"/>
  <c r="ER139" i="2"/>
  <c r="EQ139" i="2"/>
  <c r="EP139" i="2"/>
  <c r="ER138" i="2"/>
  <c r="EQ138" i="2"/>
  <c r="EP138" i="2"/>
  <c r="ER137" i="2"/>
  <c r="EQ137" i="2"/>
  <c r="EP137" i="2"/>
  <c r="ER136" i="2"/>
  <c r="EQ136" i="2"/>
  <c r="EP136" i="2"/>
  <c r="ER135" i="2"/>
  <c r="EQ135" i="2"/>
  <c r="EP135" i="2"/>
  <c r="ER134" i="2"/>
  <c r="EQ134" i="2"/>
  <c r="EP134" i="2"/>
  <c r="ER133" i="2"/>
  <c r="EQ133" i="2"/>
  <c r="EP133" i="2"/>
  <c r="ER132" i="2"/>
  <c r="EQ132" i="2"/>
  <c r="EP132" i="2"/>
  <c r="ER131" i="2"/>
  <c r="EQ131" i="2"/>
  <c r="EP131" i="2"/>
  <c r="ER130" i="2"/>
  <c r="EQ130" i="2"/>
  <c r="EP130" i="2"/>
  <c r="ER129" i="2"/>
  <c r="EQ129" i="2"/>
  <c r="EP129" i="2"/>
  <c r="ER128" i="2"/>
  <c r="EQ128" i="2"/>
  <c r="EP128" i="2"/>
  <c r="ER127" i="2"/>
  <c r="EQ127" i="2"/>
  <c r="EP127" i="2"/>
  <c r="ER126" i="2"/>
  <c r="EQ126" i="2"/>
  <c r="EP126" i="2"/>
  <c r="ER125" i="2"/>
  <c r="EQ125" i="2"/>
  <c r="EP125" i="2"/>
  <c r="ER124" i="2"/>
  <c r="EQ124" i="2"/>
  <c r="EP124" i="2"/>
  <c r="ER123" i="2"/>
  <c r="EQ123" i="2"/>
  <c r="EP123" i="2"/>
  <c r="ER122" i="2"/>
  <c r="EQ122" i="2"/>
  <c r="EP122" i="2"/>
  <c r="ER121" i="2"/>
  <c r="EQ121" i="2"/>
  <c r="EP121" i="2"/>
  <c r="ER120" i="2"/>
  <c r="EQ120" i="2"/>
  <c r="EP120" i="2"/>
  <c r="ER119" i="2"/>
  <c r="EQ119" i="2"/>
  <c r="EP119" i="2"/>
  <c r="ER118" i="2"/>
  <c r="EQ118" i="2"/>
  <c r="EP118" i="2"/>
  <c r="ER117" i="2"/>
  <c r="EQ117" i="2"/>
  <c r="EP117" i="2"/>
  <c r="ER116" i="2"/>
  <c r="EQ116" i="2"/>
  <c r="EP116" i="2"/>
  <c r="ER115" i="2"/>
  <c r="EQ115" i="2"/>
  <c r="EP115" i="2"/>
  <c r="ER114" i="2"/>
  <c r="EQ114" i="2"/>
  <c r="EP114" i="2"/>
  <c r="ER113" i="2"/>
  <c r="EQ113" i="2"/>
  <c r="EP113" i="2"/>
  <c r="ER112" i="2"/>
  <c r="EQ112" i="2"/>
  <c r="EP112" i="2"/>
  <c r="ER111" i="2"/>
  <c r="EQ111" i="2"/>
  <c r="EP111" i="2"/>
  <c r="ER110" i="2"/>
  <c r="EQ110" i="2"/>
  <c r="EP110" i="2"/>
  <c r="ER109" i="2"/>
  <c r="EQ109" i="2"/>
  <c r="EP109" i="2"/>
  <c r="ER108" i="2"/>
  <c r="EQ108" i="2"/>
  <c r="EP108" i="2"/>
  <c r="ER107" i="2"/>
  <c r="EQ107" i="2"/>
  <c r="EP107" i="2"/>
  <c r="ER106" i="2"/>
  <c r="EQ106" i="2"/>
  <c r="EP106" i="2"/>
  <c r="ER105" i="2"/>
  <c r="EQ105" i="2"/>
  <c r="EP105" i="2"/>
  <c r="ER104" i="2"/>
  <c r="EQ104" i="2"/>
  <c r="EP104" i="2"/>
  <c r="ER103" i="2"/>
  <c r="EQ103" i="2"/>
  <c r="EP103" i="2"/>
  <c r="ER102" i="2"/>
  <c r="EQ102" i="2"/>
  <c r="EP102" i="2"/>
  <c r="ER101" i="2"/>
  <c r="EQ101" i="2"/>
  <c r="EP101" i="2"/>
  <c r="ER100" i="2"/>
  <c r="EQ100" i="2"/>
  <c r="EP100" i="2"/>
  <c r="ER99" i="2"/>
  <c r="EQ99" i="2"/>
  <c r="EP99" i="2"/>
  <c r="ER98" i="2"/>
  <c r="EQ98" i="2"/>
  <c r="EP98" i="2"/>
  <c r="ER97" i="2"/>
  <c r="EQ97" i="2"/>
  <c r="EP97" i="2"/>
  <c r="ER96" i="2"/>
  <c r="EQ96" i="2"/>
  <c r="EP96" i="2"/>
  <c r="ER95" i="2"/>
  <c r="EQ95" i="2"/>
  <c r="EP95" i="2"/>
  <c r="ER94" i="2"/>
  <c r="EQ94" i="2"/>
  <c r="EP94" i="2"/>
  <c r="ER93" i="2"/>
  <c r="EQ93" i="2"/>
  <c r="EP93" i="2"/>
  <c r="ER92" i="2"/>
  <c r="EQ92" i="2"/>
  <c r="EP92" i="2"/>
  <c r="ER91" i="2"/>
  <c r="EQ91" i="2"/>
  <c r="EP91" i="2"/>
  <c r="ER90" i="2"/>
  <c r="EQ90" i="2"/>
  <c r="EP90" i="2"/>
  <c r="ER89" i="2"/>
  <c r="EQ89" i="2"/>
  <c r="EP89" i="2"/>
  <c r="ER88" i="2"/>
  <c r="EQ88" i="2"/>
  <c r="EP88" i="2"/>
  <c r="ER87" i="2"/>
  <c r="EQ87" i="2"/>
  <c r="EP87" i="2"/>
  <c r="ER86" i="2"/>
  <c r="EQ86" i="2"/>
  <c r="EP86" i="2"/>
  <c r="ER85" i="2"/>
  <c r="EQ85" i="2"/>
  <c r="EP85" i="2"/>
  <c r="ER84" i="2"/>
  <c r="EQ84" i="2"/>
  <c r="EP84" i="2"/>
  <c r="ER83" i="2"/>
  <c r="EQ83" i="2"/>
  <c r="EP83" i="2"/>
  <c r="ER82" i="2"/>
  <c r="EQ82" i="2"/>
  <c r="EP82" i="2"/>
  <c r="ER81" i="2"/>
  <c r="EQ81" i="2"/>
  <c r="EP81" i="2"/>
  <c r="ER80" i="2"/>
  <c r="EQ80" i="2"/>
  <c r="EP80" i="2"/>
  <c r="ER79" i="2"/>
  <c r="EQ79" i="2"/>
  <c r="EP79" i="2"/>
  <c r="ER78" i="2"/>
  <c r="EQ78" i="2"/>
  <c r="EP78" i="2"/>
  <c r="ER77" i="2"/>
  <c r="EQ77" i="2"/>
  <c r="EP77" i="2"/>
  <c r="ER76" i="2"/>
  <c r="EQ76" i="2"/>
  <c r="EP76" i="2"/>
  <c r="ER75" i="2"/>
  <c r="EQ75" i="2"/>
  <c r="EP75" i="2"/>
  <c r="ER74" i="2"/>
  <c r="EQ74" i="2"/>
  <c r="EP74" i="2"/>
  <c r="ER73" i="2"/>
  <c r="EQ73" i="2"/>
  <c r="EP73" i="2"/>
  <c r="ER72" i="2"/>
  <c r="EQ72" i="2"/>
  <c r="EP72" i="2"/>
  <c r="ER71" i="2"/>
  <c r="EQ71" i="2"/>
  <c r="EP71" i="2"/>
  <c r="ER70" i="2"/>
  <c r="EQ70" i="2"/>
  <c r="EP70" i="2"/>
  <c r="ER69" i="2"/>
  <c r="EQ69" i="2"/>
  <c r="EP69" i="2"/>
  <c r="ER68" i="2"/>
  <c r="EQ68" i="2"/>
  <c r="EP68" i="2"/>
  <c r="ER67" i="2"/>
  <c r="EQ67" i="2"/>
  <c r="EP67" i="2"/>
  <c r="ER66" i="2"/>
  <c r="EQ66" i="2"/>
  <c r="EP66" i="2"/>
  <c r="ER65" i="2"/>
  <c r="EQ65" i="2"/>
  <c r="EP65" i="2"/>
  <c r="ER64" i="2"/>
  <c r="EQ64" i="2"/>
  <c r="EP64" i="2"/>
  <c r="ER63" i="2"/>
  <c r="EQ63" i="2"/>
  <c r="EP63" i="2"/>
  <c r="ER62" i="2"/>
  <c r="EQ62" i="2"/>
  <c r="EP62" i="2"/>
  <c r="ER61" i="2"/>
  <c r="EQ61" i="2"/>
  <c r="EP61" i="2"/>
  <c r="ER60" i="2"/>
  <c r="EQ60" i="2"/>
  <c r="EP60" i="2"/>
  <c r="ER59" i="2"/>
  <c r="EQ59" i="2"/>
  <c r="EP59" i="2"/>
  <c r="ER58" i="2"/>
  <c r="EQ58" i="2"/>
  <c r="EP58" i="2"/>
  <c r="ER57" i="2"/>
  <c r="EQ57" i="2"/>
  <c r="EP57" i="2"/>
  <c r="ER56" i="2"/>
  <c r="EQ56" i="2"/>
  <c r="EP56" i="2"/>
  <c r="ER55" i="2"/>
  <c r="EQ55" i="2"/>
  <c r="EP55" i="2"/>
  <c r="ER54" i="2"/>
  <c r="EQ54" i="2"/>
  <c r="EP54" i="2"/>
  <c r="ER53" i="2"/>
  <c r="EQ53" i="2"/>
  <c r="EP53" i="2"/>
  <c r="ER52" i="2"/>
  <c r="EQ52" i="2"/>
  <c r="EP52" i="2"/>
  <c r="ER51" i="2"/>
  <c r="EQ51" i="2"/>
  <c r="EP51" i="2"/>
  <c r="ER50" i="2"/>
  <c r="EQ50" i="2"/>
  <c r="EP50" i="2"/>
  <c r="ER49" i="2"/>
  <c r="EQ49" i="2"/>
  <c r="EP49" i="2"/>
  <c r="ER48" i="2"/>
  <c r="EQ48" i="2"/>
  <c r="EP48" i="2"/>
  <c r="ER47" i="2"/>
  <c r="EQ47" i="2"/>
  <c r="EP47" i="2"/>
  <c r="ER46" i="2"/>
  <c r="EQ46" i="2"/>
  <c r="EP46" i="2"/>
  <c r="ER45" i="2"/>
  <c r="EQ45" i="2"/>
  <c r="EP45" i="2"/>
  <c r="ER44" i="2"/>
  <c r="EQ44" i="2"/>
  <c r="EP44" i="2"/>
  <c r="ER43" i="2"/>
  <c r="EQ43" i="2"/>
  <c r="EP43" i="2"/>
  <c r="ER42" i="2"/>
  <c r="EQ42" i="2"/>
  <c r="EP42" i="2"/>
  <c r="ER41" i="2"/>
  <c r="EQ41" i="2"/>
  <c r="EP41" i="2"/>
  <c r="ER40" i="2"/>
  <c r="EQ40" i="2"/>
  <c r="EP40" i="2"/>
  <c r="ER39" i="2"/>
  <c r="EQ39" i="2"/>
  <c r="EP39" i="2"/>
  <c r="ER38" i="2"/>
  <c r="EQ38" i="2"/>
  <c r="EP38" i="2"/>
  <c r="ER37" i="2"/>
  <c r="EQ37" i="2"/>
  <c r="EP37" i="2"/>
  <c r="ER36" i="2"/>
  <c r="EQ36" i="2"/>
  <c r="EP36" i="2"/>
  <c r="ER35" i="2"/>
  <c r="EQ35" i="2"/>
  <c r="EP35" i="2"/>
  <c r="ER34" i="2"/>
  <c r="EQ34" i="2"/>
  <c r="EP34" i="2"/>
  <c r="ER33" i="2"/>
  <c r="EQ33" i="2"/>
  <c r="EP33" i="2"/>
  <c r="ER32" i="2"/>
  <c r="EQ32" i="2"/>
  <c r="EP32" i="2"/>
  <c r="ER31" i="2"/>
  <c r="EQ31" i="2"/>
  <c r="EP31" i="2"/>
  <c r="ER30" i="2"/>
  <c r="EQ30" i="2"/>
  <c r="EP30" i="2"/>
  <c r="ER29" i="2"/>
  <c r="EQ29" i="2"/>
  <c r="EP29" i="2"/>
  <c r="ER28" i="2"/>
  <c r="EQ28" i="2"/>
  <c r="EP28" i="2"/>
  <c r="ER27" i="2"/>
  <c r="EQ27" i="2"/>
  <c r="EP27" i="2"/>
  <c r="ER26" i="2"/>
  <c r="EQ26" i="2"/>
  <c r="EP26" i="2"/>
  <c r="ER25" i="2"/>
  <c r="EQ25" i="2"/>
  <c r="EP25" i="2"/>
  <c r="ER24" i="2"/>
  <c r="EQ24" i="2"/>
  <c r="EP24" i="2"/>
  <c r="ER23" i="2"/>
  <c r="EQ23" i="2"/>
  <c r="EP23" i="2"/>
  <c r="ER22" i="2"/>
  <c r="EQ22" i="2"/>
  <c r="EP22" i="2"/>
  <c r="ER21" i="2"/>
  <c r="EQ21" i="2"/>
  <c r="EP21" i="2"/>
  <c r="ER20" i="2"/>
  <c r="EQ20" i="2"/>
  <c r="EP20" i="2"/>
  <c r="ER19" i="2"/>
  <c r="EQ19" i="2"/>
  <c r="EP19" i="2"/>
  <c r="ER18" i="2"/>
  <c r="EQ18" i="2"/>
  <c r="EP18" i="2"/>
  <c r="ER17" i="2"/>
  <c r="EQ17" i="2"/>
  <c r="EP17" i="2"/>
  <c r="ER16" i="2"/>
  <c r="EQ16" i="2"/>
  <c r="EP16" i="2"/>
  <c r="ER15" i="2"/>
  <c r="EQ15" i="2"/>
  <c r="EP15" i="2"/>
  <c r="ER14" i="2"/>
  <c r="EQ14" i="2"/>
  <c r="EP14" i="2"/>
  <c r="ER13" i="2"/>
  <c r="EQ13" i="2"/>
  <c r="EP13" i="2"/>
  <c r="ER12" i="2"/>
  <c r="EQ12" i="2"/>
  <c r="EP12" i="2"/>
  <c r="ER11" i="2"/>
  <c r="EQ11" i="2"/>
  <c r="EP11" i="2"/>
  <c r="ER10" i="2"/>
  <c r="EQ10" i="2"/>
  <c r="EP10" i="2"/>
  <c r="ER9" i="2"/>
  <c r="ES9" i="2" s="1"/>
  <c r="EQ9" i="2"/>
  <c r="EP9" i="2"/>
  <c r="ER8" i="2"/>
  <c r="EQ8" i="2"/>
  <c r="ES8" i="2" s="1"/>
  <c r="EP8" i="2"/>
  <c r="ER7" i="2"/>
  <c r="EQ7" i="2"/>
  <c r="EP7" i="2"/>
  <c r="ES7" i="2" s="1"/>
  <c r="ER6" i="2"/>
  <c r="EQ6" i="2"/>
  <c r="EP6" i="2"/>
  <c r="EQ5" i="2"/>
  <c r="ER5" i="2"/>
  <c r="EP5" i="2"/>
  <c r="EQ4" i="2"/>
  <c r="ER4" i="2"/>
  <c r="EP4" i="2"/>
  <c r="D206" i="19"/>
  <c r="C206" i="19"/>
  <c r="B206" i="19"/>
  <c r="D204" i="19"/>
  <c r="D205" i="19" s="1"/>
  <c r="C204" i="19"/>
  <c r="C205" i="19" s="1"/>
  <c r="B204" i="19"/>
  <c r="B205" i="19" s="1"/>
  <c r="E203" i="19"/>
  <c r="E202" i="19"/>
  <c r="E201" i="19"/>
  <c r="E200" i="19"/>
  <c r="E199" i="19"/>
  <c r="E198" i="19"/>
  <c r="E197" i="19"/>
  <c r="E196" i="19"/>
  <c r="E195" i="19"/>
  <c r="E194" i="19"/>
  <c r="E193" i="19"/>
  <c r="E192" i="19"/>
  <c r="E191" i="19"/>
  <c r="E190" i="19"/>
  <c r="E189" i="19"/>
  <c r="E188" i="19"/>
  <c r="E187" i="19"/>
  <c r="E186" i="19"/>
  <c r="E185" i="19"/>
  <c r="E184" i="19"/>
  <c r="E183" i="19"/>
  <c r="E182" i="19"/>
  <c r="E181" i="19"/>
  <c r="E180" i="19"/>
  <c r="E179" i="19"/>
  <c r="E178" i="19"/>
  <c r="E177" i="19"/>
  <c r="E176" i="19"/>
  <c r="E175" i="19"/>
  <c r="E174" i="19"/>
  <c r="E173" i="19"/>
  <c r="E172" i="19"/>
  <c r="E171" i="19"/>
  <c r="E170" i="19"/>
  <c r="E169" i="19"/>
  <c r="E168" i="19"/>
  <c r="E167" i="19"/>
  <c r="E166" i="19"/>
  <c r="E165" i="19"/>
  <c r="E164" i="19"/>
  <c r="E163" i="19"/>
  <c r="E162" i="19"/>
  <c r="E161" i="19"/>
  <c r="E160" i="19"/>
  <c r="E159" i="19"/>
  <c r="E158" i="19"/>
  <c r="E157" i="19"/>
  <c r="E156" i="19"/>
  <c r="E155" i="19"/>
  <c r="E154" i="19"/>
  <c r="E153" i="19"/>
  <c r="E152" i="19"/>
  <c r="E151" i="19"/>
  <c r="E150" i="19"/>
  <c r="E149" i="19"/>
  <c r="E148" i="19"/>
  <c r="E147" i="19"/>
  <c r="E146" i="19"/>
  <c r="E145" i="19"/>
  <c r="E144" i="19"/>
  <c r="E143" i="19"/>
  <c r="E142" i="19"/>
  <c r="E141" i="19"/>
  <c r="E140" i="19"/>
  <c r="E139" i="19"/>
  <c r="E138" i="19"/>
  <c r="E137" i="19"/>
  <c r="E136" i="19"/>
  <c r="E135" i="19"/>
  <c r="E134" i="19"/>
  <c r="E133" i="19"/>
  <c r="E132" i="19"/>
  <c r="E131" i="19"/>
  <c r="E130" i="19"/>
  <c r="E129" i="19"/>
  <c r="E128" i="19"/>
  <c r="E127" i="19"/>
  <c r="E126" i="19"/>
  <c r="E125" i="19"/>
  <c r="E124" i="19"/>
  <c r="E123" i="19"/>
  <c r="E122" i="19"/>
  <c r="E121" i="19"/>
  <c r="E120" i="19"/>
  <c r="E119" i="19"/>
  <c r="E118" i="19"/>
  <c r="E117" i="19"/>
  <c r="E116" i="19"/>
  <c r="E115" i="19"/>
  <c r="E114" i="19"/>
  <c r="E113" i="19"/>
  <c r="E112" i="19"/>
  <c r="E111" i="19"/>
  <c r="E110" i="19"/>
  <c r="E109" i="19"/>
  <c r="E108" i="19"/>
  <c r="E107" i="19"/>
  <c r="E106" i="19"/>
  <c r="E105" i="19"/>
  <c r="E104" i="19"/>
  <c r="E103" i="19"/>
  <c r="E102" i="19"/>
  <c r="E101" i="19"/>
  <c r="E100" i="19"/>
  <c r="E99" i="19"/>
  <c r="E98" i="19"/>
  <c r="E97" i="19"/>
  <c r="E96" i="19"/>
  <c r="E95" i="19"/>
  <c r="E94" i="19"/>
  <c r="E93" i="19"/>
  <c r="E92" i="19"/>
  <c r="E91" i="19"/>
  <c r="E90" i="19"/>
  <c r="E89" i="19"/>
  <c r="E88" i="19"/>
  <c r="E87" i="19"/>
  <c r="E86" i="19"/>
  <c r="E85" i="19"/>
  <c r="E84" i="19"/>
  <c r="E83" i="19"/>
  <c r="E82" i="19"/>
  <c r="E81" i="19"/>
  <c r="E80" i="19"/>
  <c r="E79" i="19"/>
  <c r="E78" i="19"/>
  <c r="E77" i="19"/>
  <c r="E76" i="19"/>
  <c r="E75" i="19"/>
  <c r="E74" i="19"/>
  <c r="E73" i="19"/>
  <c r="E72" i="19"/>
  <c r="E71" i="19"/>
  <c r="E70" i="19"/>
  <c r="E69" i="19"/>
  <c r="E68" i="19"/>
  <c r="E67" i="19"/>
  <c r="E66" i="19"/>
  <c r="E65" i="19"/>
  <c r="E64" i="19"/>
  <c r="E63" i="19"/>
  <c r="E62" i="19"/>
  <c r="E61" i="19"/>
  <c r="E60" i="19"/>
  <c r="E59" i="19"/>
  <c r="E58" i="19"/>
  <c r="E57" i="19"/>
  <c r="E56" i="19"/>
  <c r="E55" i="19"/>
  <c r="E54" i="19"/>
  <c r="E53" i="19"/>
  <c r="E52" i="19"/>
  <c r="E51" i="19"/>
  <c r="E50" i="19"/>
  <c r="E49" i="19"/>
  <c r="E48" i="19"/>
  <c r="E47" i="19"/>
  <c r="E46" i="19"/>
  <c r="E45" i="19"/>
  <c r="E44" i="19"/>
  <c r="E43" i="19"/>
  <c r="E42" i="19"/>
  <c r="E41" i="19"/>
  <c r="E40" i="19"/>
  <c r="E39" i="19"/>
  <c r="E38" i="19"/>
  <c r="E37" i="19"/>
  <c r="E36" i="19"/>
  <c r="E35" i="19"/>
  <c r="E34" i="19"/>
  <c r="E33" i="19"/>
  <c r="E32" i="19"/>
  <c r="E31" i="19"/>
  <c r="E30" i="19"/>
  <c r="E29" i="19"/>
  <c r="E28" i="19"/>
  <c r="E27" i="19"/>
  <c r="E26" i="19"/>
  <c r="E25" i="19"/>
  <c r="E24" i="19"/>
  <c r="E23" i="19"/>
  <c r="E22" i="19"/>
  <c r="E21" i="19"/>
  <c r="E20" i="19"/>
  <c r="E19" i="19"/>
  <c r="E18" i="19"/>
  <c r="E17" i="19"/>
  <c r="E16" i="19"/>
  <c r="E15" i="19"/>
  <c r="E14" i="19"/>
  <c r="E13" i="19"/>
  <c r="E12" i="19"/>
  <c r="E11" i="19"/>
  <c r="E10" i="19"/>
  <c r="E9" i="19"/>
  <c r="E8" i="19"/>
  <c r="E7" i="19"/>
  <c r="E6" i="19"/>
  <c r="E5" i="19"/>
  <c r="E4" i="19"/>
  <c r="T506" i="2"/>
  <c r="E206" i="19" l="1"/>
  <c r="ES206" i="2"/>
  <c r="E204" i="19"/>
  <c r="E205" i="19" s="1"/>
  <c r="ES204" i="2"/>
  <c r="E505" i="2"/>
  <c r="F513" i="2" s="1"/>
  <c r="E513" i="2" s="1"/>
  <c r="I2" i="6" l="1"/>
  <c r="V4" i="6"/>
  <c r="E507" i="2" l="1"/>
  <c r="E506" i="2"/>
  <c r="V3" i="6" s="1"/>
  <c r="FC11" i="2"/>
  <c r="FC12" i="2"/>
  <c r="FC13" i="2"/>
  <c r="FC14" i="2"/>
  <c r="FC15" i="2"/>
  <c r="FC16" i="2"/>
  <c r="FC17" i="2"/>
  <c r="FC18" i="2"/>
  <c r="FC19" i="2"/>
  <c r="FC20" i="2"/>
  <c r="FC21" i="2"/>
  <c r="FC22" i="2"/>
  <c r="FC23" i="2"/>
  <c r="FC24" i="2"/>
  <c r="FC25" i="2"/>
  <c r="FC26" i="2"/>
  <c r="FC27" i="2"/>
  <c r="FC28" i="2"/>
  <c r="FC29" i="2"/>
  <c r="FC30" i="2"/>
  <c r="FC31" i="2"/>
  <c r="FC32" i="2"/>
  <c r="FC33" i="2"/>
  <c r="FC34" i="2"/>
  <c r="FC35" i="2"/>
  <c r="FC36" i="2"/>
  <c r="FC37" i="2"/>
  <c r="FC38" i="2"/>
  <c r="FC39" i="2"/>
  <c r="FC40" i="2"/>
  <c r="FC41" i="2"/>
  <c r="FC42" i="2"/>
  <c r="FC43" i="2"/>
  <c r="FC44" i="2"/>
  <c r="FC45" i="2"/>
  <c r="FC46" i="2"/>
  <c r="FC47" i="2"/>
  <c r="FC48" i="2"/>
  <c r="FC49" i="2"/>
  <c r="FC50" i="2"/>
  <c r="FC51" i="2"/>
  <c r="FC52" i="2"/>
  <c r="FC53" i="2"/>
  <c r="FC54" i="2"/>
  <c r="FC55" i="2"/>
  <c r="FC56" i="2"/>
  <c r="FC57" i="2"/>
  <c r="FC58" i="2"/>
  <c r="FC59" i="2"/>
  <c r="FC60" i="2"/>
  <c r="FC61" i="2"/>
  <c r="FC62" i="2"/>
  <c r="FC63" i="2"/>
  <c r="FC64" i="2"/>
  <c r="FC65" i="2"/>
  <c r="FC66" i="2"/>
  <c r="FC67" i="2"/>
  <c r="FC68" i="2"/>
  <c r="FC69" i="2"/>
  <c r="FC70" i="2"/>
  <c r="FC71" i="2"/>
  <c r="FC72" i="2"/>
  <c r="FC73" i="2"/>
  <c r="FC74" i="2"/>
  <c r="FC75" i="2"/>
  <c r="FC76" i="2"/>
  <c r="FC77" i="2"/>
  <c r="FC78" i="2"/>
  <c r="FC79" i="2"/>
  <c r="FC80" i="2"/>
  <c r="FC81" i="2"/>
  <c r="FC82" i="2"/>
  <c r="FC83" i="2"/>
  <c r="FC84" i="2"/>
  <c r="FC85" i="2"/>
  <c r="FC86" i="2"/>
  <c r="FC87" i="2"/>
  <c r="FC88" i="2"/>
  <c r="FC89" i="2"/>
  <c r="FC90" i="2"/>
  <c r="FC91" i="2"/>
  <c r="FC92" i="2"/>
  <c r="FC93" i="2"/>
  <c r="FC94" i="2"/>
  <c r="FC95" i="2"/>
  <c r="FC96" i="2"/>
  <c r="FC97" i="2"/>
  <c r="FC98" i="2"/>
  <c r="FC99" i="2"/>
  <c r="FC100" i="2"/>
  <c r="FC101" i="2"/>
  <c r="FC102" i="2"/>
  <c r="FC103" i="2"/>
  <c r="FC104" i="2"/>
  <c r="FC105" i="2"/>
  <c r="FC106" i="2"/>
  <c r="FC107" i="2"/>
  <c r="FC108" i="2"/>
  <c r="FC109" i="2"/>
  <c r="FC110" i="2"/>
  <c r="FC111" i="2"/>
  <c r="FC112" i="2"/>
  <c r="FC113" i="2"/>
  <c r="FC114" i="2"/>
  <c r="FC115" i="2"/>
  <c r="FC116" i="2"/>
  <c r="FC117" i="2"/>
  <c r="FC118" i="2"/>
  <c r="FC119" i="2"/>
  <c r="FC120" i="2"/>
  <c r="FC121" i="2"/>
  <c r="FC122" i="2"/>
  <c r="FC123" i="2"/>
  <c r="FC124" i="2"/>
  <c r="FC125" i="2"/>
  <c r="FC126" i="2"/>
  <c r="FC127" i="2"/>
  <c r="FC128" i="2"/>
  <c r="FC129" i="2"/>
  <c r="FC130" i="2"/>
  <c r="FC131" i="2"/>
  <c r="FC132" i="2"/>
  <c r="FC133" i="2"/>
  <c r="FC134" i="2"/>
  <c r="FC135" i="2"/>
  <c r="FC136" i="2"/>
  <c r="FC137" i="2"/>
  <c r="FC138" i="2"/>
  <c r="FC139" i="2"/>
  <c r="FC140" i="2"/>
  <c r="FC141" i="2"/>
  <c r="FC142" i="2"/>
  <c r="FC143" i="2"/>
  <c r="FC144" i="2"/>
  <c r="FC145" i="2"/>
  <c r="FC146" i="2"/>
  <c r="FC147" i="2"/>
  <c r="FC148" i="2"/>
  <c r="FC149" i="2"/>
  <c r="FC150" i="2"/>
  <c r="FC151" i="2"/>
  <c r="FC152" i="2"/>
  <c r="FC153" i="2"/>
  <c r="FC154" i="2"/>
  <c r="FC155" i="2"/>
  <c r="FC156" i="2"/>
  <c r="FC157" i="2"/>
  <c r="FC158" i="2"/>
  <c r="FC159" i="2"/>
  <c r="FC160" i="2"/>
  <c r="FC161" i="2"/>
  <c r="FC162" i="2"/>
  <c r="FC163" i="2"/>
  <c r="FC164" i="2"/>
  <c r="FC165" i="2"/>
  <c r="FC166" i="2"/>
  <c r="FC167" i="2"/>
  <c r="FC168" i="2"/>
  <c r="FC169" i="2"/>
  <c r="FC170" i="2"/>
  <c r="FC171" i="2"/>
  <c r="FC172" i="2"/>
  <c r="FC173" i="2"/>
  <c r="FC174" i="2"/>
  <c r="FC175" i="2"/>
  <c r="FC176" i="2"/>
  <c r="FC177" i="2"/>
  <c r="FC178" i="2"/>
  <c r="FC179" i="2"/>
  <c r="FC180" i="2"/>
  <c r="FC181" i="2"/>
  <c r="FC182" i="2"/>
  <c r="FC183" i="2"/>
  <c r="FC184" i="2"/>
  <c r="FC185" i="2"/>
  <c r="FC186" i="2"/>
  <c r="FC187" i="2"/>
  <c r="FC188" i="2"/>
  <c r="FC189" i="2"/>
  <c r="FC190" i="2"/>
  <c r="FC191" i="2"/>
  <c r="FC192" i="2"/>
  <c r="FC193" i="2"/>
  <c r="FC194" i="2"/>
  <c r="FC195" i="2"/>
  <c r="FC196" i="2"/>
  <c r="FC197" i="2"/>
  <c r="FC198" i="2"/>
  <c r="FC199" i="2"/>
  <c r="FC200" i="2"/>
  <c r="FC201" i="2"/>
  <c r="FC202" i="2"/>
  <c r="FC203" i="2"/>
  <c r="FC204" i="2"/>
  <c r="FC205" i="2"/>
  <c r="FC206" i="2"/>
  <c r="FC207" i="2"/>
  <c r="FC208" i="2"/>
  <c r="FC209" i="2"/>
  <c r="FC210" i="2"/>
  <c r="FC211" i="2"/>
  <c r="FC212" i="2"/>
  <c r="FC213" i="2"/>
  <c r="FC214" i="2"/>
  <c r="FC215" i="2"/>
  <c r="FC216" i="2"/>
  <c r="FC217" i="2"/>
  <c r="FC218" i="2"/>
  <c r="FC219" i="2"/>
  <c r="FC220" i="2"/>
  <c r="FC221" i="2"/>
  <c r="FC222" i="2"/>
  <c r="FC223" i="2"/>
  <c r="FC224" i="2"/>
  <c r="FC225" i="2"/>
  <c r="FC226" i="2"/>
  <c r="FC227" i="2"/>
  <c r="FC228" i="2"/>
  <c r="FC229" i="2"/>
  <c r="FC230" i="2"/>
  <c r="FC231" i="2"/>
  <c r="FC232" i="2"/>
  <c r="FC233" i="2"/>
  <c r="FC234" i="2"/>
  <c r="FC235" i="2"/>
  <c r="FC236" i="2"/>
  <c r="FC237" i="2"/>
  <c r="FC238" i="2"/>
  <c r="FC239" i="2"/>
  <c r="FC240" i="2"/>
  <c r="FC241" i="2"/>
  <c r="FC242" i="2"/>
  <c r="FC243" i="2"/>
  <c r="FC244" i="2"/>
  <c r="FC245" i="2"/>
  <c r="FC246" i="2"/>
  <c r="FC247" i="2"/>
  <c r="FC248" i="2"/>
  <c r="FC249" i="2"/>
  <c r="FC250" i="2"/>
  <c r="FC251" i="2"/>
  <c r="FC252" i="2"/>
  <c r="FC253" i="2"/>
  <c r="FC254" i="2"/>
  <c r="FC255" i="2"/>
  <c r="FC256" i="2"/>
  <c r="FC257" i="2"/>
  <c r="FC258" i="2"/>
  <c r="FC259" i="2"/>
  <c r="FC260" i="2"/>
  <c r="FC261" i="2"/>
  <c r="FC262" i="2"/>
  <c r="FC263" i="2"/>
  <c r="FC264" i="2"/>
  <c r="FC265" i="2"/>
  <c r="FC266" i="2"/>
  <c r="FC267" i="2"/>
  <c r="FC268" i="2"/>
  <c r="FC269" i="2"/>
  <c r="FC270" i="2"/>
  <c r="FC271" i="2"/>
  <c r="FC272" i="2"/>
  <c r="FC273" i="2"/>
  <c r="FC274" i="2"/>
  <c r="FC275" i="2"/>
  <c r="FC276" i="2"/>
  <c r="FC277" i="2"/>
  <c r="FC278" i="2"/>
  <c r="FC279" i="2"/>
  <c r="FC280" i="2"/>
  <c r="FC281" i="2"/>
  <c r="FC282" i="2"/>
  <c r="FC283" i="2"/>
  <c r="FC284" i="2"/>
  <c r="FC285" i="2"/>
  <c r="FC286" i="2"/>
  <c r="FC287" i="2"/>
  <c r="FC288" i="2"/>
  <c r="FC289" i="2"/>
  <c r="FC290" i="2"/>
  <c r="FC291" i="2"/>
  <c r="FC292" i="2"/>
  <c r="FC293" i="2"/>
  <c r="FC294" i="2"/>
  <c r="FC295" i="2"/>
  <c r="FC296" i="2"/>
  <c r="FC297" i="2"/>
  <c r="FC298" i="2"/>
  <c r="FC299" i="2"/>
  <c r="FC300" i="2"/>
  <c r="FC301" i="2"/>
  <c r="FC302" i="2"/>
  <c r="FC303" i="2"/>
  <c r="FC304" i="2"/>
  <c r="FC305" i="2"/>
  <c r="FC306" i="2"/>
  <c r="FC307" i="2"/>
  <c r="FC308" i="2"/>
  <c r="FC309" i="2"/>
  <c r="FC310" i="2"/>
  <c r="FC311" i="2"/>
  <c r="FC312" i="2"/>
  <c r="FC313" i="2"/>
  <c r="FC314" i="2"/>
  <c r="FC315" i="2"/>
  <c r="FC316" i="2"/>
  <c r="FC317" i="2"/>
  <c r="FC318" i="2"/>
  <c r="FC319" i="2"/>
  <c r="FC320" i="2"/>
  <c r="FC321" i="2"/>
  <c r="FC322" i="2"/>
  <c r="FC323" i="2"/>
  <c r="FC324" i="2"/>
  <c r="FC325" i="2"/>
  <c r="FC326" i="2"/>
  <c r="FC327" i="2"/>
  <c r="FC328" i="2"/>
  <c r="FC329" i="2"/>
  <c r="FC330" i="2"/>
  <c r="FC331" i="2"/>
  <c r="FC332" i="2"/>
  <c r="FC333" i="2"/>
  <c r="FC334" i="2"/>
  <c r="FC335" i="2"/>
  <c r="FC336" i="2"/>
  <c r="FC337" i="2"/>
  <c r="FC338" i="2"/>
  <c r="FC339" i="2"/>
  <c r="FC340" i="2"/>
  <c r="FC341" i="2"/>
  <c r="FC342" i="2"/>
  <c r="FC343" i="2"/>
  <c r="FC344" i="2"/>
  <c r="FC345" i="2"/>
  <c r="FC346" i="2"/>
  <c r="FC347" i="2"/>
  <c r="FC348" i="2"/>
  <c r="FC349" i="2"/>
  <c r="FC350" i="2"/>
  <c r="FC351" i="2"/>
  <c r="FC352" i="2"/>
  <c r="FC353" i="2"/>
  <c r="FC354" i="2"/>
  <c r="FC355" i="2"/>
  <c r="FC356" i="2"/>
  <c r="FC357" i="2"/>
  <c r="FC358" i="2"/>
  <c r="FC359" i="2"/>
  <c r="FC360" i="2"/>
  <c r="FC361" i="2"/>
  <c r="FC362" i="2"/>
  <c r="FC363" i="2"/>
  <c r="FC364" i="2"/>
  <c r="FC365" i="2"/>
  <c r="FC366" i="2"/>
  <c r="FC367" i="2"/>
  <c r="FC368" i="2"/>
  <c r="FC369" i="2"/>
  <c r="FC370" i="2"/>
  <c r="FC371" i="2"/>
  <c r="FC372" i="2"/>
  <c r="FC373" i="2"/>
  <c r="FC374" i="2"/>
  <c r="FC375" i="2"/>
  <c r="FC376" i="2"/>
  <c r="FC377" i="2"/>
  <c r="FC378" i="2"/>
  <c r="FC379" i="2"/>
  <c r="FC380" i="2"/>
  <c r="FC381" i="2"/>
  <c r="FC382" i="2"/>
  <c r="FC383" i="2"/>
  <c r="FC384" i="2"/>
  <c r="FC385" i="2"/>
  <c r="FC386" i="2"/>
  <c r="FC387" i="2"/>
  <c r="FC388" i="2"/>
  <c r="FC389" i="2"/>
  <c r="FC390" i="2"/>
  <c r="FC391" i="2"/>
  <c r="FC392" i="2"/>
  <c r="FC393" i="2"/>
  <c r="FC394" i="2"/>
  <c r="FC395" i="2"/>
  <c r="FC396" i="2"/>
  <c r="FC397" i="2"/>
  <c r="FC398" i="2"/>
  <c r="FC399" i="2"/>
  <c r="FC400" i="2"/>
  <c r="FC401" i="2"/>
  <c r="FC402" i="2"/>
  <c r="FC403" i="2"/>
  <c r="FC404" i="2"/>
  <c r="FC405" i="2"/>
  <c r="FC406" i="2"/>
  <c r="FC407" i="2"/>
  <c r="FC408" i="2"/>
  <c r="FC409" i="2"/>
  <c r="FC410" i="2"/>
  <c r="FC411" i="2"/>
  <c r="FC412" i="2"/>
  <c r="FC413" i="2"/>
  <c r="FC414" i="2"/>
  <c r="FC415" i="2"/>
  <c r="FC416" i="2"/>
  <c r="FC417" i="2"/>
  <c r="FC418" i="2"/>
  <c r="FC419" i="2"/>
  <c r="FC420" i="2"/>
  <c r="FC421" i="2"/>
  <c r="FC422" i="2"/>
  <c r="FC423" i="2"/>
  <c r="FC424" i="2"/>
  <c r="FC425" i="2"/>
  <c r="FC426" i="2"/>
  <c r="FC427" i="2"/>
  <c r="FC428" i="2"/>
  <c r="FC429" i="2"/>
  <c r="FC430" i="2"/>
  <c r="FC431" i="2"/>
  <c r="FC432" i="2"/>
  <c r="FC433" i="2"/>
  <c r="FC434" i="2"/>
  <c r="FC435" i="2"/>
  <c r="FC436" i="2"/>
  <c r="FC437" i="2"/>
  <c r="FC438" i="2"/>
  <c r="FC439" i="2"/>
  <c r="FC440" i="2"/>
  <c r="FC441" i="2"/>
  <c r="FC442" i="2"/>
  <c r="FC443" i="2"/>
  <c r="FC444" i="2"/>
  <c r="FC445" i="2"/>
  <c r="FC446" i="2"/>
  <c r="FC447" i="2"/>
  <c r="FC448" i="2"/>
  <c r="FC449" i="2"/>
  <c r="FC450" i="2"/>
  <c r="FC451" i="2"/>
  <c r="FC452" i="2"/>
  <c r="FC453" i="2"/>
  <c r="FC454" i="2"/>
  <c r="FC455" i="2"/>
  <c r="FC456" i="2"/>
  <c r="FC457" i="2"/>
  <c r="FC458" i="2"/>
  <c r="FC459" i="2"/>
  <c r="FC460" i="2"/>
  <c r="FC461" i="2"/>
  <c r="FC462" i="2"/>
  <c r="FC463" i="2"/>
  <c r="FC464" i="2"/>
  <c r="FC465" i="2"/>
  <c r="FC466" i="2"/>
  <c r="FC467" i="2"/>
  <c r="FC468" i="2"/>
  <c r="FC469" i="2"/>
  <c r="FC470" i="2"/>
  <c r="FC471" i="2"/>
  <c r="FC472" i="2"/>
  <c r="FC473" i="2"/>
  <c r="FC474" i="2"/>
  <c r="FC475" i="2"/>
  <c r="FC476" i="2"/>
  <c r="FC477" i="2"/>
  <c r="FC478" i="2"/>
  <c r="FC479" i="2"/>
  <c r="FC480" i="2"/>
  <c r="FC481" i="2"/>
  <c r="FC482" i="2"/>
  <c r="FC483" i="2"/>
  <c r="FC484" i="2"/>
  <c r="FC485" i="2"/>
  <c r="FC486" i="2"/>
  <c r="FC487" i="2"/>
  <c r="FC488" i="2"/>
  <c r="FC489" i="2"/>
  <c r="FC490" i="2"/>
  <c r="FC491" i="2"/>
  <c r="FC492" i="2"/>
  <c r="FC493" i="2"/>
  <c r="FC494" i="2"/>
  <c r="FC495" i="2"/>
  <c r="FC496" i="2"/>
  <c r="FC497" i="2"/>
  <c r="FC498" i="2"/>
  <c r="FC499" i="2"/>
  <c r="FC500" i="2"/>
  <c r="FC501" i="2"/>
  <c r="FC502" i="2"/>
  <c r="FC503" i="2"/>
  <c r="FC7" i="2"/>
  <c r="FC8" i="2"/>
  <c r="FC9" i="2"/>
  <c r="FC10" i="2"/>
  <c r="FC6" i="2"/>
  <c r="FC5" i="2"/>
  <c r="ER206" i="2"/>
  <c r="EQ206" i="2"/>
  <c r="EP206" i="2"/>
  <c r="ER204" i="2"/>
  <c r="EQ204" i="2"/>
  <c r="EP204" i="2"/>
  <c r="ES205" i="2" l="1"/>
  <c r="FC506" i="2"/>
  <c r="FD506" i="2" s="1"/>
  <c r="FC507" i="2"/>
  <c r="FC505" i="2"/>
  <c r="FC513" i="2" s="1"/>
  <c r="FD513" i="2" s="1"/>
  <c r="EP205" i="2"/>
  <c r="EQ205" i="2"/>
  <c r="ER205" i="2"/>
  <c r="FC508" i="2" l="1"/>
  <c r="FD508" i="2" s="1"/>
  <c r="FD505" i="2"/>
  <c r="T504" i="2"/>
  <c r="FC514" i="2" l="1"/>
  <c r="FD514" i="2" s="1"/>
  <c r="FC509" i="2"/>
  <c r="FD509" i="2" s="1"/>
  <c r="FC550" i="2" s="1"/>
  <c r="F4" i="2"/>
  <c r="L15" i="6" l="1"/>
  <c r="D6" i="6" l="1"/>
  <c r="AC3" i="11"/>
  <c r="AD3" i="11"/>
  <c r="AE3" i="11"/>
  <c r="AF3" i="11"/>
  <c r="AC4" i="11"/>
  <c r="AD4" i="11"/>
  <c r="AE4" i="11"/>
  <c r="AF4" i="11"/>
  <c r="AC5" i="11"/>
  <c r="AD5" i="11"/>
  <c r="AE5" i="11"/>
  <c r="AF5" i="11"/>
  <c r="AC6" i="11"/>
  <c r="AD6" i="11"/>
  <c r="AE6" i="11"/>
  <c r="AF6" i="11"/>
  <c r="AC7" i="11"/>
  <c r="AD7" i="11"/>
  <c r="AE7" i="11"/>
  <c r="AF7" i="11"/>
  <c r="AC8" i="11"/>
  <c r="AD8" i="11"/>
  <c r="AE8" i="11"/>
  <c r="AF8" i="11"/>
  <c r="AC9" i="11"/>
  <c r="AD9" i="11"/>
  <c r="AE9" i="11"/>
  <c r="AF9" i="11"/>
  <c r="AC10" i="11"/>
  <c r="AD10" i="11"/>
  <c r="AE10" i="11"/>
  <c r="AF10" i="11"/>
  <c r="AC11" i="11"/>
  <c r="AD11" i="11"/>
  <c r="AE11" i="11"/>
  <c r="AF11" i="11"/>
  <c r="AC12" i="11"/>
  <c r="AD12" i="11"/>
  <c r="AE12" i="11"/>
  <c r="AF12" i="11"/>
  <c r="AC13" i="11"/>
  <c r="AD13" i="11"/>
  <c r="AE13" i="11"/>
  <c r="AF13" i="11"/>
  <c r="AC14" i="11"/>
  <c r="AD14" i="11"/>
  <c r="AE14" i="11"/>
  <c r="AF14" i="11"/>
  <c r="AC15" i="11"/>
  <c r="AD15" i="11"/>
  <c r="AE15" i="11"/>
  <c r="AF15" i="11"/>
  <c r="AC16" i="11"/>
  <c r="AD16" i="11"/>
  <c r="AE16" i="11"/>
  <c r="AF16" i="11"/>
  <c r="AC17" i="11"/>
  <c r="AD17" i="11"/>
  <c r="AE17" i="11"/>
  <c r="AF17" i="11"/>
  <c r="AC18" i="11"/>
  <c r="AD18" i="11"/>
  <c r="AE18" i="11"/>
  <c r="AF18" i="11"/>
  <c r="AC19" i="11"/>
  <c r="AD19" i="11"/>
  <c r="AE19" i="11"/>
  <c r="AF19" i="11"/>
  <c r="AC20" i="11"/>
  <c r="AD20" i="11"/>
  <c r="AE20" i="11"/>
  <c r="AF20" i="11"/>
  <c r="AC21" i="11"/>
  <c r="AD21" i="11"/>
  <c r="AE21" i="11"/>
  <c r="AF21" i="11"/>
  <c r="AC22" i="11"/>
  <c r="AD22" i="11"/>
  <c r="AE22" i="11"/>
  <c r="AF22" i="11"/>
  <c r="AC23" i="11"/>
  <c r="AD23" i="11"/>
  <c r="AE23" i="11"/>
  <c r="AF23" i="11"/>
  <c r="AC24" i="11"/>
  <c r="AD24" i="11"/>
  <c r="AE24" i="11"/>
  <c r="AF24" i="11"/>
  <c r="AC25" i="11"/>
  <c r="AD25" i="11"/>
  <c r="AE25" i="11"/>
  <c r="AF25" i="11"/>
  <c r="AC26" i="11"/>
  <c r="AD26" i="11"/>
  <c r="AE26" i="11"/>
  <c r="AF26" i="11"/>
  <c r="AC27" i="11"/>
  <c r="AD27" i="11"/>
  <c r="AE27" i="11"/>
  <c r="AF27" i="11"/>
  <c r="AC28" i="11"/>
  <c r="AD28" i="11"/>
  <c r="AE28" i="11"/>
  <c r="AF28" i="11"/>
  <c r="AC29" i="11"/>
  <c r="AD29" i="11"/>
  <c r="AE29" i="11"/>
  <c r="AF29" i="11"/>
  <c r="AC30" i="11"/>
  <c r="AD30" i="11"/>
  <c r="AE30" i="11"/>
  <c r="AF30" i="11"/>
  <c r="AC31" i="11"/>
  <c r="AD31" i="11"/>
  <c r="AE31" i="11"/>
  <c r="AF31" i="11"/>
  <c r="AC32" i="11"/>
  <c r="AD32" i="11"/>
  <c r="AE32" i="11"/>
  <c r="AF32" i="11"/>
  <c r="AC33" i="11"/>
  <c r="AD33" i="11"/>
  <c r="AE33" i="11"/>
  <c r="AF33" i="11"/>
  <c r="AC34" i="11"/>
  <c r="AD34" i="11"/>
  <c r="AE34" i="11"/>
  <c r="AF34" i="11"/>
  <c r="AC35" i="11"/>
  <c r="AD35" i="11"/>
  <c r="AE35" i="11"/>
  <c r="AF35" i="11"/>
  <c r="AC36" i="11"/>
  <c r="AD36" i="11"/>
  <c r="AE36" i="11"/>
  <c r="AF36" i="11"/>
  <c r="AC37" i="11"/>
  <c r="AD37" i="11"/>
  <c r="AE37" i="11"/>
  <c r="AF37" i="11"/>
  <c r="AC38" i="11"/>
  <c r="AD38" i="11"/>
  <c r="AE38" i="11"/>
  <c r="AF38" i="11"/>
  <c r="AC39" i="11"/>
  <c r="AD39" i="11"/>
  <c r="AE39" i="11"/>
  <c r="AF39" i="11"/>
  <c r="AC40" i="11"/>
  <c r="AD40" i="11"/>
  <c r="AE40" i="11"/>
  <c r="AF40" i="11"/>
  <c r="AC41" i="11"/>
  <c r="AD41" i="11"/>
  <c r="AE41" i="11"/>
  <c r="AF41" i="11"/>
  <c r="AC42" i="11"/>
  <c r="AD42" i="11"/>
  <c r="AE42" i="11"/>
  <c r="AF42" i="11"/>
  <c r="AC43" i="11"/>
  <c r="AD43" i="11"/>
  <c r="AE43" i="11"/>
  <c r="AF43" i="11"/>
  <c r="AC44" i="11"/>
  <c r="AD44" i="11"/>
  <c r="AE44" i="11"/>
  <c r="AF44" i="11"/>
  <c r="AC45" i="11"/>
  <c r="AD45" i="11"/>
  <c r="AE45" i="11"/>
  <c r="AF45" i="11"/>
  <c r="AC46" i="11"/>
  <c r="AD46" i="11"/>
  <c r="AE46" i="11"/>
  <c r="AF46" i="11"/>
  <c r="AC47" i="11"/>
  <c r="AD47" i="11"/>
  <c r="AE47" i="11"/>
  <c r="AF47" i="11"/>
  <c r="AC48" i="11"/>
  <c r="AD48" i="11"/>
  <c r="AE48" i="11"/>
  <c r="AF48" i="11"/>
  <c r="AC49" i="11"/>
  <c r="AD49" i="11"/>
  <c r="AE49" i="11"/>
  <c r="AF49" i="11"/>
  <c r="AC50" i="11"/>
  <c r="AD50" i="11"/>
  <c r="AE50" i="11"/>
  <c r="AF50" i="11"/>
  <c r="AC51" i="11"/>
  <c r="AD51" i="11"/>
  <c r="AE51" i="11"/>
  <c r="AF51" i="11"/>
  <c r="AC52" i="11"/>
  <c r="AD52" i="11"/>
  <c r="AE52" i="11"/>
  <c r="AF52" i="11"/>
  <c r="AC53" i="11"/>
  <c r="AD53" i="11"/>
  <c r="AE53" i="11"/>
  <c r="AF53" i="11"/>
  <c r="AC54" i="11"/>
  <c r="AD54" i="11"/>
  <c r="AE54" i="11"/>
  <c r="AF54" i="11"/>
  <c r="AC55" i="11"/>
  <c r="AD55" i="11"/>
  <c r="AE55" i="11"/>
  <c r="AF55" i="11"/>
  <c r="AC56" i="11"/>
  <c r="AD56" i="11"/>
  <c r="AE56" i="11"/>
  <c r="AF56" i="11"/>
  <c r="AC57" i="11"/>
  <c r="AD57" i="11"/>
  <c r="AE57" i="11"/>
  <c r="AF57" i="11"/>
  <c r="AC58" i="11"/>
  <c r="AD58" i="11"/>
  <c r="AE58" i="11"/>
  <c r="AF58" i="11"/>
  <c r="AC59" i="11"/>
  <c r="AD59" i="11"/>
  <c r="AE59" i="11"/>
  <c r="AF59" i="11"/>
  <c r="AC60" i="11"/>
  <c r="AD60" i="11"/>
  <c r="AE60" i="11"/>
  <c r="AF60" i="11"/>
  <c r="AC61" i="11"/>
  <c r="AD61" i="11"/>
  <c r="AE61" i="11"/>
  <c r="AF61" i="11"/>
  <c r="AC62" i="11"/>
  <c r="AD62" i="11"/>
  <c r="AE62" i="11"/>
  <c r="AF62" i="11"/>
  <c r="AC63" i="11"/>
  <c r="AD63" i="11"/>
  <c r="AE63" i="11"/>
  <c r="AF63" i="11"/>
  <c r="AC64" i="11"/>
  <c r="AD64" i="11"/>
  <c r="AE64" i="11"/>
  <c r="AF64" i="11"/>
  <c r="AC65" i="11"/>
  <c r="AD65" i="11"/>
  <c r="AE65" i="11"/>
  <c r="AF65" i="11"/>
  <c r="AC66" i="11"/>
  <c r="AD66" i="11"/>
  <c r="AE66" i="11"/>
  <c r="AF66" i="11"/>
  <c r="AC67" i="11"/>
  <c r="AD67" i="11"/>
  <c r="AE67" i="11"/>
  <c r="AF67" i="11"/>
  <c r="AC68" i="11"/>
  <c r="AD68" i="11"/>
  <c r="AE68" i="11"/>
  <c r="AF68" i="11"/>
  <c r="AC69" i="11"/>
  <c r="AD69" i="11"/>
  <c r="AE69" i="11"/>
  <c r="AF69" i="11"/>
  <c r="AC70" i="11"/>
  <c r="AD70" i="11"/>
  <c r="AE70" i="11"/>
  <c r="AF70" i="11"/>
  <c r="AC71" i="11"/>
  <c r="AD71" i="11"/>
  <c r="AE71" i="11"/>
  <c r="AF71" i="11"/>
  <c r="AC72" i="11"/>
  <c r="AD72" i="11"/>
  <c r="AE72" i="11"/>
  <c r="AF72" i="11"/>
  <c r="AC73" i="11"/>
  <c r="AD73" i="11"/>
  <c r="AE73" i="11"/>
  <c r="AF73" i="11"/>
  <c r="AC74" i="11"/>
  <c r="AD74" i="11"/>
  <c r="AE74" i="11"/>
  <c r="AF74" i="11"/>
  <c r="AC75" i="11"/>
  <c r="AD75" i="11"/>
  <c r="AE75" i="11"/>
  <c r="AF75" i="11"/>
  <c r="AC76" i="11"/>
  <c r="AD76" i="11"/>
  <c r="AE76" i="11"/>
  <c r="AF76" i="11"/>
  <c r="AC77" i="11"/>
  <c r="AD77" i="11"/>
  <c r="AE77" i="11"/>
  <c r="AF77" i="11"/>
  <c r="AC78" i="11"/>
  <c r="AD78" i="11"/>
  <c r="AE78" i="11"/>
  <c r="AF78" i="11"/>
  <c r="AC79" i="11"/>
  <c r="AD79" i="11"/>
  <c r="AE79" i="11"/>
  <c r="AF79" i="11"/>
  <c r="AC80" i="11"/>
  <c r="AD80" i="11"/>
  <c r="AE80" i="11"/>
  <c r="AF80" i="11"/>
  <c r="AC81" i="11"/>
  <c r="AD81" i="11"/>
  <c r="AE81" i="11"/>
  <c r="AF81" i="11"/>
  <c r="AC82" i="11"/>
  <c r="AD82" i="11"/>
  <c r="AE82" i="11"/>
  <c r="AF82" i="11"/>
  <c r="AC83" i="11"/>
  <c r="AD83" i="11"/>
  <c r="AE83" i="11"/>
  <c r="AF83" i="11"/>
  <c r="AC84" i="11"/>
  <c r="AD84" i="11"/>
  <c r="AE84" i="11"/>
  <c r="AF84" i="11"/>
  <c r="AC85" i="11"/>
  <c r="AD85" i="11"/>
  <c r="AE85" i="11"/>
  <c r="AF85" i="11"/>
  <c r="AC86" i="11"/>
  <c r="AD86" i="11"/>
  <c r="AE86" i="11"/>
  <c r="AF86" i="11"/>
  <c r="AC87" i="11"/>
  <c r="AD87" i="11"/>
  <c r="AE87" i="11"/>
  <c r="AF87" i="11"/>
  <c r="AC88" i="11"/>
  <c r="AD88" i="11"/>
  <c r="AE88" i="11"/>
  <c r="AF88" i="11"/>
  <c r="AC89" i="11"/>
  <c r="AD89" i="11"/>
  <c r="AE89" i="11"/>
  <c r="AF89" i="11"/>
  <c r="AC90" i="11"/>
  <c r="AD90" i="11"/>
  <c r="AE90" i="11"/>
  <c r="AF90" i="11"/>
  <c r="AC91" i="11"/>
  <c r="AD91" i="11"/>
  <c r="AE91" i="11"/>
  <c r="AF91" i="11"/>
  <c r="AC92" i="11"/>
  <c r="AD92" i="11"/>
  <c r="AE92" i="11"/>
  <c r="AF92" i="11"/>
  <c r="AC93" i="11"/>
  <c r="AD93" i="11"/>
  <c r="AE93" i="11"/>
  <c r="AF93" i="11"/>
  <c r="AC94" i="11"/>
  <c r="AD94" i="11"/>
  <c r="AE94" i="11"/>
  <c r="AF94" i="11"/>
  <c r="AC95" i="11"/>
  <c r="AD95" i="11"/>
  <c r="AE95" i="11"/>
  <c r="AF95" i="11"/>
  <c r="AC96" i="11"/>
  <c r="AD96" i="11"/>
  <c r="AE96" i="11"/>
  <c r="AF96" i="11"/>
  <c r="AC97" i="11"/>
  <c r="AD97" i="11"/>
  <c r="AE97" i="11"/>
  <c r="AF97" i="11"/>
  <c r="AC98" i="11"/>
  <c r="AD98" i="11"/>
  <c r="AE98" i="11"/>
  <c r="AF98" i="11"/>
  <c r="AC99" i="11"/>
  <c r="AD99" i="11"/>
  <c r="AE99" i="11"/>
  <c r="AF99" i="11"/>
  <c r="AC100" i="11"/>
  <c r="AD100" i="11"/>
  <c r="AE100" i="11"/>
  <c r="AF100" i="11"/>
  <c r="AC101" i="11"/>
  <c r="AD101" i="11"/>
  <c r="AE101" i="11"/>
  <c r="AF101" i="11"/>
  <c r="AC102" i="11"/>
  <c r="AD102" i="11"/>
  <c r="AE102" i="11"/>
  <c r="AF102" i="11"/>
  <c r="AC103" i="11"/>
  <c r="AD103" i="11"/>
  <c r="AE103" i="11"/>
  <c r="AF103" i="11"/>
  <c r="AC104" i="11"/>
  <c r="AD104" i="11"/>
  <c r="AE104" i="11"/>
  <c r="AF104" i="11"/>
  <c r="AC105" i="11"/>
  <c r="AD105" i="11"/>
  <c r="AE105" i="11"/>
  <c r="AF105" i="11"/>
  <c r="AC106" i="11"/>
  <c r="AD106" i="11"/>
  <c r="AE106" i="11"/>
  <c r="AF106" i="11"/>
  <c r="AC107" i="11"/>
  <c r="AD107" i="11"/>
  <c r="AE107" i="11"/>
  <c r="AF107" i="11"/>
  <c r="AC108" i="11"/>
  <c r="AD108" i="11"/>
  <c r="AE108" i="11"/>
  <c r="AF108" i="11"/>
  <c r="AC109" i="11"/>
  <c r="AD109" i="11"/>
  <c r="AE109" i="11"/>
  <c r="AF109" i="11"/>
  <c r="AC110" i="11"/>
  <c r="AD110" i="11"/>
  <c r="AE110" i="11"/>
  <c r="AF110" i="11"/>
  <c r="AC111" i="11"/>
  <c r="AD111" i="11"/>
  <c r="AE111" i="11"/>
  <c r="AF111" i="11"/>
  <c r="AC112" i="11"/>
  <c r="AD112" i="11"/>
  <c r="AE112" i="11"/>
  <c r="AF112" i="11"/>
  <c r="AC113" i="11"/>
  <c r="AD113" i="11"/>
  <c r="AE113" i="11"/>
  <c r="AF113" i="11"/>
  <c r="AC114" i="11"/>
  <c r="AD114" i="11"/>
  <c r="AE114" i="11"/>
  <c r="AF114" i="11"/>
  <c r="AC115" i="11"/>
  <c r="AD115" i="11"/>
  <c r="AE115" i="11"/>
  <c r="AF115" i="11"/>
  <c r="AC116" i="11"/>
  <c r="AD116" i="11"/>
  <c r="AE116" i="11"/>
  <c r="AF116" i="11"/>
  <c r="AC117" i="11"/>
  <c r="AD117" i="11"/>
  <c r="AE117" i="11"/>
  <c r="AF117" i="11"/>
  <c r="AC118" i="11"/>
  <c r="AD118" i="11"/>
  <c r="AE118" i="11"/>
  <c r="AF118" i="11"/>
  <c r="AC119" i="11"/>
  <c r="AD119" i="11"/>
  <c r="AE119" i="11"/>
  <c r="AF119" i="11"/>
  <c r="AC120" i="11"/>
  <c r="AD120" i="11"/>
  <c r="AE120" i="11"/>
  <c r="AF120" i="11"/>
  <c r="AC121" i="11"/>
  <c r="AD121" i="11"/>
  <c r="AE121" i="11"/>
  <c r="AF121" i="11"/>
  <c r="AC122" i="11"/>
  <c r="AD122" i="11"/>
  <c r="AE122" i="11"/>
  <c r="AF122" i="11"/>
  <c r="AC123" i="11"/>
  <c r="AD123" i="11"/>
  <c r="AE123" i="11"/>
  <c r="AF123" i="11"/>
  <c r="AC124" i="11"/>
  <c r="AD124" i="11"/>
  <c r="AE124" i="11"/>
  <c r="AF124" i="11"/>
  <c r="AC125" i="11"/>
  <c r="AD125" i="11"/>
  <c r="AE125" i="11"/>
  <c r="AF125" i="11"/>
  <c r="AC126" i="11"/>
  <c r="AD126" i="11"/>
  <c r="AE126" i="11"/>
  <c r="AF126" i="11"/>
  <c r="AC127" i="11"/>
  <c r="AD127" i="11"/>
  <c r="AE127" i="11"/>
  <c r="AF127" i="11"/>
  <c r="AC128" i="11"/>
  <c r="AD128" i="11"/>
  <c r="AE128" i="11"/>
  <c r="AF128" i="11"/>
  <c r="AC129" i="11"/>
  <c r="AD129" i="11"/>
  <c r="AE129" i="11"/>
  <c r="AF129" i="11"/>
  <c r="AC130" i="11"/>
  <c r="AD130" i="11"/>
  <c r="AE130" i="11"/>
  <c r="AF130" i="11"/>
  <c r="AC131" i="11"/>
  <c r="AD131" i="11"/>
  <c r="AE131" i="11"/>
  <c r="AF131" i="11"/>
  <c r="AC132" i="11"/>
  <c r="AD132" i="11"/>
  <c r="AE132" i="11"/>
  <c r="AF132" i="11"/>
  <c r="AC133" i="11"/>
  <c r="AD133" i="11"/>
  <c r="AE133" i="11"/>
  <c r="AF133" i="11"/>
  <c r="AC134" i="11"/>
  <c r="AD134" i="11"/>
  <c r="AE134" i="11"/>
  <c r="AF134" i="11"/>
  <c r="AC135" i="11"/>
  <c r="AD135" i="11"/>
  <c r="AE135" i="11"/>
  <c r="AF135" i="11"/>
  <c r="AC136" i="11"/>
  <c r="AD136" i="11"/>
  <c r="AE136" i="11"/>
  <c r="AF136" i="11"/>
  <c r="AC137" i="11"/>
  <c r="AD137" i="11"/>
  <c r="AE137" i="11"/>
  <c r="AF137" i="11"/>
  <c r="AC138" i="11"/>
  <c r="AD138" i="11"/>
  <c r="AE138" i="11"/>
  <c r="AF138" i="11"/>
  <c r="AC139" i="11"/>
  <c r="AD139" i="11"/>
  <c r="AE139" i="11"/>
  <c r="AF139" i="11"/>
  <c r="AC140" i="11"/>
  <c r="AD140" i="11"/>
  <c r="AE140" i="11"/>
  <c r="AF140" i="11"/>
  <c r="AC141" i="11"/>
  <c r="AD141" i="11"/>
  <c r="AE141" i="11"/>
  <c r="AF141" i="11"/>
  <c r="AC142" i="11"/>
  <c r="AD142" i="11"/>
  <c r="AE142" i="11"/>
  <c r="AF142" i="11"/>
  <c r="AC143" i="11"/>
  <c r="AD143" i="11"/>
  <c r="AE143" i="11"/>
  <c r="AF143" i="11"/>
  <c r="AC144" i="11"/>
  <c r="AD144" i="11"/>
  <c r="AE144" i="11"/>
  <c r="AF144" i="11"/>
  <c r="AC145" i="11"/>
  <c r="AD145" i="11"/>
  <c r="AE145" i="11"/>
  <c r="AF145" i="11"/>
  <c r="AC146" i="11"/>
  <c r="AD146" i="11"/>
  <c r="AE146" i="11"/>
  <c r="AF146" i="11"/>
  <c r="AC147" i="11"/>
  <c r="AD147" i="11"/>
  <c r="AE147" i="11"/>
  <c r="AF147" i="11"/>
  <c r="AC148" i="11"/>
  <c r="AD148" i="11"/>
  <c r="AE148" i="11"/>
  <c r="AF148" i="11"/>
  <c r="AC149" i="11"/>
  <c r="AD149" i="11"/>
  <c r="AE149" i="11"/>
  <c r="AF149" i="11"/>
  <c r="AC150" i="11"/>
  <c r="AD150" i="11"/>
  <c r="AE150" i="11"/>
  <c r="AF150" i="11"/>
  <c r="AC151" i="11"/>
  <c r="AD151" i="11"/>
  <c r="AE151" i="11"/>
  <c r="AF151" i="11"/>
  <c r="AC152" i="11"/>
  <c r="AD152" i="11"/>
  <c r="AE152" i="11"/>
  <c r="AF152" i="11"/>
  <c r="AC153" i="11"/>
  <c r="AD153" i="11"/>
  <c r="AE153" i="11"/>
  <c r="AF153" i="11"/>
  <c r="AC154" i="11"/>
  <c r="AD154" i="11"/>
  <c r="AE154" i="11"/>
  <c r="AF154" i="11"/>
  <c r="AC155" i="11"/>
  <c r="AD155" i="11"/>
  <c r="AE155" i="11"/>
  <c r="AF155" i="11"/>
  <c r="AC156" i="11"/>
  <c r="AD156" i="11"/>
  <c r="AE156" i="11"/>
  <c r="AF156" i="11"/>
  <c r="AC157" i="11"/>
  <c r="AD157" i="11"/>
  <c r="AE157" i="11"/>
  <c r="AF157" i="11"/>
  <c r="AC158" i="11"/>
  <c r="AD158" i="11"/>
  <c r="AE158" i="11"/>
  <c r="AF158" i="11"/>
  <c r="AC159" i="11"/>
  <c r="AD159" i="11"/>
  <c r="AE159" i="11"/>
  <c r="AF159" i="11"/>
  <c r="AC160" i="11"/>
  <c r="AD160" i="11"/>
  <c r="AE160" i="11"/>
  <c r="AF160" i="11"/>
  <c r="AC161" i="11"/>
  <c r="AD161" i="11"/>
  <c r="AE161" i="11"/>
  <c r="AF161" i="11"/>
  <c r="AC162" i="11"/>
  <c r="AD162" i="11"/>
  <c r="AE162" i="11"/>
  <c r="AF162" i="11"/>
  <c r="AC163" i="11"/>
  <c r="AD163" i="11"/>
  <c r="AE163" i="11"/>
  <c r="AF163" i="11"/>
  <c r="AC164" i="11"/>
  <c r="AD164" i="11"/>
  <c r="AE164" i="11"/>
  <c r="AF164" i="11"/>
  <c r="AC165" i="11"/>
  <c r="AD165" i="11"/>
  <c r="AE165" i="11"/>
  <c r="AF165" i="11"/>
  <c r="AC166" i="11"/>
  <c r="AD166" i="11"/>
  <c r="AE166" i="11"/>
  <c r="AF166" i="11"/>
  <c r="AC167" i="11"/>
  <c r="AD167" i="11"/>
  <c r="AE167" i="11"/>
  <c r="AF167" i="11"/>
  <c r="AC168" i="11"/>
  <c r="AD168" i="11"/>
  <c r="AE168" i="11"/>
  <c r="AF168" i="11"/>
  <c r="AC169" i="11"/>
  <c r="AD169" i="11"/>
  <c r="AE169" i="11"/>
  <c r="AF169" i="11"/>
  <c r="AC170" i="11"/>
  <c r="AD170" i="11"/>
  <c r="AE170" i="11"/>
  <c r="AF170" i="11"/>
  <c r="AC171" i="11"/>
  <c r="AD171" i="11"/>
  <c r="AE171" i="11"/>
  <c r="AF171" i="11"/>
  <c r="AC172" i="11"/>
  <c r="AD172" i="11"/>
  <c r="AE172" i="11"/>
  <c r="AF172" i="11"/>
  <c r="AC173" i="11"/>
  <c r="AD173" i="11"/>
  <c r="AE173" i="11"/>
  <c r="AF173" i="11"/>
  <c r="AC174" i="11"/>
  <c r="AD174" i="11"/>
  <c r="AE174" i="11"/>
  <c r="AF174" i="11"/>
  <c r="AC175" i="11"/>
  <c r="AD175" i="11"/>
  <c r="AE175" i="11"/>
  <c r="AF175" i="11"/>
  <c r="AC176" i="11"/>
  <c r="AD176" i="11"/>
  <c r="AE176" i="11"/>
  <c r="AF176" i="11"/>
  <c r="AC177" i="11"/>
  <c r="AD177" i="11"/>
  <c r="AE177" i="11"/>
  <c r="AF177" i="11"/>
  <c r="AC178" i="11"/>
  <c r="AD178" i="11"/>
  <c r="AE178" i="11"/>
  <c r="AF178" i="11"/>
  <c r="AC179" i="11"/>
  <c r="AD179" i="11"/>
  <c r="AE179" i="11"/>
  <c r="AF179" i="11"/>
  <c r="AC180" i="11"/>
  <c r="AD180" i="11"/>
  <c r="AE180" i="11"/>
  <c r="AF180" i="11"/>
  <c r="AC181" i="11"/>
  <c r="AD181" i="11"/>
  <c r="AE181" i="11"/>
  <c r="AF181" i="11"/>
  <c r="AC182" i="11"/>
  <c r="AD182" i="11"/>
  <c r="AE182" i="11"/>
  <c r="AF182" i="11"/>
  <c r="AC183" i="11"/>
  <c r="AD183" i="11"/>
  <c r="AE183" i="11"/>
  <c r="AF183" i="11"/>
  <c r="AC184" i="11"/>
  <c r="AD184" i="11"/>
  <c r="AE184" i="11"/>
  <c r="AF184" i="11"/>
  <c r="AC185" i="11"/>
  <c r="AD185" i="11"/>
  <c r="AE185" i="11"/>
  <c r="AF185" i="11"/>
  <c r="AC186" i="11"/>
  <c r="AD186" i="11"/>
  <c r="AE186" i="11"/>
  <c r="AF186" i="11"/>
  <c r="AC187" i="11"/>
  <c r="AD187" i="11"/>
  <c r="AE187" i="11"/>
  <c r="AF187" i="11"/>
  <c r="AC188" i="11"/>
  <c r="AD188" i="11"/>
  <c r="AE188" i="11"/>
  <c r="AF188" i="11"/>
  <c r="AC189" i="11"/>
  <c r="AD189" i="11"/>
  <c r="AE189" i="11"/>
  <c r="AF189" i="11"/>
  <c r="AC190" i="11"/>
  <c r="AD190" i="11"/>
  <c r="AE190" i="11"/>
  <c r="AF190" i="11"/>
  <c r="AC191" i="11"/>
  <c r="AD191" i="11"/>
  <c r="AE191" i="11"/>
  <c r="AF191" i="11"/>
  <c r="AC192" i="11"/>
  <c r="AD192" i="11"/>
  <c r="AE192" i="11"/>
  <c r="AF192" i="11"/>
  <c r="AC193" i="11"/>
  <c r="AD193" i="11"/>
  <c r="AE193" i="11"/>
  <c r="AF193" i="11"/>
  <c r="AC194" i="11"/>
  <c r="AD194" i="11"/>
  <c r="AE194" i="11"/>
  <c r="AF194" i="11"/>
  <c r="AC195" i="11"/>
  <c r="AD195" i="11"/>
  <c r="AE195" i="11"/>
  <c r="AF195" i="11"/>
  <c r="AC196" i="11"/>
  <c r="AD196" i="11"/>
  <c r="AE196" i="11"/>
  <c r="AF196" i="11"/>
  <c r="AC197" i="11"/>
  <c r="AD197" i="11"/>
  <c r="AE197" i="11"/>
  <c r="AF197" i="11"/>
  <c r="AC198" i="11"/>
  <c r="AD198" i="11"/>
  <c r="AE198" i="11"/>
  <c r="AF198" i="11"/>
  <c r="AC199" i="11"/>
  <c r="AD199" i="11"/>
  <c r="AE199" i="11"/>
  <c r="AF199" i="11"/>
  <c r="AC200" i="11"/>
  <c r="AD200" i="11"/>
  <c r="AE200" i="11"/>
  <c r="AF200" i="11"/>
  <c r="AC201" i="11"/>
  <c r="AD201" i="11"/>
  <c r="AE201" i="11"/>
  <c r="AF201" i="11"/>
  <c r="AC202" i="11"/>
  <c r="AD202" i="11"/>
  <c r="AE202" i="11"/>
  <c r="AF202" i="11"/>
  <c r="AC203" i="11"/>
  <c r="AD203" i="11"/>
  <c r="AE203" i="11"/>
  <c r="AF203" i="11"/>
  <c r="AC204" i="11"/>
  <c r="AD204" i="11"/>
  <c r="AE204" i="11"/>
  <c r="AF204" i="11"/>
  <c r="AC205" i="11"/>
  <c r="AD205" i="11"/>
  <c r="AE205" i="11"/>
  <c r="AF205" i="11"/>
  <c r="AC206" i="11"/>
  <c r="AD206" i="11"/>
  <c r="AE206" i="11"/>
  <c r="AF206" i="11"/>
  <c r="AC207" i="11"/>
  <c r="AD207" i="11"/>
  <c r="AE207" i="11"/>
  <c r="AF207" i="11"/>
  <c r="AC208" i="11"/>
  <c r="AD208" i="11"/>
  <c r="AE208" i="11"/>
  <c r="AF208" i="11"/>
  <c r="AC209" i="11"/>
  <c r="AD209" i="11"/>
  <c r="AE209" i="11"/>
  <c r="AF209" i="11"/>
  <c r="AC210" i="11"/>
  <c r="AD210" i="11"/>
  <c r="AE210" i="11"/>
  <c r="AF210" i="11"/>
  <c r="AC211" i="11"/>
  <c r="AD211" i="11"/>
  <c r="AE211" i="11"/>
  <c r="AF211" i="11"/>
  <c r="AC212" i="11"/>
  <c r="AD212" i="11"/>
  <c r="AE212" i="11"/>
  <c r="AF212" i="11"/>
  <c r="AC213" i="11"/>
  <c r="AD213" i="11"/>
  <c r="AE213" i="11"/>
  <c r="AF213" i="11"/>
  <c r="AC214" i="11"/>
  <c r="AD214" i="11"/>
  <c r="AE214" i="11"/>
  <c r="AF214" i="11"/>
  <c r="AC215" i="11"/>
  <c r="AD215" i="11"/>
  <c r="AE215" i="11"/>
  <c r="AF215" i="11"/>
  <c r="AC216" i="11"/>
  <c r="AD216" i="11"/>
  <c r="AE216" i="11"/>
  <c r="AF216" i="11"/>
  <c r="AC217" i="11"/>
  <c r="AD217" i="11"/>
  <c r="AE217" i="11"/>
  <c r="AF217" i="11"/>
  <c r="AC218" i="11"/>
  <c r="AD218" i="11"/>
  <c r="AE218" i="11"/>
  <c r="AF218" i="11"/>
  <c r="AC219" i="11"/>
  <c r="AD219" i="11"/>
  <c r="AE219" i="11"/>
  <c r="AF219" i="11"/>
  <c r="AC220" i="11"/>
  <c r="AD220" i="11"/>
  <c r="AE220" i="11"/>
  <c r="AF220" i="11"/>
  <c r="AC221" i="11"/>
  <c r="AD221" i="11"/>
  <c r="AE221" i="11"/>
  <c r="AF221" i="11"/>
  <c r="AC222" i="11"/>
  <c r="AD222" i="11"/>
  <c r="AE222" i="11"/>
  <c r="AF222" i="11"/>
  <c r="AC223" i="11"/>
  <c r="AD223" i="11"/>
  <c r="AE223" i="11"/>
  <c r="AF223" i="11"/>
  <c r="AC224" i="11"/>
  <c r="AD224" i="11"/>
  <c r="AE224" i="11"/>
  <c r="AF224" i="11"/>
  <c r="AC225" i="11"/>
  <c r="AD225" i="11"/>
  <c r="AE225" i="11"/>
  <c r="AF225" i="11"/>
  <c r="AC226" i="11"/>
  <c r="AD226" i="11"/>
  <c r="AE226" i="11"/>
  <c r="AF226" i="11"/>
  <c r="AC227" i="11"/>
  <c r="AD227" i="11"/>
  <c r="AE227" i="11"/>
  <c r="AF227" i="11"/>
  <c r="AC228" i="11"/>
  <c r="AD228" i="11"/>
  <c r="AE228" i="11"/>
  <c r="AF228" i="11"/>
  <c r="AC229" i="11"/>
  <c r="AD229" i="11"/>
  <c r="AE229" i="11"/>
  <c r="AF229" i="11"/>
  <c r="AC230" i="11"/>
  <c r="AD230" i="11"/>
  <c r="AE230" i="11"/>
  <c r="AF230" i="11"/>
  <c r="AC231" i="11"/>
  <c r="AD231" i="11"/>
  <c r="AE231" i="11"/>
  <c r="AF231" i="11"/>
  <c r="AC232" i="11"/>
  <c r="AD232" i="11"/>
  <c r="AE232" i="11"/>
  <c r="AF232" i="11"/>
  <c r="AC233" i="11"/>
  <c r="AD233" i="11"/>
  <c r="AE233" i="11"/>
  <c r="AF233" i="11"/>
  <c r="AC234" i="11"/>
  <c r="AD234" i="11"/>
  <c r="AE234" i="11"/>
  <c r="AF234" i="11"/>
  <c r="AC235" i="11"/>
  <c r="AD235" i="11"/>
  <c r="AE235" i="11"/>
  <c r="AF235" i="11"/>
  <c r="AC236" i="11"/>
  <c r="AD236" i="11"/>
  <c r="AE236" i="11"/>
  <c r="AF236" i="11"/>
  <c r="AC237" i="11"/>
  <c r="AD237" i="11"/>
  <c r="AE237" i="11"/>
  <c r="AF237" i="11"/>
  <c r="AC238" i="11"/>
  <c r="AD238" i="11"/>
  <c r="AE238" i="11"/>
  <c r="AF238" i="11"/>
  <c r="AC239" i="11"/>
  <c r="AD239" i="11"/>
  <c r="AE239" i="11"/>
  <c r="AF239" i="11"/>
  <c r="AC240" i="11"/>
  <c r="AD240" i="11"/>
  <c r="AE240" i="11"/>
  <c r="AF240" i="11"/>
  <c r="AC241" i="11"/>
  <c r="AD241" i="11"/>
  <c r="AE241" i="11"/>
  <c r="AF241" i="11"/>
  <c r="AC242" i="11"/>
  <c r="AD242" i="11"/>
  <c r="AE242" i="11"/>
  <c r="AF242" i="11"/>
  <c r="AC243" i="11"/>
  <c r="AD243" i="11"/>
  <c r="AE243" i="11"/>
  <c r="AF243" i="11"/>
  <c r="AC244" i="11"/>
  <c r="AD244" i="11"/>
  <c r="AE244" i="11"/>
  <c r="AF244" i="11"/>
  <c r="AC245" i="11"/>
  <c r="AD245" i="11"/>
  <c r="AE245" i="11"/>
  <c r="AF245" i="11"/>
  <c r="AC246" i="11"/>
  <c r="AD246" i="11"/>
  <c r="AE246" i="11"/>
  <c r="AF246" i="11"/>
  <c r="AC247" i="11"/>
  <c r="AD247" i="11"/>
  <c r="AE247" i="11"/>
  <c r="AF247" i="11"/>
  <c r="AC248" i="11"/>
  <c r="AD248" i="11"/>
  <c r="AE248" i="11"/>
  <c r="AF248" i="11"/>
  <c r="AC249" i="11"/>
  <c r="AD249" i="11"/>
  <c r="AE249" i="11"/>
  <c r="AF249" i="11"/>
  <c r="AC250" i="11"/>
  <c r="AD250" i="11"/>
  <c r="AE250" i="11"/>
  <c r="AF250" i="11"/>
  <c r="AC251" i="11"/>
  <c r="AD251" i="11"/>
  <c r="AE251" i="11"/>
  <c r="AF251" i="11"/>
  <c r="AC252" i="11"/>
  <c r="AD252" i="11"/>
  <c r="AE252" i="11"/>
  <c r="AF252" i="11"/>
  <c r="AC253" i="11"/>
  <c r="AD253" i="11"/>
  <c r="AE253" i="11"/>
  <c r="AF253" i="11"/>
  <c r="AC254" i="11"/>
  <c r="AD254" i="11"/>
  <c r="AE254" i="11"/>
  <c r="AF254" i="11"/>
  <c r="AC255" i="11"/>
  <c r="AD255" i="11"/>
  <c r="AE255" i="11"/>
  <c r="AF255" i="11"/>
  <c r="AC256" i="11"/>
  <c r="AD256" i="11"/>
  <c r="AE256" i="11"/>
  <c r="AF256" i="11"/>
  <c r="AC257" i="11"/>
  <c r="AD257" i="11"/>
  <c r="AE257" i="11"/>
  <c r="AF257" i="11"/>
  <c r="AC258" i="11"/>
  <c r="AD258" i="11"/>
  <c r="AE258" i="11"/>
  <c r="AF258" i="11"/>
  <c r="AC259" i="11"/>
  <c r="AD259" i="11"/>
  <c r="AE259" i="11"/>
  <c r="AF259" i="11"/>
  <c r="AC260" i="11"/>
  <c r="AD260" i="11"/>
  <c r="AE260" i="11"/>
  <c r="AF260" i="11"/>
  <c r="AC261" i="11"/>
  <c r="AD261" i="11"/>
  <c r="AE261" i="11"/>
  <c r="AF261" i="11"/>
  <c r="AC262" i="11"/>
  <c r="AD262" i="11"/>
  <c r="AE262" i="11"/>
  <c r="AF262" i="11"/>
  <c r="AC263" i="11"/>
  <c r="AD263" i="11"/>
  <c r="AE263" i="11"/>
  <c r="AF263" i="11"/>
  <c r="AC264" i="11"/>
  <c r="AD264" i="11"/>
  <c r="AE264" i="11"/>
  <c r="AF264" i="11"/>
  <c r="AC265" i="11"/>
  <c r="AD265" i="11"/>
  <c r="AE265" i="11"/>
  <c r="AF265" i="11"/>
  <c r="AC266" i="11"/>
  <c r="AD266" i="11"/>
  <c r="AE266" i="11"/>
  <c r="AF266" i="11"/>
  <c r="AC267" i="11"/>
  <c r="AD267" i="11"/>
  <c r="AE267" i="11"/>
  <c r="AF267" i="11"/>
  <c r="AC268" i="11"/>
  <c r="AD268" i="11"/>
  <c r="AE268" i="11"/>
  <c r="AF268" i="11"/>
  <c r="AC269" i="11"/>
  <c r="AD269" i="11"/>
  <c r="AE269" i="11"/>
  <c r="AF269" i="11"/>
  <c r="AC270" i="11"/>
  <c r="AD270" i="11"/>
  <c r="AE270" i="11"/>
  <c r="AF270" i="11"/>
  <c r="AC271" i="11"/>
  <c r="AD271" i="11"/>
  <c r="AE271" i="11"/>
  <c r="AF271" i="11"/>
  <c r="AC272" i="11"/>
  <c r="AD272" i="11"/>
  <c r="AE272" i="11"/>
  <c r="AF272" i="11"/>
  <c r="AC273" i="11"/>
  <c r="AD273" i="11"/>
  <c r="AE273" i="11"/>
  <c r="AF273" i="11"/>
  <c r="AC274" i="11"/>
  <c r="AD274" i="11"/>
  <c r="AE274" i="11"/>
  <c r="AF274" i="11"/>
  <c r="AC275" i="11"/>
  <c r="AD275" i="11"/>
  <c r="AE275" i="11"/>
  <c r="AF275" i="11"/>
  <c r="AC276" i="11"/>
  <c r="AD276" i="11"/>
  <c r="AE276" i="11"/>
  <c r="AF276" i="11"/>
  <c r="AC277" i="11"/>
  <c r="AD277" i="11"/>
  <c r="AE277" i="11"/>
  <c r="AF277" i="11"/>
  <c r="AC278" i="11"/>
  <c r="AD278" i="11"/>
  <c r="AE278" i="11"/>
  <c r="AF278" i="11"/>
  <c r="AC279" i="11"/>
  <c r="AD279" i="11"/>
  <c r="AE279" i="11"/>
  <c r="AF279" i="11"/>
  <c r="AC280" i="11"/>
  <c r="AD280" i="11"/>
  <c r="AE280" i="11"/>
  <c r="AF280" i="11"/>
  <c r="AC281" i="11"/>
  <c r="AD281" i="11"/>
  <c r="AE281" i="11"/>
  <c r="AF281" i="11"/>
  <c r="AC282" i="11"/>
  <c r="AD282" i="11"/>
  <c r="AE282" i="11"/>
  <c r="AF282" i="11"/>
  <c r="AC283" i="11"/>
  <c r="AD283" i="11"/>
  <c r="AE283" i="11"/>
  <c r="AF283" i="11"/>
  <c r="AC284" i="11"/>
  <c r="AD284" i="11"/>
  <c r="AE284" i="11"/>
  <c r="AF284" i="11"/>
  <c r="AC285" i="11"/>
  <c r="AD285" i="11"/>
  <c r="AE285" i="11"/>
  <c r="AF285" i="11"/>
  <c r="AC286" i="11"/>
  <c r="AD286" i="11"/>
  <c r="AE286" i="11"/>
  <c r="AF286" i="11"/>
  <c r="AC287" i="11"/>
  <c r="AD287" i="11"/>
  <c r="AE287" i="11"/>
  <c r="AF287" i="11"/>
  <c r="AC288" i="11"/>
  <c r="AD288" i="11"/>
  <c r="AE288" i="11"/>
  <c r="AF288" i="11"/>
  <c r="AC289" i="11"/>
  <c r="AD289" i="11"/>
  <c r="AE289" i="11"/>
  <c r="AF289" i="11"/>
  <c r="AC290" i="11"/>
  <c r="AD290" i="11"/>
  <c r="AE290" i="11"/>
  <c r="AF290" i="11"/>
  <c r="AC291" i="11"/>
  <c r="AD291" i="11"/>
  <c r="AE291" i="11"/>
  <c r="AF291" i="11"/>
  <c r="AC292" i="11"/>
  <c r="AD292" i="11"/>
  <c r="AE292" i="11"/>
  <c r="AF292" i="11"/>
  <c r="AC293" i="11"/>
  <c r="AD293" i="11"/>
  <c r="AE293" i="11"/>
  <c r="AF293" i="11"/>
  <c r="AC294" i="11"/>
  <c r="AD294" i="11"/>
  <c r="AE294" i="11"/>
  <c r="AF294" i="11"/>
  <c r="AC295" i="11"/>
  <c r="AD295" i="11"/>
  <c r="AE295" i="11"/>
  <c r="AF295" i="11"/>
  <c r="AC296" i="11"/>
  <c r="AD296" i="11"/>
  <c r="AE296" i="11"/>
  <c r="AF296" i="11"/>
  <c r="AC297" i="11"/>
  <c r="AD297" i="11"/>
  <c r="AE297" i="11"/>
  <c r="AF297" i="11"/>
  <c r="AC298" i="11"/>
  <c r="AD298" i="11"/>
  <c r="AE298" i="11"/>
  <c r="AF298" i="11"/>
  <c r="AC299" i="11"/>
  <c r="AD299" i="11"/>
  <c r="AE299" i="11"/>
  <c r="AF299" i="11"/>
  <c r="AC300" i="11"/>
  <c r="AD300" i="11"/>
  <c r="AE300" i="11"/>
  <c r="AF300" i="11"/>
  <c r="AC301" i="11"/>
  <c r="AD301" i="11"/>
  <c r="AE301" i="11"/>
  <c r="AF301" i="11"/>
  <c r="AC302" i="11"/>
  <c r="AD302" i="11"/>
  <c r="AE302" i="11"/>
  <c r="AF302" i="11"/>
  <c r="AC303" i="11"/>
  <c r="AD303" i="11"/>
  <c r="AE303" i="11"/>
  <c r="AF303" i="11"/>
  <c r="AC304" i="11"/>
  <c r="AD304" i="11"/>
  <c r="AE304" i="11"/>
  <c r="AF304" i="11"/>
  <c r="AC305" i="11"/>
  <c r="AD305" i="11"/>
  <c r="AE305" i="11"/>
  <c r="AF305" i="11"/>
  <c r="AC306" i="11"/>
  <c r="AD306" i="11"/>
  <c r="AE306" i="11"/>
  <c r="AF306" i="11"/>
  <c r="AC307" i="11"/>
  <c r="AD307" i="11"/>
  <c r="AE307" i="11"/>
  <c r="AF307" i="11"/>
  <c r="AC308" i="11"/>
  <c r="AD308" i="11"/>
  <c r="AE308" i="11"/>
  <c r="AF308" i="11"/>
  <c r="AC309" i="11"/>
  <c r="AD309" i="11"/>
  <c r="AE309" i="11"/>
  <c r="AF309" i="11"/>
  <c r="AC310" i="11"/>
  <c r="AD310" i="11"/>
  <c r="AE310" i="11"/>
  <c r="AF310" i="11"/>
  <c r="AC311" i="11"/>
  <c r="AD311" i="11"/>
  <c r="AE311" i="11"/>
  <c r="AF311" i="11"/>
  <c r="AC312" i="11"/>
  <c r="AD312" i="11"/>
  <c r="AE312" i="11"/>
  <c r="AF312" i="11"/>
  <c r="AC313" i="11"/>
  <c r="AD313" i="11"/>
  <c r="AE313" i="11"/>
  <c r="AF313" i="11"/>
  <c r="AC314" i="11"/>
  <c r="AD314" i="11"/>
  <c r="AE314" i="11"/>
  <c r="AF314" i="11"/>
  <c r="AC315" i="11"/>
  <c r="AD315" i="11"/>
  <c r="AE315" i="11"/>
  <c r="AF315" i="11"/>
  <c r="AC316" i="11"/>
  <c r="AD316" i="11"/>
  <c r="AE316" i="11"/>
  <c r="AF316" i="11"/>
  <c r="AC317" i="11"/>
  <c r="AD317" i="11"/>
  <c r="AE317" i="11"/>
  <c r="AF317" i="11"/>
  <c r="AC318" i="11"/>
  <c r="AD318" i="11"/>
  <c r="AE318" i="11"/>
  <c r="AF318" i="11"/>
  <c r="AC319" i="11"/>
  <c r="AD319" i="11"/>
  <c r="AE319" i="11"/>
  <c r="AF319" i="11"/>
  <c r="AC320" i="11"/>
  <c r="AD320" i="11"/>
  <c r="AE320" i="11"/>
  <c r="AF320" i="11"/>
  <c r="AC321" i="11"/>
  <c r="AD321" i="11"/>
  <c r="AE321" i="11"/>
  <c r="AF321" i="11"/>
  <c r="AC322" i="11"/>
  <c r="AD322" i="11"/>
  <c r="AE322" i="11"/>
  <c r="AF322" i="11"/>
  <c r="AC323" i="11"/>
  <c r="AD323" i="11"/>
  <c r="AE323" i="11"/>
  <c r="AF323" i="11"/>
  <c r="AC324" i="11"/>
  <c r="AD324" i="11"/>
  <c r="AE324" i="11"/>
  <c r="AF324" i="11"/>
  <c r="AC325" i="11"/>
  <c r="AD325" i="11"/>
  <c r="AE325" i="11"/>
  <c r="AF325" i="11"/>
  <c r="AC326" i="11"/>
  <c r="AD326" i="11"/>
  <c r="AE326" i="11"/>
  <c r="AF326" i="11"/>
  <c r="AC327" i="11"/>
  <c r="AD327" i="11"/>
  <c r="AE327" i="11"/>
  <c r="AF327" i="11"/>
  <c r="AC328" i="11"/>
  <c r="AD328" i="11"/>
  <c r="AE328" i="11"/>
  <c r="AF328" i="11"/>
  <c r="AC329" i="11"/>
  <c r="AD329" i="11"/>
  <c r="AE329" i="11"/>
  <c r="AF329" i="11"/>
  <c r="AC330" i="11"/>
  <c r="AD330" i="11"/>
  <c r="AE330" i="11"/>
  <c r="AF330" i="11"/>
  <c r="AC331" i="11"/>
  <c r="AD331" i="11"/>
  <c r="AE331" i="11"/>
  <c r="AF331" i="11"/>
  <c r="AC332" i="11"/>
  <c r="AD332" i="11"/>
  <c r="AE332" i="11"/>
  <c r="AF332" i="11"/>
  <c r="AC333" i="11"/>
  <c r="AD333" i="11"/>
  <c r="AE333" i="11"/>
  <c r="AF333" i="11"/>
  <c r="AC334" i="11"/>
  <c r="AD334" i="11"/>
  <c r="AE334" i="11"/>
  <c r="AF334" i="11"/>
  <c r="AC335" i="11"/>
  <c r="AD335" i="11"/>
  <c r="AE335" i="11"/>
  <c r="AF335" i="11"/>
  <c r="AC336" i="11"/>
  <c r="AD336" i="11"/>
  <c r="AE336" i="11"/>
  <c r="AF336" i="11"/>
  <c r="AC337" i="11"/>
  <c r="AD337" i="11"/>
  <c r="AE337" i="11"/>
  <c r="AF337" i="11"/>
  <c r="AC338" i="11"/>
  <c r="AD338" i="11"/>
  <c r="AE338" i="11"/>
  <c r="AF338" i="11"/>
  <c r="AC339" i="11"/>
  <c r="AD339" i="11"/>
  <c r="AE339" i="11"/>
  <c r="AF339" i="11"/>
  <c r="AC340" i="11"/>
  <c r="AD340" i="11"/>
  <c r="AE340" i="11"/>
  <c r="AF340" i="11"/>
  <c r="AC341" i="11"/>
  <c r="AD341" i="11"/>
  <c r="AE341" i="11"/>
  <c r="AF341" i="11"/>
  <c r="AC342" i="11"/>
  <c r="AD342" i="11"/>
  <c r="AE342" i="11"/>
  <c r="AF342" i="11"/>
  <c r="AC343" i="11"/>
  <c r="AD343" i="11"/>
  <c r="AE343" i="11"/>
  <c r="AF343" i="11"/>
  <c r="AC344" i="11"/>
  <c r="AD344" i="11"/>
  <c r="AE344" i="11"/>
  <c r="AF344" i="11"/>
  <c r="AC345" i="11"/>
  <c r="AD345" i="11"/>
  <c r="AE345" i="11"/>
  <c r="AF345" i="11"/>
  <c r="AC346" i="11"/>
  <c r="AD346" i="11"/>
  <c r="AE346" i="11"/>
  <c r="AF346" i="11"/>
  <c r="AC347" i="11"/>
  <c r="AD347" i="11"/>
  <c r="AE347" i="11"/>
  <c r="AF347" i="11"/>
  <c r="AC348" i="11"/>
  <c r="AD348" i="11"/>
  <c r="AE348" i="11"/>
  <c r="AF348" i="11"/>
  <c r="AC349" i="11"/>
  <c r="AD349" i="11"/>
  <c r="AE349" i="11"/>
  <c r="AF349" i="11"/>
  <c r="AC350" i="11"/>
  <c r="AD350" i="11"/>
  <c r="AE350" i="11"/>
  <c r="AF350" i="11"/>
  <c r="AC351" i="11"/>
  <c r="AD351" i="11"/>
  <c r="AE351" i="11"/>
  <c r="AF351" i="11"/>
  <c r="AC352" i="11"/>
  <c r="AD352" i="11"/>
  <c r="AE352" i="11"/>
  <c r="AF352" i="11"/>
  <c r="AC353" i="11"/>
  <c r="AD353" i="11"/>
  <c r="AE353" i="11"/>
  <c r="AF353" i="11"/>
  <c r="AC354" i="11"/>
  <c r="AD354" i="11"/>
  <c r="AE354" i="11"/>
  <c r="AF354" i="11"/>
  <c r="AC355" i="11"/>
  <c r="AD355" i="11"/>
  <c r="AE355" i="11"/>
  <c r="AF355" i="11"/>
  <c r="AC356" i="11"/>
  <c r="AD356" i="11"/>
  <c r="AE356" i="11"/>
  <c r="AF356" i="11"/>
  <c r="AC357" i="11"/>
  <c r="AD357" i="11"/>
  <c r="AE357" i="11"/>
  <c r="AF357" i="11"/>
  <c r="AC358" i="11"/>
  <c r="AD358" i="11"/>
  <c r="AE358" i="11"/>
  <c r="AF358" i="11"/>
  <c r="AC359" i="11"/>
  <c r="AD359" i="11"/>
  <c r="AE359" i="11"/>
  <c r="AF359" i="11"/>
  <c r="AC360" i="11"/>
  <c r="AD360" i="11"/>
  <c r="AE360" i="11"/>
  <c r="AF360" i="11"/>
  <c r="AC361" i="11"/>
  <c r="AD361" i="11"/>
  <c r="AE361" i="11"/>
  <c r="AF361" i="11"/>
  <c r="AC362" i="11"/>
  <c r="AD362" i="11"/>
  <c r="AE362" i="11"/>
  <c r="AF362" i="11"/>
  <c r="AC363" i="11"/>
  <c r="AD363" i="11"/>
  <c r="AE363" i="11"/>
  <c r="AF363" i="11"/>
  <c r="AC364" i="11"/>
  <c r="AD364" i="11"/>
  <c r="AE364" i="11"/>
  <c r="AF364" i="11"/>
  <c r="AC365" i="11"/>
  <c r="AD365" i="11"/>
  <c r="AE365" i="11"/>
  <c r="AF365" i="11"/>
  <c r="AC366" i="11"/>
  <c r="AD366" i="11"/>
  <c r="AE366" i="11"/>
  <c r="AF366" i="11"/>
  <c r="AC367" i="11"/>
  <c r="AD367" i="11"/>
  <c r="AE367" i="11"/>
  <c r="AF367" i="11"/>
  <c r="AC368" i="11"/>
  <c r="AD368" i="11"/>
  <c r="AE368" i="11"/>
  <c r="AF368" i="11"/>
  <c r="AC369" i="11"/>
  <c r="AD369" i="11"/>
  <c r="AE369" i="11"/>
  <c r="AF369" i="11"/>
  <c r="AC370" i="11"/>
  <c r="AD370" i="11"/>
  <c r="AE370" i="11"/>
  <c r="AF370" i="11"/>
  <c r="AC371" i="11"/>
  <c r="AD371" i="11"/>
  <c r="AE371" i="11"/>
  <c r="AF371" i="11"/>
  <c r="AC372" i="11"/>
  <c r="AD372" i="11"/>
  <c r="AE372" i="11"/>
  <c r="AF372" i="11"/>
  <c r="AC373" i="11"/>
  <c r="AD373" i="11"/>
  <c r="AE373" i="11"/>
  <c r="AF373" i="11"/>
  <c r="AC374" i="11"/>
  <c r="AD374" i="11"/>
  <c r="AE374" i="11"/>
  <c r="AF374" i="11"/>
  <c r="AC375" i="11"/>
  <c r="AD375" i="11"/>
  <c r="AE375" i="11"/>
  <c r="AF375" i="11"/>
  <c r="AC376" i="11"/>
  <c r="AD376" i="11"/>
  <c r="AE376" i="11"/>
  <c r="AF376" i="11"/>
  <c r="AC377" i="11"/>
  <c r="AD377" i="11"/>
  <c r="AE377" i="11"/>
  <c r="AF377" i="11"/>
  <c r="AC378" i="11"/>
  <c r="AD378" i="11"/>
  <c r="AE378" i="11"/>
  <c r="AF378" i="11"/>
  <c r="AC379" i="11"/>
  <c r="AD379" i="11"/>
  <c r="AE379" i="11"/>
  <c r="AF379" i="11"/>
  <c r="AC380" i="11"/>
  <c r="AD380" i="11"/>
  <c r="AE380" i="11"/>
  <c r="AF380" i="11"/>
  <c r="AC381" i="11"/>
  <c r="AD381" i="11"/>
  <c r="AE381" i="11"/>
  <c r="AF381" i="11"/>
  <c r="AC382" i="11"/>
  <c r="AD382" i="11"/>
  <c r="AE382" i="11"/>
  <c r="AF382" i="11"/>
  <c r="AC383" i="11"/>
  <c r="AD383" i="11"/>
  <c r="AE383" i="11"/>
  <c r="AF383" i="11"/>
  <c r="AC384" i="11"/>
  <c r="AD384" i="11"/>
  <c r="AE384" i="11"/>
  <c r="AF384" i="11"/>
  <c r="AC385" i="11"/>
  <c r="AD385" i="11"/>
  <c r="AE385" i="11"/>
  <c r="AF385" i="11"/>
  <c r="AC386" i="11"/>
  <c r="AD386" i="11"/>
  <c r="AE386" i="11"/>
  <c r="AF386" i="11"/>
  <c r="AC387" i="11"/>
  <c r="AD387" i="11"/>
  <c r="AE387" i="11"/>
  <c r="AF387" i="11"/>
  <c r="AC388" i="11"/>
  <c r="AD388" i="11"/>
  <c r="AE388" i="11"/>
  <c r="AF388" i="11"/>
  <c r="AC389" i="11"/>
  <c r="AD389" i="11"/>
  <c r="AE389" i="11"/>
  <c r="AF389" i="11"/>
  <c r="AC390" i="11"/>
  <c r="AD390" i="11"/>
  <c r="AE390" i="11"/>
  <c r="AF390" i="11"/>
  <c r="AC391" i="11"/>
  <c r="AD391" i="11"/>
  <c r="AE391" i="11"/>
  <c r="AF391" i="11"/>
  <c r="AC392" i="11"/>
  <c r="AD392" i="11"/>
  <c r="AE392" i="11"/>
  <c r="AF392" i="11"/>
  <c r="AC393" i="11"/>
  <c r="AD393" i="11"/>
  <c r="AE393" i="11"/>
  <c r="AF393" i="11"/>
  <c r="AC394" i="11"/>
  <c r="AD394" i="11"/>
  <c r="AE394" i="11"/>
  <c r="AF394" i="11"/>
  <c r="AC395" i="11"/>
  <c r="AD395" i="11"/>
  <c r="AE395" i="11"/>
  <c r="AF395" i="11"/>
  <c r="AC396" i="11"/>
  <c r="AD396" i="11"/>
  <c r="AE396" i="11"/>
  <c r="AF396" i="11"/>
  <c r="AC397" i="11"/>
  <c r="AD397" i="11"/>
  <c r="AE397" i="11"/>
  <c r="AF397" i="11"/>
  <c r="AC398" i="11"/>
  <c r="AD398" i="11"/>
  <c r="AE398" i="11"/>
  <c r="AF398" i="11"/>
  <c r="AC399" i="11"/>
  <c r="AD399" i="11"/>
  <c r="AE399" i="11"/>
  <c r="AF399" i="11"/>
  <c r="AC400" i="11"/>
  <c r="AD400" i="11"/>
  <c r="AE400" i="11"/>
  <c r="AF400" i="11"/>
  <c r="AC401" i="11"/>
  <c r="AD401" i="11"/>
  <c r="AE401" i="11"/>
  <c r="AF401" i="11"/>
  <c r="AC402" i="11"/>
  <c r="AD402" i="11"/>
  <c r="AE402" i="11"/>
  <c r="AF402" i="11"/>
  <c r="AC403" i="11"/>
  <c r="AD403" i="11"/>
  <c r="AE403" i="11"/>
  <c r="AF403" i="11"/>
  <c r="AC404" i="11"/>
  <c r="AD404" i="11"/>
  <c r="AE404" i="11"/>
  <c r="AF404" i="11"/>
  <c r="AC405" i="11"/>
  <c r="AD405" i="11"/>
  <c r="AE405" i="11"/>
  <c r="AF405" i="11"/>
  <c r="AC406" i="11"/>
  <c r="AD406" i="11"/>
  <c r="AE406" i="11"/>
  <c r="AF406" i="11"/>
  <c r="AC407" i="11"/>
  <c r="AD407" i="11"/>
  <c r="AE407" i="11"/>
  <c r="AF407" i="11"/>
  <c r="AC408" i="11"/>
  <c r="AD408" i="11"/>
  <c r="AE408" i="11"/>
  <c r="AF408" i="11"/>
  <c r="AC409" i="11"/>
  <c r="AD409" i="11"/>
  <c r="AE409" i="11"/>
  <c r="AF409" i="11"/>
  <c r="AC410" i="11"/>
  <c r="AD410" i="11"/>
  <c r="AE410" i="11"/>
  <c r="AF410" i="11"/>
  <c r="AC411" i="11"/>
  <c r="AD411" i="11"/>
  <c r="AE411" i="11"/>
  <c r="AF411" i="11"/>
  <c r="AC412" i="11"/>
  <c r="AD412" i="11"/>
  <c r="AE412" i="11"/>
  <c r="AF412" i="11"/>
  <c r="AC413" i="11"/>
  <c r="AD413" i="11"/>
  <c r="AE413" i="11"/>
  <c r="AF413" i="11"/>
  <c r="AC414" i="11"/>
  <c r="AD414" i="11"/>
  <c r="AE414" i="11"/>
  <c r="AF414" i="11"/>
  <c r="AC415" i="11"/>
  <c r="AD415" i="11"/>
  <c r="AE415" i="11"/>
  <c r="AF415" i="11"/>
  <c r="AC416" i="11"/>
  <c r="AD416" i="11"/>
  <c r="AE416" i="11"/>
  <c r="AF416" i="11"/>
  <c r="AC417" i="11"/>
  <c r="AD417" i="11"/>
  <c r="AE417" i="11"/>
  <c r="AF417" i="11"/>
  <c r="AC418" i="11"/>
  <c r="AD418" i="11"/>
  <c r="AE418" i="11"/>
  <c r="AF418" i="11"/>
  <c r="AC419" i="11"/>
  <c r="AD419" i="11"/>
  <c r="AE419" i="11"/>
  <c r="AF419" i="11"/>
  <c r="AC420" i="11"/>
  <c r="AD420" i="11"/>
  <c r="AE420" i="11"/>
  <c r="AF420" i="11"/>
  <c r="AC421" i="11"/>
  <c r="AD421" i="11"/>
  <c r="AE421" i="11"/>
  <c r="AF421" i="11"/>
  <c r="AC422" i="11"/>
  <c r="AD422" i="11"/>
  <c r="AE422" i="11"/>
  <c r="AF422" i="11"/>
  <c r="AC423" i="11"/>
  <c r="AD423" i="11"/>
  <c r="AE423" i="11"/>
  <c r="AF423" i="11"/>
  <c r="AC424" i="11"/>
  <c r="AD424" i="11"/>
  <c r="AE424" i="11"/>
  <c r="AF424" i="11"/>
  <c r="AC425" i="11"/>
  <c r="AD425" i="11"/>
  <c r="AE425" i="11"/>
  <c r="AF425" i="11"/>
  <c r="AC426" i="11"/>
  <c r="AD426" i="11"/>
  <c r="AE426" i="11"/>
  <c r="AF426" i="11"/>
  <c r="AC427" i="11"/>
  <c r="AD427" i="11"/>
  <c r="AE427" i="11"/>
  <c r="AF427" i="11"/>
  <c r="AC428" i="11"/>
  <c r="AD428" i="11"/>
  <c r="AE428" i="11"/>
  <c r="AF428" i="11"/>
  <c r="AC429" i="11"/>
  <c r="AD429" i="11"/>
  <c r="AE429" i="11"/>
  <c r="AF429" i="11"/>
  <c r="AC430" i="11"/>
  <c r="AD430" i="11"/>
  <c r="AE430" i="11"/>
  <c r="AF430" i="11"/>
  <c r="AC431" i="11"/>
  <c r="AD431" i="11"/>
  <c r="AE431" i="11"/>
  <c r="AF431" i="11"/>
  <c r="AC432" i="11"/>
  <c r="AD432" i="11"/>
  <c r="AE432" i="11"/>
  <c r="AF432" i="11"/>
  <c r="AC433" i="11"/>
  <c r="AD433" i="11"/>
  <c r="AE433" i="11"/>
  <c r="AF433" i="11"/>
  <c r="AC434" i="11"/>
  <c r="AD434" i="11"/>
  <c r="AE434" i="11"/>
  <c r="AF434" i="11"/>
  <c r="AC435" i="11"/>
  <c r="AD435" i="11"/>
  <c r="AE435" i="11"/>
  <c r="AF435" i="11"/>
  <c r="AC436" i="11"/>
  <c r="AD436" i="11"/>
  <c r="AE436" i="11"/>
  <c r="AF436" i="11"/>
  <c r="AC437" i="11"/>
  <c r="AD437" i="11"/>
  <c r="AE437" i="11"/>
  <c r="AF437" i="11"/>
  <c r="AC438" i="11"/>
  <c r="AD438" i="11"/>
  <c r="AE438" i="11"/>
  <c r="AF438" i="11"/>
  <c r="AC439" i="11"/>
  <c r="AD439" i="11"/>
  <c r="AE439" i="11"/>
  <c r="AF439" i="11"/>
  <c r="AC440" i="11"/>
  <c r="AD440" i="11"/>
  <c r="AE440" i="11"/>
  <c r="AF440" i="11"/>
  <c r="AC441" i="11"/>
  <c r="AD441" i="11"/>
  <c r="AE441" i="11"/>
  <c r="AF441" i="11"/>
  <c r="AC442" i="11"/>
  <c r="AD442" i="11"/>
  <c r="AE442" i="11"/>
  <c r="AF442" i="11"/>
  <c r="AC443" i="11"/>
  <c r="AD443" i="11"/>
  <c r="AE443" i="11"/>
  <c r="AF443" i="11"/>
  <c r="AC444" i="11"/>
  <c r="AD444" i="11"/>
  <c r="AE444" i="11"/>
  <c r="AF444" i="11"/>
  <c r="AC445" i="11"/>
  <c r="AD445" i="11"/>
  <c r="AE445" i="11"/>
  <c r="AF445" i="11"/>
  <c r="AC446" i="11"/>
  <c r="AD446" i="11"/>
  <c r="AE446" i="11"/>
  <c r="AF446" i="11"/>
  <c r="AC447" i="11"/>
  <c r="AD447" i="11"/>
  <c r="AE447" i="11"/>
  <c r="AF447" i="11"/>
  <c r="AC448" i="11"/>
  <c r="AD448" i="11"/>
  <c r="AE448" i="11"/>
  <c r="AF448" i="11"/>
  <c r="AC449" i="11"/>
  <c r="AD449" i="11"/>
  <c r="AE449" i="11"/>
  <c r="AF449" i="11"/>
  <c r="AC450" i="11"/>
  <c r="AD450" i="11"/>
  <c r="AE450" i="11"/>
  <c r="AF450" i="11"/>
  <c r="AC451" i="11"/>
  <c r="AD451" i="11"/>
  <c r="AE451" i="11"/>
  <c r="AF451" i="11"/>
  <c r="AC452" i="11"/>
  <c r="AD452" i="11"/>
  <c r="AE452" i="11"/>
  <c r="AF452" i="11"/>
  <c r="AC453" i="11"/>
  <c r="AD453" i="11"/>
  <c r="AE453" i="11"/>
  <c r="AF453" i="11"/>
  <c r="AC454" i="11"/>
  <c r="AD454" i="11"/>
  <c r="AE454" i="11"/>
  <c r="AF454" i="11"/>
  <c r="AC455" i="11"/>
  <c r="AD455" i="11"/>
  <c r="AE455" i="11"/>
  <c r="AF455" i="11"/>
  <c r="AC456" i="11"/>
  <c r="AD456" i="11"/>
  <c r="AE456" i="11"/>
  <c r="AF456" i="11"/>
  <c r="AC457" i="11"/>
  <c r="AD457" i="11"/>
  <c r="AE457" i="11"/>
  <c r="AF457" i="11"/>
  <c r="AC458" i="11"/>
  <c r="AD458" i="11"/>
  <c r="AE458" i="11"/>
  <c r="AF458" i="11"/>
  <c r="AC459" i="11"/>
  <c r="AD459" i="11"/>
  <c r="AE459" i="11"/>
  <c r="AF459" i="11"/>
  <c r="AC460" i="11"/>
  <c r="AD460" i="11"/>
  <c r="AE460" i="11"/>
  <c r="AF460" i="11"/>
  <c r="AC461" i="11"/>
  <c r="AD461" i="11"/>
  <c r="AE461" i="11"/>
  <c r="AF461" i="11"/>
  <c r="AC462" i="11"/>
  <c r="AD462" i="11"/>
  <c r="AE462" i="11"/>
  <c r="AF462" i="11"/>
  <c r="AC463" i="11"/>
  <c r="AD463" i="11"/>
  <c r="AE463" i="11"/>
  <c r="AF463" i="11"/>
  <c r="AC464" i="11"/>
  <c r="AD464" i="11"/>
  <c r="AE464" i="11"/>
  <c r="AF464" i="11"/>
  <c r="AC465" i="11"/>
  <c r="AD465" i="11"/>
  <c r="AE465" i="11"/>
  <c r="AF465" i="11"/>
  <c r="AC466" i="11"/>
  <c r="AD466" i="11"/>
  <c r="AE466" i="11"/>
  <c r="AF466" i="11"/>
  <c r="AC467" i="11"/>
  <c r="AD467" i="11"/>
  <c r="AE467" i="11"/>
  <c r="AF467" i="11"/>
  <c r="AC468" i="11"/>
  <c r="AD468" i="11"/>
  <c r="AE468" i="11"/>
  <c r="AF468" i="11"/>
  <c r="AC469" i="11"/>
  <c r="AD469" i="11"/>
  <c r="AE469" i="11"/>
  <c r="AF469" i="11"/>
  <c r="AC470" i="11"/>
  <c r="AD470" i="11"/>
  <c r="AE470" i="11"/>
  <c r="AF470" i="11"/>
  <c r="AC471" i="11"/>
  <c r="AD471" i="11"/>
  <c r="AE471" i="11"/>
  <c r="AF471" i="11"/>
  <c r="AC472" i="11"/>
  <c r="AD472" i="11"/>
  <c r="AE472" i="11"/>
  <c r="AF472" i="11"/>
  <c r="AC473" i="11"/>
  <c r="AD473" i="11"/>
  <c r="AE473" i="11"/>
  <c r="AF473" i="11"/>
  <c r="AC474" i="11"/>
  <c r="AD474" i="11"/>
  <c r="AE474" i="11"/>
  <c r="AF474" i="11"/>
  <c r="AC475" i="11"/>
  <c r="AD475" i="11"/>
  <c r="AE475" i="11"/>
  <c r="AF475" i="11"/>
  <c r="AC476" i="11"/>
  <c r="AD476" i="11"/>
  <c r="AE476" i="11"/>
  <c r="AF476" i="11"/>
  <c r="AC477" i="11"/>
  <c r="AD477" i="11"/>
  <c r="AE477" i="11"/>
  <c r="AF477" i="11"/>
  <c r="AC478" i="11"/>
  <c r="AD478" i="11"/>
  <c r="AE478" i="11"/>
  <c r="AF478" i="11"/>
  <c r="AC479" i="11"/>
  <c r="AD479" i="11"/>
  <c r="AE479" i="11"/>
  <c r="AF479" i="11"/>
  <c r="AC480" i="11"/>
  <c r="AD480" i="11"/>
  <c r="AE480" i="11"/>
  <c r="AF480" i="11"/>
  <c r="AC481" i="11"/>
  <c r="AD481" i="11"/>
  <c r="AE481" i="11"/>
  <c r="AF481" i="11"/>
  <c r="AC482" i="11"/>
  <c r="AD482" i="11"/>
  <c r="AE482" i="11"/>
  <c r="AF482" i="11"/>
  <c r="AC483" i="11"/>
  <c r="AD483" i="11"/>
  <c r="AE483" i="11"/>
  <c r="AF483" i="11"/>
  <c r="AC484" i="11"/>
  <c r="AD484" i="11"/>
  <c r="AE484" i="11"/>
  <c r="AF484" i="11"/>
  <c r="AC485" i="11"/>
  <c r="AD485" i="11"/>
  <c r="AE485" i="11"/>
  <c r="AF485" i="11"/>
  <c r="AC486" i="11"/>
  <c r="AD486" i="11"/>
  <c r="AE486" i="11"/>
  <c r="AF486" i="11"/>
  <c r="AC487" i="11"/>
  <c r="AD487" i="11"/>
  <c r="AE487" i="11"/>
  <c r="AF487" i="11"/>
  <c r="AC488" i="11"/>
  <c r="AD488" i="11"/>
  <c r="AE488" i="11"/>
  <c r="AF488" i="11"/>
  <c r="AC489" i="11"/>
  <c r="AD489" i="11"/>
  <c r="AE489" i="11"/>
  <c r="AF489" i="11"/>
  <c r="AC490" i="11"/>
  <c r="AD490" i="11"/>
  <c r="AE490" i="11"/>
  <c r="AF490" i="11"/>
  <c r="AC491" i="11"/>
  <c r="AD491" i="11"/>
  <c r="AE491" i="11"/>
  <c r="AF491" i="11"/>
  <c r="AC492" i="11"/>
  <c r="AD492" i="11"/>
  <c r="AE492" i="11"/>
  <c r="AF492" i="11"/>
  <c r="AC493" i="11"/>
  <c r="AD493" i="11"/>
  <c r="AE493" i="11"/>
  <c r="AF493" i="11"/>
  <c r="AC494" i="11"/>
  <c r="AD494" i="11"/>
  <c r="AE494" i="11"/>
  <c r="AF494" i="11"/>
  <c r="AC495" i="11"/>
  <c r="AD495" i="11"/>
  <c r="AE495" i="11"/>
  <c r="AF495" i="11"/>
  <c r="AC496" i="11"/>
  <c r="AD496" i="11"/>
  <c r="AE496" i="11"/>
  <c r="AF496" i="11"/>
  <c r="AC497" i="11"/>
  <c r="AD497" i="11"/>
  <c r="AE497" i="11"/>
  <c r="AF497" i="11"/>
  <c r="AC498" i="11"/>
  <c r="AD498" i="11"/>
  <c r="AE498" i="11"/>
  <c r="AF498" i="11"/>
  <c r="AC499" i="11"/>
  <c r="AD499" i="11"/>
  <c r="AE499" i="11"/>
  <c r="AF499" i="11"/>
  <c r="AC500" i="11"/>
  <c r="AD500" i="11"/>
  <c r="AE500" i="11"/>
  <c r="AF500" i="11"/>
  <c r="AF2" i="11"/>
  <c r="AE2" i="11"/>
  <c r="AD2" i="11"/>
  <c r="AC2" i="11"/>
  <c r="AB16" i="11"/>
  <c r="AB17" i="11"/>
  <c r="AB18" i="11"/>
  <c r="AB19" i="11"/>
  <c r="AB20" i="11"/>
  <c r="AB21" i="11"/>
  <c r="AB22" i="11"/>
  <c r="AB23" i="11"/>
  <c r="AB24" i="11"/>
  <c r="AB25" i="11"/>
  <c r="AB26" i="11"/>
  <c r="AB27" i="11"/>
  <c r="AB28" i="11"/>
  <c r="AB29" i="11"/>
  <c r="AB30" i="11"/>
  <c r="AB31" i="11"/>
  <c r="AB32" i="11"/>
  <c r="AB33" i="11"/>
  <c r="AB34" i="11"/>
  <c r="AB35" i="11"/>
  <c r="AB36" i="11"/>
  <c r="AB37" i="11"/>
  <c r="AB38" i="11"/>
  <c r="AB39" i="11"/>
  <c r="AB40" i="11"/>
  <c r="AB41" i="11"/>
  <c r="AB42" i="11"/>
  <c r="AB43" i="11"/>
  <c r="AB44" i="11"/>
  <c r="AB45" i="11"/>
  <c r="AB46" i="11"/>
  <c r="AB47" i="11"/>
  <c r="AB48" i="11"/>
  <c r="AB49" i="11"/>
  <c r="AB50" i="11"/>
  <c r="AB51" i="11"/>
  <c r="AB52" i="11"/>
  <c r="AB53" i="11"/>
  <c r="AB54" i="11"/>
  <c r="AB55" i="11"/>
  <c r="AB56" i="11"/>
  <c r="AB57" i="11"/>
  <c r="AB58" i="11"/>
  <c r="AB59" i="11"/>
  <c r="AB60" i="11"/>
  <c r="AB61" i="11"/>
  <c r="AB62" i="11"/>
  <c r="AB63" i="11"/>
  <c r="AB64" i="11"/>
  <c r="AB65" i="11"/>
  <c r="AB66" i="11"/>
  <c r="AB67" i="11"/>
  <c r="AB68" i="11"/>
  <c r="AB69" i="11"/>
  <c r="AB70" i="11"/>
  <c r="AB71" i="11"/>
  <c r="AB72" i="11"/>
  <c r="AB73" i="11"/>
  <c r="AB74" i="11"/>
  <c r="AB75" i="11"/>
  <c r="AB76" i="11"/>
  <c r="AB77" i="11"/>
  <c r="AB78" i="11"/>
  <c r="AB79" i="11"/>
  <c r="AB80" i="11"/>
  <c r="AB81" i="11"/>
  <c r="AB82" i="11"/>
  <c r="AB83" i="11"/>
  <c r="AB84" i="11"/>
  <c r="AB85" i="11"/>
  <c r="AB86" i="11"/>
  <c r="AB87" i="11"/>
  <c r="AB88" i="11"/>
  <c r="AB89" i="11"/>
  <c r="AB90" i="11"/>
  <c r="AB91" i="11"/>
  <c r="AB92" i="11"/>
  <c r="AB93" i="11"/>
  <c r="AB94" i="11"/>
  <c r="AB95" i="11"/>
  <c r="AB96" i="11"/>
  <c r="AB97" i="11"/>
  <c r="AB98" i="11"/>
  <c r="AB99" i="11"/>
  <c r="AB100" i="11"/>
  <c r="AB101" i="11"/>
  <c r="AB102" i="11"/>
  <c r="AB103" i="11"/>
  <c r="AB104" i="11"/>
  <c r="AB105" i="11"/>
  <c r="AB106" i="11"/>
  <c r="AB107" i="11"/>
  <c r="AB108" i="11"/>
  <c r="AB109" i="11"/>
  <c r="AB110" i="11"/>
  <c r="AB111" i="11"/>
  <c r="AB112" i="11"/>
  <c r="AB113" i="11"/>
  <c r="AB114" i="11"/>
  <c r="AB115" i="11"/>
  <c r="AB116" i="11"/>
  <c r="AB117" i="11"/>
  <c r="AB118" i="11"/>
  <c r="AB119" i="11"/>
  <c r="AB120" i="11"/>
  <c r="AB121" i="11"/>
  <c r="AB122" i="11"/>
  <c r="AB123" i="11"/>
  <c r="AB124" i="11"/>
  <c r="AB125" i="11"/>
  <c r="AB126" i="11"/>
  <c r="AB127" i="11"/>
  <c r="AB128" i="11"/>
  <c r="AB129" i="11"/>
  <c r="AB130" i="11"/>
  <c r="AB131" i="11"/>
  <c r="AB132" i="11"/>
  <c r="AB133" i="11"/>
  <c r="AB134" i="11"/>
  <c r="AB135" i="11"/>
  <c r="AB136" i="11"/>
  <c r="AB137" i="11"/>
  <c r="AB138" i="11"/>
  <c r="AB139" i="11"/>
  <c r="AB140" i="11"/>
  <c r="AB141" i="11"/>
  <c r="AB142" i="11"/>
  <c r="AB143" i="11"/>
  <c r="AB144" i="11"/>
  <c r="AB145" i="11"/>
  <c r="AB146" i="11"/>
  <c r="AB147" i="11"/>
  <c r="AB148" i="11"/>
  <c r="AB149" i="11"/>
  <c r="AB150" i="11"/>
  <c r="AB151" i="11"/>
  <c r="AB152" i="11"/>
  <c r="AB153" i="11"/>
  <c r="AB154" i="11"/>
  <c r="AB155" i="11"/>
  <c r="AB156" i="11"/>
  <c r="AB157" i="11"/>
  <c r="AB158" i="11"/>
  <c r="AB159" i="11"/>
  <c r="AB160" i="11"/>
  <c r="AB161" i="11"/>
  <c r="AB162" i="11"/>
  <c r="AB163" i="11"/>
  <c r="AB164" i="11"/>
  <c r="AB165" i="11"/>
  <c r="AB166" i="11"/>
  <c r="AB167" i="11"/>
  <c r="AB168" i="11"/>
  <c r="AB169" i="11"/>
  <c r="AB170" i="11"/>
  <c r="AB171" i="11"/>
  <c r="AB172" i="11"/>
  <c r="AB173" i="11"/>
  <c r="AB174" i="11"/>
  <c r="AB175" i="11"/>
  <c r="AB176" i="11"/>
  <c r="AB177" i="11"/>
  <c r="AB178" i="11"/>
  <c r="AB179" i="11"/>
  <c r="AB180" i="11"/>
  <c r="AB181" i="11"/>
  <c r="AB182" i="11"/>
  <c r="AB183" i="11"/>
  <c r="AB184" i="11"/>
  <c r="AB185" i="11"/>
  <c r="AB186" i="11"/>
  <c r="AB187" i="11"/>
  <c r="AB188" i="11"/>
  <c r="AB189" i="11"/>
  <c r="AB190" i="11"/>
  <c r="AB191" i="11"/>
  <c r="AB192" i="11"/>
  <c r="AB193" i="11"/>
  <c r="AB194" i="11"/>
  <c r="AB195" i="11"/>
  <c r="AB196" i="11"/>
  <c r="AB197" i="11"/>
  <c r="AB198" i="11"/>
  <c r="AB199" i="11"/>
  <c r="AB200" i="11"/>
  <c r="AB201" i="11"/>
  <c r="AB202" i="11"/>
  <c r="AB203" i="11"/>
  <c r="AB204" i="11"/>
  <c r="AB205" i="11"/>
  <c r="AB206" i="11"/>
  <c r="AB207" i="11"/>
  <c r="AB208" i="11"/>
  <c r="AB209" i="11"/>
  <c r="AB210" i="11"/>
  <c r="AB211" i="11"/>
  <c r="AB212" i="11"/>
  <c r="AB213" i="11"/>
  <c r="AB214" i="11"/>
  <c r="AB215" i="11"/>
  <c r="AB216" i="11"/>
  <c r="AB217" i="11"/>
  <c r="AB218" i="11"/>
  <c r="AB219" i="11"/>
  <c r="AB220" i="11"/>
  <c r="AB221" i="11"/>
  <c r="AB222" i="11"/>
  <c r="AB223" i="11"/>
  <c r="AB224" i="11"/>
  <c r="AB225" i="11"/>
  <c r="AB226" i="11"/>
  <c r="AB227" i="11"/>
  <c r="AB228" i="11"/>
  <c r="AB229" i="11"/>
  <c r="AB230" i="11"/>
  <c r="AB231" i="11"/>
  <c r="AB232" i="11"/>
  <c r="AB233" i="11"/>
  <c r="AB234" i="11"/>
  <c r="AB235" i="11"/>
  <c r="AB236" i="11"/>
  <c r="AB237" i="11"/>
  <c r="AB238" i="11"/>
  <c r="AB239" i="11"/>
  <c r="AB240" i="11"/>
  <c r="AB241" i="11"/>
  <c r="AB242" i="11"/>
  <c r="AB243" i="11"/>
  <c r="AB244" i="11"/>
  <c r="AB245" i="11"/>
  <c r="AB246" i="11"/>
  <c r="AB247" i="11"/>
  <c r="AB248" i="11"/>
  <c r="AB249" i="11"/>
  <c r="AB250" i="11"/>
  <c r="AB251" i="11"/>
  <c r="AB252" i="11"/>
  <c r="AB253" i="11"/>
  <c r="AB254" i="11"/>
  <c r="AB255" i="11"/>
  <c r="AB256" i="11"/>
  <c r="AB257" i="11"/>
  <c r="AB258" i="11"/>
  <c r="AB259" i="11"/>
  <c r="AB260" i="11"/>
  <c r="AB261" i="11"/>
  <c r="AB262" i="11"/>
  <c r="AB263" i="11"/>
  <c r="AB264" i="11"/>
  <c r="AB265" i="11"/>
  <c r="AB266" i="11"/>
  <c r="AB267" i="11"/>
  <c r="AB268" i="11"/>
  <c r="AB269" i="11"/>
  <c r="AB270" i="11"/>
  <c r="AB271" i="11"/>
  <c r="AB272" i="11"/>
  <c r="AB273" i="11"/>
  <c r="AB274" i="11"/>
  <c r="AB275" i="11"/>
  <c r="AB276" i="11"/>
  <c r="AB277" i="11"/>
  <c r="AB278" i="11"/>
  <c r="AB279" i="11"/>
  <c r="AB280" i="11"/>
  <c r="AB281" i="11"/>
  <c r="AB282" i="11"/>
  <c r="AB283" i="11"/>
  <c r="AB284" i="11"/>
  <c r="AB285" i="11"/>
  <c r="AB286" i="11"/>
  <c r="AB287" i="11"/>
  <c r="AB288" i="11"/>
  <c r="AB289" i="11"/>
  <c r="AB290" i="11"/>
  <c r="AB291" i="11"/>
  <c r="AB292" i="11"/>
  <c r="AB293" i="11"/>
  <c r="AB294" i="11"/>
  <c r="AB295" i="11"/>
  <c r="AB296" i="11"/>
  <c r="AB297" i="11"/>
  <c r="AB298" i="11"/>
  <c r="AB299" i="11"/>
  <c r="AB300" i="11"/>
  <c r="AB301" i="11"/>
  <c r="AB302" i="11"/>
  <c r="AB303" i="11"/>
  <c r="AB304" i="11"/>
  <c r="AB305" i="11"/>
  <c r="AB306" i="11"/>
  <c r="AB307" i="11"/>
  <c r="AB308" i="11"/>
  <c r="AB309" i="11"/>
  <c r="AB310" i="11"/>
  <c r="AB311" i="11"/>
  <c r="AB312" i="11"/>
  <c r="AB313" i="11"/>
  <c r="AB314" i="11"/>
  <c r="AB315" i="11"/>
  <c r="AB316" i="11"/>
  <c r="AB317" i="11"/>
  <c r="AB318" i="11"/>
  <c r="AB319" i="11"/>
  <c r="AB320" i="11"/>
  <c r="AB321" i="11"/>
  <c r="AB322" i="11"/>
  <c r="AB323" i="11"/>
  <c r="AB324" i="11"/>
  <c r="AB325" i="11"/>
  <c r="AB326" i="11"/>
  <c r="AB327" i="11"/>
  <c r="AB328" i="11"/>
  <c r="AB329" i="11"/>
  <c r="AB330" i="11"/>
  <c r="AB331" i="11"/>
  <c r="AB332" i="11"/>
  <c r="AB333" i="11"/>
  <c r="AB334" i="11"/>
  <c r="AB335" i="11"/>
  <c r="AB336" i="11"/>
  <c r="AB337" i="11"/>
  <c r="AB338" i="11"/>
  <c r="AB339" i="11"/>
  <c r="AB340" i="11"/>
  <c r="AB341" i="11"/>
  <c r="AB342" i="11"/>
  <c r="AB343" i="11"/>
  <c r="AB344" i="11"/>
  <c r="AB345" i="11"/>
  <c r="AB346" i="11"/>
  <c r="AB347" i="11"/>
  <c r="AB348" i="11"/>
  <c r="AB349" i="11"/>
  <c r="AB350" i="11"/>
  <c r="AB351" i="11"/>
  <c r="AB352" i="11"/>
  <c r="AB353" i="11"/>
  <c r="AB354" i="11"/>
  <c r="AB355" i="11"/>
  <c r="AB356" i="11"/>
  <c r="AB357" i="11"/>
  <c r="AB358" i="11"/>
  <c r="AB359" i="11"/>
  <c r="AB360" i="11"/>
  <c r="AB361" i="11"/>
  <c r="AB362" i="11"/>
  <c r="AB363" i="11"/>
  <c r="AB364" i="11"/>
  <c r="AB365" i="11"/>
  <c r="AB366" i="11"/>
  <c r="AB367" i="11"/>
  <c r="AB368" i="11"/>
  <c r="AB369" i="11"/>
  <c r="AB370" i="11"/>
  <c r="AB371" i="11"/>
  <c r="AB372" i="11"/>
  <c r="AB373" i="11"/>
  <c r="AB374" i="11"/>
  <c r="AB375" i="11"/>
  <c r="AB376" i="11"/>
  <c r="AB377" i="11"/>
  <c r="AB378" i="11"/>
  <c r="AB379" i="11"/>
  <c r="AB380" i="11"/>
  <c r="AB381" i="11"/>
  <c r="AB382" i="11"/>
  <c r="AB383" i="11"/>
  <c r="AB384" i="11"/>
  <c r="AB385" i="11"/>
  <c r="AB386" i="11"/>
  <c r="AB387" i="11"/>
  <c r="AB388" i="11"/>
  <c r="AB389" i="11"/>
  <c r="AB390" i="11"/>
  <c r="AB391" i="11"/>
  <c r="AB392" i="11"/>
  <c r="AB393" i="11"/>
  <c r="AB394" i="11"/>
  <c r="AB395" i="11"/>
  <c r="AB396" i="11"/>
  <c r="AB397" i="11"/>
  <c r="AB398" i="11"/>
  <c r="AB399" i="11"/>
  <c r="AB400" i="11"/>
  <c r="AB401" i="11"/>
  <c r="AB402" i="11"/>
  <c r="AB403" i="11"/>
  <c r="AB404" i="11"/>
  <c r="AB405" i="11"/>
  <c r="AB406" i="11"/>
  <c r="AB407" i="11"/>
  <c r="AB408" i="11"/>
  <c r="AB409" i="11"/>
  <c r="AB410" i="11"/>
  <c r="AB411" i="11"/>
  <c r="AB412" i="11"/>
  <c r="AB413" i="11"/>
  <c r="AB414" i="11"/>
  <c r="AB415" i="11"/>
  <c r="AB416" i="11"/>
  <c r="AB417" i="11"/>
  <c r="AB418" i="11"/>
  <c r="AB419" i="11"/>
  <c r="AB420" i="11"/>
  <c r="AB421" i="11"/>
  <c r="AB422" i="11"/>
  <c r="AB423" i="11"/>
  <c r="AB424" i="11"/>
  <c r="AB425" i="11"/>
  <c r="AB426" i="11"/>
  <c r="AB427" i="11"/>
  <c r="AB428" i="11"/>
  <c r="AB429" i="11"/>
  <c r="AB430" i="11"/>
  <c r="AB431" i="11"/>
  <c r="AB432" i="11"/>
  <c r="AB433" i="11"/>
  <c r="AB434" i="11"/>
  <c r="AB435" i="11"/>
  <c r="AB436" i="11"/>
  <c r="AB437" i="11"/>
  <c r="AB438" i="11"/>
  <c r="AB439" i="11"/>
  <c r="AB440" i="11"/>
  <c r="AB441" i="11"/>
  <c r="AB442" i="11"/>
  <c r="AB443" i="11"/>
  <c r="AB444" i="11"/>
  <c r="AB445" i="11"/>
  <c r="AB446" i="11"/>
  <c r="AB447" i="11"/>
  <c r="AB448" i="11"/>
  <c r="AB449" i="11"/>
  <c r="AB450" i="11"/>
  <c r="AB451" i="11"/>
  <c r="AB452" i="11"/>
  <c r="AB453" i="11"/>
  <c r="AB454" i="11"/>
  <c r="AB455" i="11"/>
  <c r="AB456" i="11"/>
  <c r="AB457" i="11"/>
  <c r="AB458" i="11"/>
  <c r="AB459" i="11"/>
  <c r="AB460" i="11"/>
  <c r="AB461" i="11"/>
  <c r="AB462" i="11"/>
  <c r="AB463" i="11"/>
  <c r="AB464" i="11"/>
  <c r="AB465" i="11"/>
  <c r="AB466" i="11"/>
  <c r="AB467" i="11"/>
  <c r="AB468" i="11"/>
  <c r="AB469" i="11"/>
  <c r="AB470" i="11"/>
  <c r="AB471" i="11"/>
  <c r="AB472" i="11"/>
  <c r="AB473" i="11"/>
  <c r="AB474" i="11"/>
  <c r="AB475" i="11"/>
  <c r="AB476" i="11"/>
  <c r="AB477" i="11"/>
  <c r="AB478" i="11"/>
  <c r="AB479" i="11"/>
  <c r="AB480" i="11"/>
  <c r="AB481" i="11"/>
  <c r="AB482" i="11"/>
  <c r="AB483" i="11"/>
  <c r="AB484" i="11"/>
  <c r="AB485" i="11"/>
  <c r="AB486" i="11"/>
  <c r="AB487" i="11"/>
  <c r="AB488" i="11"/>
  <c r="AB489" i="11"/>
  <c r="AB490" i="11"/>
  <c r="AB491" i="11"/>
  <c r="AB492" i="11"/>
  <c r="AB493" i="11"/>
  <c r="AB494" i="11"/>
  <c r="AB495" i="11"/>
  <c r="AB496" i="11"/>
  <c r="AB497" i="11"/>
  <c r="AB498" i="11"/>
  <c r="AB499" i="11"/>
  <c r="AB500" i="11"/>
  <c r="AB3" i="11"/>
  <c r="AB4" i="11"/>
  <c r="AB5" i="11"/>
  <c r="AB6" i="11"/>
  <c r="AB7" i="11"/>
  <c r="AB8" i="11"/>
  <c r="AB9" i="11"/>
  <c r="AB10" i="11"/>
  <c r="AB11" i="11"/>
  <c r="AB12" i="11"/>
  <c r="AB13" i="11"/>
  <c r="AB14" i="11"/>
  <c r="AB15" i="11"/>
  <c r="AB2" i="11"/>
  <c r="AA2" i="11" s="1"/>
  <c r="E517" i="2"/>
  <c r="E4" i="2" s="1"/>
  <c r="J3" i="2"/>
  <c r="AA3" i="11" l="1"/>
  <c r="AA4" i="11" s="1"/>
  <c r="AA5" i="11" s="1"/>
  <c r="AA6" i="11" s="1"/>
  <c r="AA7" i="11" s="1"/>
  <c r="AA8" i="11" s="1"/>
  <c r="AA9" i="11" s="1"/>
  <c r="AA10" i="11" s="1"/>
  <c r="AA11" i="11" s="1"/>
  <c r="AA12" i="11" s="1"/>
  <c r="AA13" i="11" s="1"/>
  <c r="AA14" i="11" s="1"/>
  <c r="Y1" i="11"/>
  <c r="AF1" i="11" s="1"/>
  <c r="X1" i="11"/>
  <c r="AE1" i="11" s="1"/>
  <c r="W1" i="11"/>
  <c r="AD1" i="11" s="1"/>
  <c r="V1" i="11"/>
  <c r="AC1" i="11" s="1"/>
  <c r="AA15" i="11" l="1"/>
  <c r="AA16" i="11" l="1"/>
  <c r="AA17" i="11" l="1"/>
  <c r="AA18" i="11" l="1"/>
  <c r="R3" i="6"/>
  <c r="U3" i="6"/>
  <c r="T3" i="6"/>
  <c r="T505" i="2"/>
  <c r="T513" i="2" s="1"/>
  <c r="O506" i="2"/>
  <c r="J507" i="2"/>
  <c r="J506" i="2"/>
  <c r="J505" i="2"/>
  <c r="H2" i="6" l="1"/>
  <c r="R4" i="6"/>
  <c r="AA19" i="11"/>
  <c r="FC517" i="2"/>
  <c r="FC4" i="2" s="1"/>
  <c r="AA20" i="11" l="1"/>
  <c r="M28" i="16"/>
  <c r="M29" i="16"/>
  <c r="M30" i="16"/>
  <c r="M31" i="16"/>
  <c r="M32" i="16"/>
  <c r="M33" i="16"/>
  <c r="M34" i="16"/>
  <c r="M35" i="16"/>
  <c r="M36" i="16"/>
  <c r="M37" i="16"/>
  <c r="M38" i="16"/>
  <c r="M14" i="16"/>
  <c r="M13" i="16"/>
  <c r="M12" i="16"/>
  <c r="M11" i="16"/>
  <c r="M10" i="16"/>
  <c r="S4" i="2"/>
  <c r="AA21" i="11" l="1"/>
  <c r="I4" i="2"/>
  <c r="AA22" i="11" l="1"/>
  <c r="AB9" i="2"/>
  <c r="AB10" i="2"/>
  <c r="AB11" i="2"/>
  <c r="AB12" i="2"/>
  <c r="AB13" i="2"/>
  <c r="AB14" i="2"/>
  <c r="AB15" i="2"/>
  <c r="AB16" i="2"/>
  <c r="AB17" i="2"/>
  <c r="AB18" i="2"/>
  <c r="AA15" i="2"/>
  <c r="AA10" i="2"/>
  <c r="AB6" i="2"/>
  <c r="AB7" i="2"/>
  <c r="AB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AB207" i="2"/>
  <c r="AB208" i="2"/>
  <c r="AB209" i="2"/>
  <c r="AB210" i="2"/>
  <c r="AB211" i="2"/>
  <c r="AB212" i="2"/>
  <c r="AB213" i="2"/>
  <c r="AB214" i="2"/>
  <c r="AB215" i="2"/>
  <c r="AB216" i="2"/>
  <c r="AB217" i="2"/>
  <c r="AB218" i="2"/>
  <c r="AB219" i="2"/>
  <c r="AB220" i="2"/>
  <c r="AB221" i="2"/>
  <c r="AB222" i="2"/>
  <c r="AB223" i="2"/>
  <c r="AB224" i="2"/>
  <c r="AB225" i="2"/>
  <c r="AB226" i="2"/>
  <c r="AB227" i="2"/>
  <c r="AB228" i="2"/>
  <c r="AB229" i="2"/>
  <c r="AB230" i="2"/>
  <c r="AB231" i="2"/>
  <c r="AB232" i="2"/>
  <c r="AB233" i="2"/>
  <c r="AB234" i="2"/>
  <c r="AB235" i="2"/>
  <c r="AB236" i="2"/>
  <c r="AB237" i="2"/>
  <c r="AB238" i="2"/>
  <c r="AB239" i="2"/>
  <c r="AB240" i="2"/>
  <c r="AB241" i="2"/>
  <c r="AB242" i="2"/>
  <c r="AB243" i="2"/>
  <c r="AB244" i="2"/>
  <c r="AB245" i="2"/>
  <c r="AB246" i="2"/>
  <c r="AB247" i="2"/>
  <c r="AB248" i="2"/>
  <c r="AB249" i="2"/>
  <c r="AB250" i="2"/>
  <c r="AB251" i="2"/>
  <c r="AB252" i="2"/>
  <c r="AB253" i="2"/>
  <c r="AB254" i="2"/>
  <c r="AB255" i="2"/>
  <c r="AB256" i="2"/>
  <c r="AB257" i="2"/>
  <c r="AB258" i="2"/>
  <c r="AB259" i="2"/>
  <c r="AB260" i="2"/>
  <c r="AB261" i="2"/>
  <c r="AB262" i="2"/>
  <c r="AB263" i="2"/>
  <c r="AB264" i="2"/>
  <c r="AB265" i="2"/>
  <c r="AB266" i="2"/>
  <c r="AB267" i="2"/>
  <c r="AB268" i="2"/>
  <c r="AB269" i="2"/>
  <c r="AB270" i="2"/>
  <c r="AB271" i="2"/>
  <c r="AB272" i="2"/>
  <c r="AB273" i="2"/>
  <c r="AB274" i="2"/>
  <c r="AB275" i="2"/>
  <c r="AB276" i="2"/>
  <c r="AB277" i="2"/>
  <c r="AB278" i="2"/>
  <c r="AB279" i="2"/>
  <c r="AB280" i="2"/>
  <c r="AB281" i="2"/>
  <c r="AB282" i="2"/>
  <c r="AB283" i="2"/>
  <c r="AB284" i="2"/>
  <c r="AB285" i="2"/>
  <c r="AB286" i="2"/>
  <c r="AB287" i="2"/>
  <c r="AB288" i="2"/>
  <c r="AB289" i="2"/>
  <c r="AB290" i="2"/>
  <c r="AB291" i="2"/>
  <c r="AB292" i="2"/>
  <c r="AB293" i="2"/>
  <c r="AB294" i="2"/>
  <c r="AB295" i="2"/>
  <c r="AB296" i="2"/>
  <c r="AB297" i="2"/>
  <c r="AB298" i="2"/>
  <c r="AB299" i="2"/>
  <c r="AB300" i="2"/>
  <c r="AB301" i="2"/>
  <c r="AB302" i="2"/>
  <c r="AB303" i="2"/>
  <c r="AB304" i="2"/>
  <c r="AB305" i="2"/>
  <c r="AB306" i="2"/>
  <c r="AB307" i="2"/>
  <c r="AB308" i="2"/>
  <c r="AB309" i="2"/>
  <c r="AB310" i="2"/>
  <c r="AB311" i="2"/>
  <c r="AB312" i="2"/>
  <c r="AB313" i="2"/>
  <c r="AB314" i="2"/>
  <c r="AB315" i="2"/>
  <c r="AB316" i="2"/>
  <c r="AB317" i="2"/>
  <c r="AB318" i="2"/>
  <c r="AB319" i="2"/>
  <c r="AB320" i="2"/>
  <c r="AB321" i="2"/>
  <c r="AB322" i="2"/>
  <c r="AB323" i="2"/>
  <c r="AB324" i="2"/>
  <c r="AB325" i="2"/>
  <c r="AB326" i="2"/>
  <c r="AB327" i="2"/>
  <c r="AB328" i="2"/>
  <c r="AB329" i="2"/>
  <c r="AB330" i="2"/>
  <c r="AB331" i="2"/>
  <c r="AB332" i="2"/>
  <c r="AB333" i="2"/>
  <c r="AB334" i="2"/>
  <c r="AB335" i="2"/>
  <c r="AB336" i="2"/>
  <c r="AB337" i="2"/>
  <c r="AB338" i="2"/>
  <c r="AB339" i="2"/>
  <c r="AB340" i="2"/>
  <c r="AB341" i="2"/>
  <c r="AB342" i="2"/>
  <c r="AB343" i="2"/>
  <c r="AB344" i="2"/>
  <c r="AB345" i="2"/>
  <c r="AB346" i="2"/>
  <c r="AB347" i="2"/>
  <c r="AB348" i="2"/>
  <c r="AB349" i="2"/>
  <c r="AB350" i="2"/>
  <c r="AB351" i="2"/>
  <c r="AB352" i="2"/>
  <c r="AB353" i="2"/>
  <c r="AB354" i="2"/>
  <c r="AB355" i="2"/>
  <c r="AB356" i="2"/>
  <c r="AB357" i="2"/>
  <c r="AB358" i="2"/>
  <c r="AB359" i="2"/>
  <c r="AB360" i="2"/>
  <c r="AB361" i="2"/>
  <c r="AB362" i="2"/>
  <c r="AB363" i="2"/>
  <c r="AB364" i="2"/>
  <c r="AB365" i="2"/>
  <c r="AB366" i="2"/>
  <c r="AB367" i="2"/>
  <c r="AB368" i="2"/>
  <c r="AB369" i="2"/>
  <c r="AB370" i="2"/>
  <c r="AB371" i="2"/>
  <c r="AB372" i="2"/>
  <c r="AB373" i="2"/>
  <c r="AB374" i="2"/>
  <c r="AB375" i="2"/>
  <c r="AB376" i="2"/>
  <c r="AB377" i="2"/>
  <c r="AB378" i="2"/>
  <c r="AB379" i="2"/>
  <c r="AB380" i="2"/>
  <c r="AB381" i="2"/>
  <c r="AB382" i="2"/>
  <c r="AB383" i="2"/>
  <c r="AB384" i="2"/>
  <c r="AB385" i="2"/>
  <c r="AB386" i="2"/>
  <c r="AB387" i="2"/>
  <c r="AB388" i="2"/>
  <c r="AB389" i="2"/>
  <c r="AB390" i="2"/>
  <c r="AB391" i="2"/>
  <c r="AB392" i="2"/>
  <c r="AB393" i="2"/>
  <c r="AB394" i="2"/>
  <c r="AB395" i="2"/>
  <c r="AB396" i="2"/>
  <c r="AB397" i="2"/>
  <c r="AB398" i="2"/>
  <c r="AB399" i="2"/>
  <c r="AB400" i="2"/>
  <c r="AB401" i="2"/>
  <c r="AB402" i="2"/>
  <c r="AB403" i="2"/>
  <c r="AB404" i="2"/>
  <c r="AB405" i="2"/>
  <c r="AB406" i="2"/>
  <c r="AB407" i="2"/>
  <c r="AB408" i="2"/>
  <c r="AB409" i="2"/>
  <c r="AB410" i="2"/>
  <c r="AB411" i="2"/>
  <c r="AB412" i="2"/>
  <c r="AB413" i="2"/>
  <c r="AB414" i="2"/>
  <c r="AB415" i="2"/>
  <c r="AB416" i="2"/>
  <c r="AB417" i="2"/>
  <c r="AB418" i="2"/>
  <c r="AB419" i="2"/>
  <c r="AB420" i="2"/>
  <c r="AB421" i="2"/>
  <c r="AB422" i="2"/>
  <c r="AB423" i="2"/>
  <c r="AB424" i="2"/>
  <c r="AB425" i="2"/>
  <c r="AB426" i="2"/>
  <c r="AB427" i="2"/>
  <c r="AB428" i="2"/>
  <c r="AB429" i="2"/>
  <c r="AB430" i="2"/>
  <c r="AB431" i="2"/>
  <c r="AB432" i="2"/>
  <c r="AB433" i="2"/>
  <c r="AB434" i="2"/>
  <c r="AB435" i="2"/>
  <c r="AB436" i="2"/>
  <c r="AB437" i="2"/>
  <c r="AB438" i="2"/>
  <c r="AB439" i="2"/>
  <c r="AB440" i="2"/>
  <c r="AB441" i="2"/>
  <c r="AB442" i="2"/>
  <c r="AB443" i="2"/>
  <c r="AB444" i="2"/>
  <c r="AB445" i="2"/>
  <c r="AB446" i="2"/>
  <c r="AB447" i="2"/>
  <c r="AB448" i="2"/>
  <c r="AB449" i="2"/>
  <c r="AB450" i="2"/>
  <c r="AB451" i="2"/>
  <c r="AB452" i="2"/>
  <c r="AB453" i="2"/>
  <c r="AB454" i="2"/>
  <c r="AB455" i="2"/>
  <c r="AB456" i="2"/>
  <c r="AB457" i="2"/>
  <c r="AB458" i="2"/>
  <c r="AB459" i="2"/>
  <c r="AB460" i="2"/>
  <c r="AB461" i="2"/>
  <c r="AB462" i="2"/>
  <c r="AB463" i="2"/>
  <c r="AB464" i="2"/>
  <c r="AB465" i="2"/>
  <c r="AB466" i="2"/>
  <c r="AB467" i="2"/>
  <c r="AB468" i="2"/>
  <c r="AB469" i="2"/>
  <c r="AB470" i="2"/>
  <c r="AB471" i="2"/>
  <c r="AB472" i="2"/>
  <c r="AB473" i="2"/>
  <c r="AB474" i="2"/>
  <c r="AB475" i="2"/>
  <c r="AB476" i="2"/>
  <c r="AB477" i="2"/>
  <c r="AB478" i="2"/>
  <c r="AB479" i="2"/>
  <c r="AB480" i="2"/>
  <c r="AB481" i="2"/>
  <c r="AB482" i="2"/>
  <c r="AB483" i="2"/>
  <c r="AB484" i="2"/>
  <c r="AB485" i="2"/>
  <c r="AB486" i="2"/>
  <c r="AB487" i="2"/>
  <c r="AB488" i="2"/>
  <c r="AB489" i="2"/>
  <c r="AB490" i="2"/>
  <c r="AB491" i="2"/>
  <c r="AB492" i="2"/>
  <c r="AB493" i="2"/>
  <c r="AB494" i="2"/>
  <c r="AB495" i="2"/>
  <c r="AB496" i="2"/>
  <c r="AB497" i="2"/>
  <c r="AB498" i="2"/>
  <c r="AB499" i="2"/>
  <c r="AB500" i="2"/>
  <c r="AB501" i="2"/>
  <c r="AB502" i="2"/>
  <c r="AB503" i="2"/>
  <c r="AB5" i="2"/>
  <c r="AA6" i="2"/>
  <c r="AA7" i="2"/>
  <c r="AA8" i="2"/>
  <c r="AA9" i="2"/>
  <c r="AA11" i="2"/>
  <c r="AA12" i="2"/>
  <c r="AA13" i="2"/>
  <c r="AA14" i="2"/>
  <c r="AA16" i="2"/>
  <c r="AA17" i="2"/>
  <c r="AA18" i="2"/>
  <c r="AA19" i="2"/>
  <c r="AA20" i="2"/>
  <c r="AA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A66" i="2"/>
  <c r="AA67" i="2"/>
  <c r="AA68" i="2"/>
  <c r="AA69" i="2"/>
  <c r="AA70" i="2"/>
  <c r="AA71" i="2"/>
  <c r="AA72" i="2"/>
  <c r="AA73" i="2"/>
  <c r="AA74" i="2"/>
  <c r="AA75" i="2"/>
  <c r="AA76" i="2"/>
  <c r="AA77" i="2"/>
  <c r="AA78" i="2"/>
  <c r="AA79" i="2"/>
  <c r="AA80" i="2"/>
  <c r="AA81" i="2"/>
  <c r="AA82" i="2"/>
  <c r="AA83" i="2"/>
  <c r="AA84" i="2"/>
  <c r="AA85" i="2"/>
  <c r="AA86" i="2"/>
  <c r="AA87" i="2"/>
  <c r="AA88" i="2"/>
  <c r="AA89" i="2"/>
  <c r="AA90" i="2"/>
  <c r="AA91" i="2"/>
  <c r="AA92" i="2"/>
  <c r="AA93" i="2"/>
  <c r="AA94" i="2"/>
  <c r="AA95" i="2"/>
  <c r="AA96" i="2"/>
  <c r="AA97" i="2"/>
  <c r="AA98" i="2"/>
  <c r="AA99" i="2"/>
  <c r="AA100" i="2"/>
  <c r="AA101" i="2"/>
  <c r="AA102" i="2"/>
  <c r="AA103" i="2"/>
  <c r="AA104" i="2"/>
  <c r="AA105" i="2"/>
  <c r="AA106" i="2"/>
  <c r="AA107" i="2"/>
  <c r="AA108" i="2"/>
  <c r="AA109" i="2"/>
  <c r="AA110" i="2"/>
  <c r="AA111" i="2"/>
  <c r="AA112" i="2"/>
  <c r="AA113" i="2"/>
  <c r="AA114" i="2"/>
  <c r="AA115" i="2"/>
  <c r="AD115" i="2" s="1"/>
  <c r="AA116" i="2"/>
  <c r="AA117" i="2"/>
  <c r="AA118" i="2"/>
  <c r="AA119" i="2"/>
  <c r="AA120" i="2"/>
  <c r="AA121" i="2"/>
  <c r="AA122" i="2"/>
  <c r="AA123" i="2"/>
  <c r="AA124" i="2"/>
  <c r="AD124" i="2" s="1"/>
  <c r="AA125" i="2"/>
  <c r="AA126" i="2"/>
  <c r="AA127" i="2"/>
  <c r="AA128" i="2"/>
  <c r="AA129" i="2"/>
  <c r="AA130" i="2"/>
  <c r="AA131" i="2"/>
  <c r="AA132" i="2"/>
  <c r="AA133" i="2"/>
  <c r="AA134" i="2"/>
  <c r="AA135" i="2"/>
  <c r="AA136" i="2"/>
  <c r="AA137" i="2"/>
  <c r="AA138" i="2"/>
  <c r="AA139" i="2"/>
  <c r="AA140" i="2"/>
  <c r="AA141" i="2"/>
  <c r="AA142" i="2"/>
  <c r="AA143" i="2"/>
  <c r="AA144" i="2"/>
  <c r="AA145" i="2"/>
  <c r="AA146" i="2"/>
  <c r="AD146" i="2" s="1"/>
  <c r="AA147" i="2"/>
  <c r="AA148" i="2"/>
  <c r="AA149" i="2"/>
  <c r="AA150" i="2"/>
  <c r="AA151" i="2"/>
  <c r="AD151" i="2" s="1"/>
  <c r="AA152" i="2"/>
  <c r="AA153" i="2"/>
  <c r="AA154" i="2"/>
  <c r="AA155" i="2"/>
  <c r="AA156" i="2"/>
  <c r="AA157" i="2"/>
  <c r="AA158" i="2"/>
  <c r="AA159" i="2"/>
  <c r="AA160" i="2"/>
  <c r="AA161" i="2"/>
  <c r="AA162" i="2"/>
  <c r="AA163" i="2"/>
  <c r="AA164" i="2"/>
  <c r="AA165" i="2"/>
  <c r="AA166" i="2"/>
  <c r="AA167" i="2"/>
  <c r="AA168" i="2"/>
  <c r="AA169" i="2"/>
  <c r="AD169" i="2" s="1"/>
  <c r="AA170" i="2"/>
  <c r="AA171" i="2"/>
  <c r="AA172" i="2"/>
  <c r="AA173" i="2"/>
  <c r="AA174" i="2"/>
  <c r="AA175" i="2"/>
  <c r="AA176" i="2"/>
  <c r="AA177" i="2"/>
  <c r="AA178" i="2"/>
  <c r="AA179" i="2"/>
  <c r="AA180" i="2"/>
  <c r="AA181" i="2"/>
  <c r="AA182" i="2"/>
  <c r="AA183" i="2"/>
  <c r="AA184" i="2"/>
  <c r="AA185" i="2"/>
  <c r="AA186" i="2"/>
  <c r="AA187" i="2"/>
  <c r="AA188" i="2"/>
  <c r="AA189" i="2"/>
  <c r="AA190" i="2"/>
  <c r="AA191" i="2"/>
  <c r="AA192" i="2"/>
  <c r="AD192" i="2" s="1"/>
  <c r="AA193" i="2"/>
  <c r="AA194" i="2"/>
  <c r="AA195" i="2"/>
  <c r="AA196" i="2"/>
  <c r="AA197" i="2"/>
  <c r="AD197" i="2" s="1"/>
  <c r="AA198" i="2"/>
  <c r="AA199" i="2"/>
  <c r="AA200" i="2"/>
  <c r="AA201" i="2"/>
  <c r="AA202" i="2"/>
  <c r="AA203" i="2"/>
  <c r="AA204" i="2"/>
  <c r="AA205" i="2"/>
  <c r="AA206" i="2"/>
  <c r="AA207" i="2"/>
  <c r="AA208" i="2"/>
  <c r="AD208" i="2" s="1"/>
  <c r="AA209" i="2"/>
  <c r="AA210" i="2"/>
  <c r="AD210" i="2" s="1"/>
  <c r="AA211" i="2"/>
  <c r="AA212" i="2"/>
  <c r="AA213" i="2"/>
  <c r="AD213" i="2" s="1"/>
  <c r="AA214" i="2"/>
  <c r="AD214" i="2" s="1"/>
  <c r="AA215" i="2"/>
  <c r="AA216" i="2"/>
  <c r="AA217" i="2"/>
  <c r="AD217" i="2" s="1"/>
  <c r="AA218" i="2"/>
  <c r="AA219" i="2"/>
  <c r="AA220" i="2"/>
  <c r="AA221" i="2"/>
  <c r="AA222" i="2"/>
  <c r="AA223" i="2"/>
  <c r="AD223" i="2" s="1"/>
  <c r="AA224" i="2"/>
  <c r="AA225" i="2"/>
  <c r="AA226" i="2"/>
  <c r="AA227" i="2"/>
  <c r="AA228" i="2"/>
  <c r="AA229" i="2"/>
  <c r="AA230" i="2"/>
  <c r="AA231" i="2"/>
  <c r="AD231" i="2" s="1"/>
  <c r="AA232" i="2"/>
  <c r="AA233" i="2"/>
  <c r="AA234" i="2"/>
  <c r="AA235" i="2"/>
  <c r="AD235" i="2" s="1"/>
  <c r="AA236" i="2"/>
  <c r="AD236" i="2" s="1"/>
  <c r="AA237" i="2"/>
  <c r="AA238" i="2"/>
  <c r="AA239" i="2"/>
  <c r="AA240" i="2"/>
  <c r="AA241" i="2"/>
  <c r="AA242" i="2"/>
  <c r="AD242" i="2" s="1"/>
  <c r="AA243" i="2"/>
  <c r="AA244" i="2"/>
  <c r="AA245" i="2"/>
  <c r="AA246" i="2"/>
  <c r="AD246" i="2" s="1"/>
  <c r="AA247" i="2"/>
  <c r="AA248" i="2"/>
  <c r="AD248" i="2" s="1"/>
  <c r="AA249" i="2"/>
  <c r="AA250" i="2"/>
  <c r="AA251" i="2"/>
  <c r="AA252" i="2"/>
  <c r="AD252" i="2" s="1"/>
  <c r="AA253" i="2"/>
  <c r="AA254" i="2"/>
  <c r="AA255" i="2"/>
  <c r="AD255" i="2" s="1"/>
  <c r="AA256" i="2"/>
  <c r="AD256" i="2" s="1"/>
  <c r="AA257" i="2"/>
  <c r="AA258" i="2"/>
  <c r="AA259" i="2"/>
  <c r="AA260" i="2"/>
  <c r="AA261" i="2"/>
  <c r="AD261" i="2" s="1"/>
  <c r="AA262" i="2"/>
  <c r="AD262" i="2" s="1"/>
  <c r="AA263" i="2"/>
  <c r="AA264" i="2"/>
  <c r="AA265" i="2"/>
  <c r="AA266" i="2"/>
  <c r="AA267" i="2"/>
  <c r="AA268" i="2"/>
  <c r="AA269" i="2"/>
  <c r="AA270" i="2"/>
  <c r="AA271" i="2"/>
  <c r="AA272" i="2"/>
  <c r="AD272" i="2" s="1"/>
  <c r="AA273" i="2"/>
  <c r="AA274" i="2"/>
  <c r="AA275" i="2"/>
  <c r="AA276" i="2"/>
  <c r="AD276" i="2" s="1"/>
  <c r="AA277" i="2"/>
  <c r="AA278" i="2"/>
  <c r="AA279" i="2"/>
  <c r="AA280" i="2"/>
  <c r="AA281" i="2"/>
  <c r="AD281" i="2" s="1"/>
  <c r="AA282" i="2"/>
  <c r="AA283" i="2"/>
  <c r="AA284" i="2"/>
  <c r="AA285" i="2"/>
  <c r="AA286" i="2"/>
  <c r="AD286" i="2" s="1"/>
  <c r="AA287" i="2"/>
  <c r="AA288" i="2"/>
  <c r="AA289" i="2"/>
  <c r="AA290" i="2"/>
  <c r="AA291" i="2"/>
  <c r="AD291" i="2" s="1"/>
  <c r="AA292" i="2"/>
  <c r="AA293" i="2"/>
  <c r="AA294" i="2"/>
  <c r="AA295" i="2"/>
  <c r="AA296" i="2"/>
  <c r="AA297" i="2"/>
  <c r="AA298" i="2"/>
  <c r="AD298" i="2" s="1"/>
  <c r="AA299" i="2"/>
  <c r="AA300" i="2"/>
  <c r="AA301" i="2"/>
  <c r="AD301" i="2" s="1"/>
  <c r="AA302" i="2"/>
  <c r="AD302" i="2" s="1"/>
  <c r="AA303" i="2"/>
  <c r="AA304" i="2"/>
  <c r="AA305" i="2"/>
  <c r="AA306" i="2"/>
  <c r="AD306" i="2" s="1"/>
  <c r="AA307" i="2"/>
  <c r="AA308" i="2"/>
  <c r="AA309" i="2"/>
  <c r="AD309" i="2" s="1"/>
  <c r="AA310" i="2"/>
  <c r="AA311" i="2"/>
  <c r="AA312" i="2"/>
  <c r="AD312" i="2" s="1"/>
  <c r="AA313" i="2"/>
  <c r="AD313" i="2" s="1"/>
  <c r="AA314" i="2"/>
  <c r="AA315" i="2"/>
  <c r="AD315" i="2" s="1"/>
  <c r="AA316" i="2"/>
  <c r="AD316" i="2" s="1"/>
  <c r="AA317" i="2"/>
  <c r="AD317" i="2" s="1"/>
  <c r="AA318" i="2"/>
  <c r="AD318" i="2" s="1"/>
  <c r="AA319" i="2"/>
  <c r="AD319" i="2" s="1"/>
  <c r="AA320" i="2"/>
  <c r="AA321" i="2"/>
  <c r="AD321" i="2" s="1"/>
  <c r="AA322" i="2"/>
  <c r="AD322" i="2" s="1"/>
  <c r="AA323" i="2"/>
  <c r="AA324" i="2"/>
  <c r="AD324" i="2" s="1"/>
  <c r="AA325" i="2"/>
  <c r="AD325" i="2" s="1"/>
  <c r="AA326" i="2"/>
  <c r="AD326" i="2" s="1"/>
  <c r="AA327" i="2"/>
  <c r="AA328" i="2"/>
  <c r="AD328" i="2" s="1"/>
  <c r="AA329" i="2"/>
  <c r="AD329" i="2" s="1"/>
  <c r="AA330" i="2"/>
  <c r="AD330" i="2" s="1"/>
  <c r="AA331" i="2"/>
  <c r="AA332" i="2"/>
  <c r="AD332" i="2" s="1"/>
  <c r="AA333" i="2"/>
  <c r="AD333" i="2" s="1"/>
  <c r="AA334" i="2"/>
  <c r="AD334" i="2" s="1"/>
  <c r="AA335" i="2"/>
  <c r="AA336" i="2"/>
  <c r="AD336" i="2" s="1"/>
  <c r="AA337" i="2"/>
  <c r="AD337" i="2" s="1"/>
  <c r="AA338" i="2"/>
  <c r="AD338" i="2" s="1"/>
  <c r="AA339" i="2"/>
  <c r="AD339" i="2" s="1"/>
  <c r="AA340" i="2"/>
  <c r="AD340" i="2" s="1"/>
  <c r="AA341" i="2"/>
  <c r="AD341" i="2" s="1"/>
  <c r="AA342" i="2"/>
  <c r="AD342" i="2" s="1"/>
  <c r="AA343" i="2"/>
  <c r="AD343" i="2" s="1"/>
  <c r="AA344" i="2"/>
  <c r="AD344" i="2" s="1"/>
  <c r="AA345" i="2"/>
  <c r="AD345" i="2" s="1"/>
  <c r="AA346" i="2"/>
  <c r="AD346" i="2" s="1"/>
  <c r="AA347" i="2"/>
  <c r="AD347" i="2" s="1"/>
  <c r="AA348" i="2"/>
  <c r="AD348" i="2" s="1"/>
  <c r="AA349" i="2"/>
  <c r="AD349" i="2" s="1"/>
  <c r="AA350" i="2"/>
  <c r="AD350" i="2" s="1"/>
  <c r="AA351" i="2"/>
  <c r="AD351" i="2" s="1"/>
  <c r="AA352" i="2"/>
  <c r="AD352" i="2" s="1"/>
  <c r="AA353" i="2"/>
  <c r="AD353" i="2" s="1"/>
  <c r="AA354" i="2"/>
  <c r="AD354" i="2" s="1"/>
  <c r="AA355" i="2"/>
  <c r="AD355" i="2" s="1"/>
  <c r="AA356" i="2"/>
  <c r="AD356" i="2" s="1"/>
  <c r="AA357" i="2"/>
  <c r="AD357" i="2" s="1"/>
  <c r="AA358" i="2"/>
  <c r="AD358" i="2" s="1"/>
  <c r="AA359" i="2"/>
  <c r="AD359" i="2" s="1"/>
  <c r="AA360" i="2"/>
  <c r="AD360" i="2" s="1"/>
  <c r="AA361" i="2"/>
  <c r="AD361" i="2" s="1"/>
  <c r="AA362" i="2"/>
  <c r="AD362" i="2" s="1"/>
  <c r="AA363" i="2"/>
  <c r="AD363" i="2" s="1"/>
  <c r="AA364" i="2"/>
  <c r="AD364" i="2" s="1"/>
  <c r="AA365" i="2"/>
  <c r="AD365" i="2" s="1"/>
  <c r="AA366" i="2"/>
  <c r="AD366" i="2" s="1"/>
  <c r="AA367" i="2"/>
  <c r="AD367" i="2" s="1"/>
  <c r="AA368" i="2"/>
  <c r="AD368" i="2" s="1"/>
  <c r="AA369" i="2"/>
  <c r="AD369" i="2" s="1"/>
  <c r="AA370" i="2"/>
  <c r="AD370" i="2" s="1"/>
  <c r="AA371" i="2"/>
  <c r="AD371" i="2" s="1"/>
  <c r="AA372" i="2"/>
  <c r="AD372" i="2" s="1"/>
  <c r="AA373" i="2"/>
  <c r="AD373" i="2" s="1"/>
  <c r="AA374" i="2"/>
  <c r="AD374" i="2" s="1"/>
  <c r="AA375" i="2"/>
  <c r="AD375" i="2" s="1"/>
  <c r="AA376" i="2"/>
  <c r="AD376" i="2" s="1"/>
  <c r="AA377" i="2"/>
  <c r="AD377" i="2" s="1"/>
  <c r="AA378" i="2"/>
  <c r="AD378" i="2" s="1"/>
  <c r="AA379" i="2"/>
  <c r="AD379" i="2" s="1"/>
  <c r="AA380" i="2"/>
  <c r="AD380" i="2" s="1"/>
  <c r="AA381" i="2"/>
  <c r="AD381" i="2" s="1"/>
  <c r="AA382" i="2"/>
  <c r="AD382" i="2" s="1"/>
  <c r="AA383" i="2"/>
  <c r="AD383" i="2" s="1"/>
  <c r="AA384" i="2"/>
  <c r="AD384" i="2" s="1"/>
  <c r="AA385" i="2"/>
  <c r="AD385" i="2" s="1"/>
  <c r="AA386" i="2"/>
  <c r="AD386" i="2" s="1"/>
  <c r="AA387" i="2"/>
  <c r="AD387" i="2" s="1"/>
  <c r="AA388" i="2"/>
  <c r="AD388" i="2" s="1"/>
  <c r="AA389" i="2"/>
  <c r="AD389" i="2" s="1"/>
  <c r="AA390" i="2"/>
  <c r="AD390" i="2" s="1"/>
  <c r="AA391" i="2"/>
  <c r="AD391" i="2" s="1"/>
  <c r="AA392" i="2"/>
  <c r="AD392" i="2" s="1"/>
  <c r="AA393" i="2"/>
  <c r="AD393" i="2" s="1"/>
  <c r="AA394" i="2"/>
  <c r="AD394" i="2" s="1"/>
  <c r="AA395" i="2"/>
  <c r="AD395" i="2" s="1"/>
  <c r="AA396" i="2"/>
  <c r="AD396" i="2" s="1"/>
  <c r="AA397" i="2"/>
  <c r="AD397" i="2" s="1"/>
  <c r="AA398" i="2"/>
  <c r="AD398" i="2" s="1"/>
  <c r="AA399" i="2"/>
  <c r="AD399" i="2" s="1"/>
  <c r="AA400" i="2"/>
  <c r="AD400" i="2" s="1"/>
  <c r="AA401" i="2"/>
  <c r="AD401" i="2" s="1"/>
  <c r="AA402" i="2"/>
  <c r="AD402" i="2" s="1"/>
  <c r="AA403" i="2"/>
  <c r="AD403" i="2" s="1"/>
  <c r="AA404" i="2"/>
  <c r="AD404" i="2" s="1"/>
  <c r="AA405" i="2"/>
  <c r="AD405" i="2" s="1"/>
  <c r="AA406" i="2"/>
  <c r="AD406" i="2" s="1"/>
  <c r="AA407" i="2"/>
  <c r="AD407" i="2" s="1"/>
  <c r="AA408" i="2"/>
  <c r="AD408" i="2" s="1"/>
  <c r="AA409" i="2"/>
  <c r="AD409" i="2" s="1"/>
  <c r="AA410" i="2"/>
  <c r="AD410" i="2" s="1"/>
  <c r="AA411" i="2"/>
  <c r="AD411" i="2" s="1"/>
  <c r="AA412" i="2"/>
  <c r="AD412" i="2" s="1"/>
  <c r="AA413" i="2"/>
  <c r="AD413" i="2" s="1"/>
  <c r="AA414" i="2"/>
  <c r="AD414" i="2" s="1"/>
  <c r="AA415" i="2"/>
  <c r="AD415" i="2" s="1"/>
  <c r="AA416" i="2"/>
  <c r="AD416" i="2" s="1"/>
  <c r="AA417" i="2"/>
  <c r="AD417" i="2" s="1"/>
  <c r="AA418" i="2"/>
  <c r="AD418" i="2" s="1"/>
  <c r="AA419" i="2"/>
  <c r="AD419" i="2" s="1"/>
  <c r="AA420" i="2"/>
  <c r="AD420" i="2" s="1"/>
  <c r="AA421" i="2"/>
  <c r="AD421" i="2" s="1"/>
  <c r="AA422" i="2"/>
  <c r="AD422" i="2" s="1"/>
  <c r="AA423" i="2"/>
  <c r="AD423" i="2" s="1"/>
  <c r="AA424" i="2"/>
  <c r="AD424" i="2" s="1"/>
  <c r="AA425" i="2"/>
  <c r="AD425" i="2" s="1"/>
  <c r="AA426" i="2"/>
  <c r="AD426" i="2" s="1"/>
  <c r="AA427" i="2"/>
  <c r="AD427" i="2" s="1"/>
  <c r="AA428" i="2"/>
  <c r="AD428" i="2" s="1"/>
  <c r="AA429" i="2"/>
  <c r="AD429" i="2" s="1"/>
  <c r="AA430" i="2"/>
  <c r="AD430" i="2" s="1"/>
  <c r="AA431" i="2"/>
  <c r="AD431" i="2" s="1"/>
  <c r="AA432" i="2"/>
  <c r="AD432" i="2" s="1"/>
  <c r="AA433" i="2"/>
  <c r="AD433" i="2" s="1"/>
  <c r="AA434" i="2"/>
  <c r="AD434" i="2" s="1"/>
  <c r="AA435" i="2"/>
  <c r="AD435" i="2" s="1"/>
  <c r="AA436" i="2"/>
  <c r="AD436" i="2" s="1"/>
  <c r="AA437" i="2"/>
  <c r="AD437" i="2" s="1"/>
  <c r="AA438" i="2"/>
  <c r="AD438" i="2" s="1"/>
  <c r="AA439" i="2"/>
  <c r="AD439" i="2" s="1"/>
  <c r="AA440" i="2"/>
  <c r="AD440" i="2" s="1"/>
  <c r="AA441" i="2"/>
  <c r="AD441" i="2" s="1"/>
  <c r="AA442" i="2"/>
  <c r="AD442" i="2" s="1"/>
  <c r="AA443" i="2"/>
  <c r="AD443" i="2" s="1"/>
  <c r="AA444" i="2"/>
  <c r="AD444" i="2" s="1"/>
  <c r="AA445" i="2"/>
  <c r="AD445" i="2" s="1"/>
  <c r="AA446" i="2"/>
  <c r="AD446" i="2" s="1"/>
  <c r="AA447" i="2"/>
  <c r="AD447" i="2" s="1"/>
  <c r="AA448" i="2"/>
  <c r="AD448" i="2" s="1"/>
  <c r="AA449" i="2"/>
  <c r="AD449" i="2" s="1"/>
  <c r="AA450" i="2"/>
  <c r="AD450" i="2" s="1"/>
  <c r="AA451" i="2"/>
  <c r="AD451" i="2" s="1"/>
  <c r="AA452" i="2"/>
  <c r="AD452" i="2" s="1"/>
  <c r="AA453" i="2"/>
  <c r="AD453" i="2" s="1"/>
  <c r="AA454" i="2"/>
  <c r="AD454" i="2" s="1"/>
  <c r="AA455" i="2"/>
  <c r="AD455" i="2" s="1"/>
  <c r="AA456" i="2"/>
  <c r="AD456" i="2" s="1"/>
  <c r="AA457" i="2"/>
  <c r="AD457" i="2" s="1"/>
  <c r="AA458" i="2"/>
  <c r="AD458" i="2" s="1"/>
  <c r="AA459" i="2"/>
  <c r="AD459" i="2" s="1"/>
  <c r="AA460" i="2"/>
  <c r="AD460" i="2" s="1"/>
  <c r="AA461" i="2"/>
  <c r="AD461" i="2" s="1"/>
  <c r="AA462" i="2"/>
  <c r="AD462" i="2" s="1"/>
  <c r="AA463" i="2"/>
  <c r="AD463" i="2" s="1"/>
  <c r="AA464" i="2"/>
  <c r="AD464" i="2" s="1"/>
  <c r="AA465" i="2"/>
  <c r="AD465" i="2" s="1"/>
  <c r="AA466" i="2"/>
  <c r="AD466" i="2" s="1"/>
  <c r="AA467" i="2"/>
  <c r="AD467" i="2" s="1"/>
  <c r="AA468" i="2"/>
  <c r="AD468" i="2" s="1"/>
  <c r="AA469" i="2"/>
  <c r="AD469" i="2" s="1"/>
  <c r="AA470" i="2"/>
  <c r="AD470" i="2" s="1"/>
  <c r="AA471" i="2"/>
  <c r="AD471" i="2" s="1"/>
  <c r="AA472" i="2"/>
  <c r="AD472" i="2" s="1"/>
  <c r="AA473" i="2"/>
  <c r="AD473" i="2" s="1"/>
  <c r="AA474" i="2"/>
  <c r="AD474" i="2" s="1"/>
  <c r="AA475" i="2"/>
  <c r="AD475" i="2" s="1"/>
  <c r="AA476" i="2"/>
  <c r="AD476" i="2" s="1"/>
  <c r="AA477" i="2"/>
  <c r="AD477" i="2" s="1"/>
  <c r="AA478" i="2"/>
  <c r="AD478" i="2" s="1"/>
  <c r="AA479" i="2"/>
  <c r="AD479" i="2" s="1"/>
  <c r="AA480" i="2"/>
  <c r="AD480" i="2" s="1"/>
  <c r="AA481" i="2"/>
  <c r="AD481" i="2" s="1"/>
  <c r="AA482" i="2"/>
  <c r="AD482" i="2" s="1"/>
  <c r="AA483" i="2"/>
  <c r="AD483" i="2" s="1"/>
  <c r="AA484" i="2"/>
  <c r="AD484" i="2" s="1"/>
  <c r="AA485" i="2"/>
  <c r="AD485" i="2" s="1"/>
  <c r="AA486" i="2"/>
  <c r="AD486" i="2" s="1"/>
  <c r="AA487" i="2"/>
  <c r="AD487" i="2" s="1"/>
  <c r="AA488" i="2"/>
  <c r="AD488" i="2" s="1"/>
  <c r="AA489" i="2"/>
  <c r="AD489" i="2" s="1"/>
  <c r="AA490" i="2"/>
  <c r="AD490" i="2" s="1"/>
  <c r="AA491" i="2"/>
  <c r="AD491" i="2" s="1"/>
  <c r="AA492" i="2"/>
  <c r="AD492" i="2" s="1"/>
  <c r="AA493" i="2"/>
  <c r="AD493" i="2" s="1"/>
  <c r="AA494" i="2"/>
  <c r="AD494" i="2" s="1"/>
  <c r="AA495" i="2"/>
  <c r="AD495" i="2" s="1"/>
  <c r="AA496" i="2"/>
  <c r="AD496" i="2" s="1"/>
  <c r="AA497" i="2"/>
  <c r="AD497" i="2" s="1"/>
  <c r="AA498" i="2"/>
  <c r="AD498" i="2" s="1"/>
  <c r="AA499" i="2"/>
  <c r="AD499" i="2" s="1"/>
  <c r="AA500" i="2"/>
  <c r="AD500" i="2" s="1"/>
  <c r="AA501" i="2"/>
  <c r="AD501" i="2" s="1"/>
  <c r="AA502" i="2"/>
  <c r="AD502" i="2" s="1"/>
  <c r="AA503" i="2"/>
  <c r="AD503" i="2" s="1"/>
  <c r="AA5" i="2"/>
  <c r="AC5" i="2" s="1"/>
  <c r="M144" i="16"/>
  <c r="M145" i="16"/>
  <c r="M146" i="16"/>
  <c r="M147" i="16"/>
  <c r="M148" i="16"/>
  <c r="M149" i="16"/>
  <c r="M150" i="16"/>
  <c r="M151" i="16"/>
  <c r="M152" i="16"/>
  <c r="M153" i="16"/>
  <c r="M154" i="16"/>
  <c r="M155" i="16"/>
  <c r="M156" i="16"/>
  <c r="M157" i="16"/>
  <c r="M158" i="16"/>
  <c r="M159" i="16"/>
  <c r="M160" i="16"/>
  <c r="M161" i="16"/>
  <c r="M162" i="16"/>
  <c r="M163" i="16"/>
  <c r="M164" i="16"/>
  <c r="M165" i="16"/>
  <c r="M166" i="16"/>
  <c r="M167" i="16"/>
  <c r="M168" i="16"/>
  <c r="M169" i="16"/>
  <c r="M170" i="16"/>
  <c r="M171" i="16"/>
  <c r="M172" i="16"/>
  <c r="M173" i="16"/>
  <c r="M174" i="16"/>
  <c r="M175" i="16"/>
  <c r="M176" i="16"/>
  <c r="M177" i="16"/>
  <c r="M178" i="16"/>
  <c r="M179" i="16"/>
  <c r="M180" i="16"/>
  <c r="M181" i="16"/>
  <c r="M182" i="16"/>
  <c r="M183" i="16"/>
  <c r="M184" i="16"/>
  <c r="M185" i="16"/>
  <c r="M186" i="16"/>
  <c r="M187" i="16"/>
  <c r="M188" i="16"/>
  <c r="M189" i="16"/>
  <c r="M136" i="16"/>
  <c r="M137" i="16"/>
  <c r="M138" i="16"/>
  <c r="M139" i="16"/>
  <c r="M140" i="16"/>
  <c r="M141" i="16"/>
  <c r="M142" i="16"/>
  <c r="M143" i="16"/>
  <c r="M122" i="16"/>
  <c r="M123" i="16"/>
  <c r="M124" i="16"/>
  <c r="M125" i="16"/>
  <c r="M126" i="16"/>
  <c r="M127" i="16"/>
  <c r="M128" i="16"/>
  <c r="M129" i="16"/>
  <c r="M130" i="16"/>
  <c r="M131" i="16"/>
  <c r="M132" i="16"/>
  <c r="M133" i="16"/>
  <c r="M134" i="16"/>
  <c r="M135" i="16"/>
  <c r="AA23" i="11" l="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AA45" i="11" s="1"/>
  <c r="AA46" i="11" s="1"/>
  <c r="AA47" i="11" s="1"/>
  <c r="AA48" i="11" s="1"/>
  <c r="AA49" i="11" s="1"/>
  <c r="AA50" i="11" s="1"/>
  <c r="AA51" i="11" s="1"/>
  <c r="AA52" i="11" s="1"/>
  <c r="AA53" i="11" s="1"/>
  <c r="AA54" i="11" s="1"/>
  <c r="AA55" i="11" s="1"/>
  <c r="AA56" i="11" s="1"/>
  <c r="AA57" i="11" s="1"/>
  <c r="AA58" i="11" s="1"/>
  <c r="AA59" i="11" s="1"/>
  <c r="AA60" i="11" s="1"/>
  <c r="AA61" i="11" s="1"/>
  <c r="AA62" i="11" s="1"/>
  <c r="AA63" i="11" s="1"/>
  <c r="AA64" i="11" s="1"/>
  <c r="AA65" i="11" s="1"/>
  <c r="AA66" i="11" s="1"/>
  <c r="AA67" i="11" s="1"/>
  <c r="AA68" i="11" s="1"/>
  <c r="AA69" i="11" s="1"/>
  <c r="AA70" i="11" s="1"/>
  <c r="AA71" i="11" s="1"/>
  <c r="AA72" i="11" s="1"/>
  <c r="AA73" i="11" s="1"/>
  <c r="AA74" i="11" s="1"/>
  <c r="AA75" i="11" s="1"/>
  <c r="AA76" i="11" s="1"/>
  <c r="AA77" i="11" s="1"/>
  <c r="AA78" i="11" s="1"/>
  <c r="AA79" i="11" s="1"/>
  <c r="AA80" i="11" s="1"/>
  <c r="AA81" i="11" s="1"/>
  <c r="AA82" i="11" s="1"/>
  <c r="AA83" i="11" s="1"/>
  <c r="AA84" i="11" s="1"/>
  <c r="AA85" i="11" s="1"/>
  <c r="AA86" i="11" s="1"/>
  <c r="AA87" i="11" s="1"/>
  <c r="AA88" i="11" s="1"/>
  <c r="AA89" i="11" s="1"/>
  <c r="AA90" i="11" s="1"/>
  <c r="AA91" i="11" s="1"/>
  <c r="AA92" i="11" s="1"/>
  <c r="AA93" i="11" s="1"/>
  <c r="AA94" i="11" s="1"/>
  <c r="AA95" i="11" s="1"/>
  <c r="AA96" i="11" s="1"/>
  <c r="AA97" i="11" s="1"/>
  <c r="AA98" i="11" s="1"/>
  <c r="AA99" i="11" s="1"/>
  <c r="AA100" i="11" s="1"/>
  <c r="AA101" i="11" s="1"/>
  <c r="AA102" i="11" s="1"/>
  <c r="AA103" i="11" s="1"/>
  <c r="AA104" i="11" s="1"/>
  <c r="AA105" i="11" s="1"/>
  <c r="AA106" i="11" s="1"/>
  <c r="AA107" i="11" s="1"/>
  <c r="AA108" i="11" s="1"/>
  <c r="AA109" i="11" s="1"/>
  <c r="AA110" i="11" s="1"/>
  <c r="AA111" i="11" s="1"/>
  <c r="AA112" i="11" s="1"/>
  <c r="AA113" i="11" s="1"/>
  <c r="AA114" i="11" s="1"/>
  <c r="AA115" i="11" s="1"/>
  <c r="AA116" i="11" s="1"/>
  <c r="AA117" i="11" s="1"/>
  <c r="AA118" i="11" s="1"/>
  <c r="AA119" i="11" s="1"/>
  <c r="AA120" i="11" s="1"/>
  <c r="AA121" i="11" s="1"/>
  <c r="AA122" i="11" s="1"/>
  <c r="AA123" i="11" s="1"/>
  <c r="AA124" i="11" s="1"/>
  <c r="AA125" i="11" s="1"/>
  <c r="AA126" i="11" s="1"/>
  <c r="AA127" i="11" s="1"/>
  <c r="AA128" i="11" s="1"/>
  <c r="AA129" i="11" s="1"/>
  <c r="AA130" i="11" s="1"/>
  <c r="AA131" i="11" s="1"/>
  <c r="AA132" i="11" s="1"/>
  <c r="AA133" i="11" s="1"/>
  <c r="AA134" i="11" s="1"/>
  <c r="AA135" i="11" s="1"/>
  <c r="AA136" i="11" s="1"/>
  <c r="AA137" i="11" s="1"/>
  <c r="AA138" i="11" s="1"/>
  <c r="AA139" i="11" s="1"/>
  <c r="AA140" i="11" s="1"/>
  <c r="AA141" i="11" s="1"/>
  <c r="AA142" i="11" s="1"/>
  <c r="AA143" i="11" s="1"/>
  <c r="AA144" i="11" s="1"/>
  <c r="AA145" i="11" s="1"/>
  <c r="AA146" i="11" s="1"/>
  <c r="AA147" i="11" s="1"/>
  <c r="AA148" i="11" s="1"/>
  <c r="AA149" i="11" s="1"/>
  <c r="AA150" i="11" s="1"/>
  <c r="AA151" i="11" s="1"/>
  <c r="AA152" i="11" s="1"/>
  <c r="AA153" i="11" s="1"/>
  <c r="AA154" i="11" s="1"/>
  <c r="AA155" i="11" s="1"/>
  <c r="AA156" i="11" s="1"/>
  <c r="AA157" i="11" s="1"/>
  <c r="AA158" i="11" s="1"/>
  <c r="AA159" i="11" s="1"/>
  <c r="AA160" i="11" s="1"/>
  <c r="AA161" i="11" s="1"/>
  <c r="AA162" i="11" s="1"/>
  <c r="AA163" i="11" s="1"/>
  <c r="AA164" i="11" s="1"/>
  <c r="AA165" i="11" s="1"/>
  <c r="AA166" i="11" s="1"/>
  <c r="AA167" i="11" s="1"/>
  <c r="AA168" i="11" s="1"/>
  <c r="AA169" i="11" s="1"/>
  <c r="AA170" i="11" s="1"/>
  <c r="AA171" i="11" s="1"/>
  <c r="AA172" i="11" s="1"/>
  <c r="AA173" i="11" s="1"/>
  <c r="AA174" i="11" s="1"/>
  <c r="AA175" i="11" s="1"/>
  <c r="AA176" i="11" s="1"/>
  <c r="AA177" i="11" s="1"/>
  <c r="AA178" i="11" s="1"/>
  <c r="AA179" i="11" s="1"/>
  <c r="AA180" i="11" s="1"/>
  <c r="AA181" i="11" s="1"/>
  <c r="AA182" i="11" s="1"/>
  <c r="AA183" i="11" s="1"/>
  <c r="AA184" i="11" s="1"/>
  <c r="AA185" i="11" s="1"/>
  <c r="AA186" i="11" s="1"/>
  <c r="AA187" i="11" s="1"/>
  <c r="AA188" i="11" s="1"/>
  <c r="AA189" i="11" s="1"/>
  <c r="AA190" i="11" s="1"/>
  <c r="AA191" i="11" s="1"/>
  <c r="AA192" i="11" s="1"/>
  <c r="AA193" i="11" s="1"/>
  <c r="AA194" i="11" s="1"/>
  <c r="AA195" i="11" s="1"/>
  <c r="AA196" i="11" s="1"/>
  <c r="AA197" i="11" s="1"/>
  <c r="AA198" i="11" s="1"/>
  <c r="AA199" i="11" s="1"/>
  <c r="AA200" i="11" s="1"/>
  <c r="AA201" i="11" s="1"/>
  <c r="AA202" i="11" s="1"/>
  <c r="AA203" i="11" s="1"/>
  <c r="AA204" i="11" s="1"/>
  <c r="AA205" i="11" s="1"/>
  <c r="AA206" i="11" s="1"/>
  <c r="AA207" i="11" s="1"/>
  <c r="AA208" i="11" s="1"/>
  <c r="AA209" i="11" s="1"/>
  <c r="AA210" i="11" s="1"/>
  <c r="AA211" i="11" s="1"/>
  <c r="AA212" i="11" s="1"/>
  <c r="AA213" i="11" s="1"/>
  <c r="AA214" i="11" s="1"/>
  <c r="AA215" i="11" s="1"/>
  <c r="AA216" i="11" s="1"/>
  <c r="AA217" i="11" s="1"/>
  <c r="AA218" i="11" s="1"/>
  <c r="AA219" i="11" s="1"/>
  <c r="AA220" i="11" s="1"/>
  <c r="AA221" i="11" s="1"/>
  <c r="AA222" i="11" s="1"/>
  <c r="AA223" i="11" s="1"/>
  <c r="AA224" i="11" s="1"/>
  <c r="AA225" i="11" s="1"/>
  <c r="AA226" i="11" s="1"/>
  <c r="AA227" i="11" s="1"/>
  <c r="AA228" i="11" s="1"/>
  <c r="AA229" i="11" s="1"/>
  <c r="AA230" i="11" s="1"/>
  <c r="AA231" i="11" s="1"/>
  <c r="AA232" i="11" s="1"/>
  <c r="AA233" i="11" s="1"/>
  <c r="AA234" i="11" s="1"/>
  <c r="AA235" i="11" s="1"/>
  <c r="AA236" i="11" s="1"/>
  <c r="AA237" i="11" s="1"/>
  <c r="AA238" i="11" s="1"/>
  <c r="AA239" i="11" s="1"/>
  <c r="AA240" i="11" s="1"/>
  <c r="AA241" i="11" s="1"/>
  <c r="AA242" i="11" s="1"/>
  <c r="AA243" i="11" s="1"/>
  <c r="AA244" i="11" s="1"/>
  <c r="AA245" i="11" s="1"/>
  <c r="AA246" i="11" s="1"/>
  <c r="AA247" i="11" s="1"/>
  <c r="AA248" i="11" s="1"/>
  <c r="AA249" i="11" s="1"/>
  <c r="AA250" i="11" s="1"/>
  <c r="AA251" i="11" s="1"/>
  <c r="AA252" i="11" s="1"/>
  <c r="AA253" i="11" s="1"/>
  <c r="AA254" i="11" s="1"/>
  <c r="AA255" i="11" s="1"/>
  <c r="AA256" i="11" s="1"/>
  <c r="AA257" i="11" s="1"/>
  <c r="AA258" i="11" s="1"/>
  <c r="AA259" i="11" s="1"/>
  <c r="AA260" i="11" s="1"/>
  <c r="AA261" i="11" s="1"/>
  <c r="AA262" i="11" s="1"/>
  <c r="AA263" i="11" s="1"/>
  <c r="AA264" i="11" s="1"/>
  <c r="AA265" i="11" s="1"/>
  <c r="AA266" i="11" s="1"/>
  <c r="AA267" i="11" s="1"/>
  <c r="AA268" i="11" s="1"/>
  <c r="AA269" i="11" s="1"/>
  <c r="AA270" i="11" s="1"/>
  <c r="AA271" i="11" s="1"/>
  <c r="AA272" i="11" s="1"/>
  <c r="AA273" i="11" s="1"/>
  <c r="AA274" i="11" s="1"/>
  <c r="AA275" i="11" s="1"/>
  <c r="AA276" i="11" s="1"/>
  <c r="AA277" i="11" s="1"/>
  <c r="AA278" i="11" s="1"/>
  <c r="AA279" i="11" s="1"/>
  <c r="AA280" i="11" s="1"/>
  <c r="AA281" i="11" s="1"/>
  <c r="AA282" i="11" s="1"/>
  <c r="AA283" i="11" s="1"/>
  <c r="AA284" i="11" s="1"/>
  <c r="AA285" i="11" s="1"/>
  <c r="AA286" i="11" s="1"/>
  <c r="AA287" i="11" s="1"/>
  <c r="AA288" i="11" s="1"/>
  <c r="AA289" i="11" s="1"/>
  <c r="AA290" i="11" s="1"/>
  <c r="AA291" i="11" s="1"/>
  <c r="AA292" i="11" s="1"/>
  <c r="AA293" i="11" s="1"/>
  <c r="AA294" i="11" s="1"/>
  <c r="AA295" i="11" s="1"/>
  <c r="AA296" i="11" s="1"/>
  <c r="AA297" i="11" s="1"/>
  <c r="AA298" i="11" s="1"/>
  <c r="AA299" i="11" s="1"/>
  <c r="AA300" i="11" s="1"/>
  <c r="AA301" i="11" s="1"/>
  <c r="AA302" i="11" s="1"/>
  <c r="AA303" i="11" s="1"/>
  <c r="AA304" i="11" s="1"/>
  <c r="AA305" i="11" s="1"/>
  <c r="AA306" i="11" s="1"/>
  <c r="AA307" i="11" s="1"/>
  <c r="AA308" i="11" s="1"/>
  <c r="AA309" i="11" s="1"/>
  <c r="AA310" i="11" s="1"/>
  <c r="AA311" i="11" s="1"/>
  <c r="AA312" i="11" s="1"/>
  <c r="AA313" i="11" s="1"/>
  <c r="AA314" i="11" s="1"/>
  <c r="AA315" i="11" s="1"/>
  <c r="AA316" i="11" s="1"/>
  <c r="AA317" i="11" s="1"/>
  <c r="AA318" i="11" s="1"/>
  <c r="AA319" i="11" s="1"/>
  <c r="AA320" i="11" s="1"/>
  <c r="AA321" i="11" s="1"/>
  <c r="AA322" i="11" s="1"/>
  <c r="AA323" i="11" s="1"/>
  <c r="AA324" i="11" s="1"/>
  <c r="AA325" i="11" s="1"/>
  <c r="AA326" i="11" s="1"/>
  <c r="AA327" i="11" s="1"/>
  <c r="AA328" i="11" s="1"/>
  <c r="AA329" i="11" s="1"/>
  <c r="AA330" i="11" s="1"/>
  <c r="AA331" i="11" s="1"/>
  <c r="AA332" i="11" s="1"/>
  <c r="AA333" i="11" s="1"/>
  <c r="AA334" i="11" s="1"/>
  <c r="AA335" i="11" s="1"/>
  <c r="AA336" i="11" s="1"/>
  <c r="AA337" i="11" s="1"/>
  <c r="AA338" i="11" s="1"/>
  <c r="AA339" i="11" s="1"/>
  <c r="AA340" i="11" s="1"/>
  <c r="AA341" i="11" s="1"/>
  <c r="AA342" i="11" s="1"/>
  <c r="AA343" i="11" s="1"/>
  <c r="AA344" i="11" s="1"/>
  <c r="AA345" i="11" s="1"/>
  <c r="AA346" i="11" s="1"/>
  <c r="AA347" i="11" s="1"/>
  <c r="AA348" i="11" s="1"/>
  <c r="AA349" i="11" s="1"/>
  <c r="AA350" i="11" s="1"/>
  <c r="AA351" i="11" s="1"/>
  <c r="AA352" i="11" s="1"/>
  <c r="AA353" i="11" s="1"/>
  <c r="AA354" i="11" s="1"/>
  <c r="AA355" i="11" s="1"/>
  <c r="AA356" i="11" s="1"/>
  <c r="AA357" i="11" s="1"/>
  <c r="AA358" i="11" s="1"/>
  <c r="AA359" i="11" s="1"/>
  <c r="AA360" i="11" s="1"/>
  <c r="AA361" i="11" s="1"/>
  <c r="AA362" i="11" s="1"/>
  <c r="AA363" i="11" s="1"/>
  <c r="AA364" i="11" s="1"/>
  <c r="AA365" i="11" s="1"/>
  <c r="AA366" i="11" s="1"/>
  <c r="AA367" i="11" s="1"/>
  <c r="AA368" i="11" s="1"/>
  <c r="AA369" i="11" s="1"/>
  <c r="AA370" i="11" s="1"/>
  <c r="AA371" i="11" s="1"/>
  <c r="AA372" i="11" s="1"/>
  <c r="AA373" i="11" s="1"/>
  <c r="AA374" i="11" s="1"/>
  <c r="AA375" i="11" s="1"/>
  <c r="AA376" i="11" s="1"/>
  <c r="AA377" i="11" s="1"/>
  <c r="AA378" i="11" s="1"/>
  <c r="AA379" i="11" s="1"/>
  <c r="AA380" i="11" s="1"/>
  <c r="AA381" i="11" s="1"/>
  <c r="AA382" i="11" s="1"/>
  <c r="AA383" i="11" s="1"/>
  <c r="AA384" i="11" s="1"/>
  <c r="AA385" i="11" s="1"/>
  <c r="AA386" i="11" s="1"/>
  <c r="AA387" i="11" s="1"/>
  <c r="AA388" i="11" s="1"/>
  <c r="AA389" i="11" s="1"/>
  <c r="AA390" i="11" s="1"/>
  <c r="AA391" i="11" s="1"/>
  <c r="AA392" i="11" s="1"/>
  <c r="AA393" i="11" s="1"/>
  <c r="AA394" i="11" s="1"/>
  <c r="AA395" i="11" s="1"/>
  <c r="AA396" i="11" s="1"/>
  <c r="AA397" i="11" s="1"/>
  <c r="AA398" i="11" s="1"/>
  <c r="AA399" i="11" s="1"/>
  <c r="AA400" i="11" s="1"/>
  <c r="AA401" i="11" s="1"/>
  <c r="AA402" i="11" s="1"/>
  <c r="AA403" i="11" s="1"/>
  <c r="AA404" i="11" s="1"/>
  <c r="AA405" i="11" s="1"/>
  <c r="AA406" i="11" s="1"/>
  <c r="AA407" i="11" s="1"/>
  <c r="AA408" i="11" s="1"/>
  <c r="AA409" i="11" s="1"/>
  <c r="AA410" i="11" s="1"/>
  <c r="AA411" i="11" s="1"/>
  <c r="AA412" i="11" s="1"/>
  <c r="AA413" i="11" s="1"/>
  <c r="AA414" i="11" s="1"/>
  <c r="AA415" i="11" s="1"/>
  <c r="AA416" i="11" s="1"/>
  <c r="AA417" i="11" s="1"/>
  <c r="AA418" i="11" s="1"/>
  <c r="AA419" i="11" s="1"/>
  <c r="AA420" i="11" s="1"/>
  <c r="AA421" i="11" s="1"/>
  <c r="AA422" i="11" s="1"/>
  <c r="AA423" i="11" s="1"/>
  <c r="AA424" i="11" s="1"/>
  <c r="AA425" i="11" s="1"/>
  <c r="AA426" i="11" s="1"/>
  <c r="AA427" i="11" s="1"/>
  <c r="AA428" i="11" s="1"/>
  <c r="AA429" i="11" s="1"/>
  <c r="AA430" i="11" s="1"/>
  <c r="AA431" i="11" s="1"/>
  <c r="AA432" i="11" s="1"/>
  <c r="AA433" i="11" s="1"/>
  <c r="AA434" i="11" s="1"/>
  <c r="AA435" i="11" s="1"/>
  <c r="AA436" i="11" s="1"/>
  <c r="AA437" i="11" s="1"/>
  <c r="AA438" i="11" s="1"/>
  <c r="AA439" i="11" s="1"/>
  <c r="AA440" i="11" s="1"/>
  <c r="AA441" i="11" s="1"/>
  <c r="AA442" i="11" s="1"/>
  <c r="AA443" i="11" s="1"/>
  <c r="AA444" i="11" s="1"/>
  <c r="AA445" i="11" s="1"/>
  <c r="AA446" i="11" s="1"/>
  <c r="AA447" i="11" s="1"/>
  <c r="AA448" i="11" s="1"/>
  <c r="AA449" i="11" s="1"/>
  <c r="AA450" i="11" s="1"/>
  <c r="AA451" i="11" s="1"/>
  <c r="AA452" i="11" s="1"/>
  <c r="AA453" i="11" s="1"/>
  <c r="AA454" i="11" s="1"/>
  <c r="AA455" i="11" s="1"/>
  <c r="AA456" i="11" s="1"/>
  <c r="AA457" i="11" s="1"/>
  <c r="AA458" i="11" s="1"/>
  <c r="AA459" i="11" s="1"/>
  <c r="AA460" i="11" s="1"/>
  <c r="AA461" i="11" s="1"/>
  <c r="AA462" i="11" s="1"/>
  <c r="AA463" i="11" s="1"/>
  <c r="AA464" i="11" s="1"/>
  <c r="AA465" i="11" s="1"/>
  <c r="AA466" i="11" s="1"/>
  <c r="AA467" i="11" s="1"/>
  <c r="AA468" i="11" s="1"/>
  <c r="AA469" i="11" s="1"/>
  <c r="AA470" i="11" s="1"/>
  <c r="AA471" i="11" s="1"/>
  <c r="AA472" i="11" s="1"/>
  <c r="AA473" i="11" s="1"/>
  <c r="AA474" i="11" s="1"/>
  <c r="AA475" i="11" s="1"/>
  <c r="AA476" i="11" s="1"/>
  <c r="AA477" i="11" s="1"/>
  <c r="AA478" i="11" s="1"/>
  <c r="AA479" i="11" s="1"/>
  <c r="AA480" i="11" s="1"/>
  <c r="AA481" i="11" s="1"/>
  <c r="AA482" i="11" s="1"/>
  <c r="AA483" i="11" s="1"/>
  <c r="AA484" i="11" s="1"/>
  <c r="AA485" i="11" s="1"/>
  <c r="AA486" i="11" s="1"/>
  <c r="AA487" i="11" s="1"/>
  <c r="AA488" i="11" s="1"/>
  <c r="AA489" i="11" s="1"/>
  <c r="AA490" i="11" s="1"/>
  <c r="AA491" i="11" s="1"/>
  <c r="AA492" i="11" s="1"/>
  <c r="AA493" i="11" s="1"/>
  <c r="AA494" i="11" s="1"/>
  <c r="AA495" i="11" s="1"/>
  <c r="AA496" i="11" s="1"/>
  <c r="AA497" i="11" s="1"/>
  <c r="AA498" i="11" s="1"/>
  <c r="AA499" i="11" s="1"/>
  <c r="AA500" i="11" s="1"/>
  <c r="X123" i="11" s="1"/>
  <c r="AC6" i="2"/>
  <c r="V16" i="7"/>
  <c r="V17" i="7"/>
  <c r="V18" i="7"/>
  <c r="V19" i="7"/>
  <c r="V20" i="7"/>
  <c r="V21" i="7"/>
  <c r="V22" i="7"/>
  <c r="V23" i="7"/>
  <c r="V24" i="7"/>
  <c r="V25" i="7"/>
  <c r="V26" i="7"/>
  <c r="V27" i="7"/>
  <c r="V28" i="7"/>
  <c r="V29" i="7"/>
  <c r="V30" i="7"/>
  <c r="V31" i="7"/>
  <c r="V5" i="7"/>
  <c r="V6" i="7"/>
  <c r="V7" i="7"/>
  <c r="V8" i="7"/>
  <c r="V9" i="7"/>
  <c r="V10" i="7"/>
  <c r="V11" i="7"/>
  <c r="V12" i="7"/>
  <c r="V13" i="7"/>
  <c r="V14" i="7"/>
  <c r="V15" i="7"/>
  <c r="V4" i="7"/>
  <c r="V3" i="7"/>
  <c r="U3" i="7"/>
  <c r="Q3" i="16"/>
  <c r="R3" i="16"/>
  <c r="S3" i="16"/>
  <c r="T3" i="16"/>
  <c r="X76" i="11" l="1"/>
  <c r="Y16" i="11"/>
  <c r="V38" i="11"/>
  <c r="X41" i="11"/>
  <c r="X64" i="11"/>
  <c r="W17" i="11"/>
  <c r="V29" i="11"/>
  <c r="X38" i="11"/>
  <c r="Y80" i="11"/>
  <c r="Y22" i="11"/>
  <c r="W116" i="11"/>
  <c r="W77" i="11"/>
  <c r="W91" i="11"/>
  <c r="X119" i="11"/>
  <c r="W151" i="11"/>
  <c r="X66" i="11"/>
  <c r="X82" i="11"/>
  <c r="Y129" i="11"/>
  <c r="V31" i="11"/>
  <c r="W55" i="11"/>
  <c r="X91" i="11"/>
  <c r="Y112" i="11"/>
  <c r="V20" i="11"/>
  <c r="X31" i="11"/>
  <c r="V40" i="11"/>
  <c r="W14" i="11"/>
  <c r="Y37" i="11"/>
  <c r="X85" i="11"/>
  <c r="V37" i="11"/>
  <c r="V34" i="11"/>
  <c r="V73" i="11"/>
  <c r="Y102" i="11"/>
  <c r="X59" i="11"/>
  <c r="V12" i="11"/>
  <c r="Y95" i="11"/>
  <c r="X117" i="11"/>
  <c r="X95" i="11"/>
  <c r="V134" i="11"/>
  <c r="X54" i="11"/>
  <c r="W28" i="11"/>
  <c r="V101" i="11"/>
  <c r="Y122" i="11"/>
  <c r="X44" i="11"/>
  <c r="V124" i="11"/>
  <c r="W68" i="11"/>
  <c r="V18" i="11"/>
  <c r="W50" i="11"/>
  <c r="W89" i="11"/>
  <c r="V63" i="11"/>
  <c r="X89" i="11"/>
  <c r="Y86" i="11"/>
  <c r="V50" i="11"/>
  <c r="V17" i="11"/>
  <c r="Y75" i="11"/>
  <c r="X11" i="11"/>
  <c r="V35" i="11"/>
  <c r="Y52" i="11"/>
  <c r="X25" i="11"/>
  <c r="X2" i="11"/>
  <c r="V138" i="11"/>
  <c r="V77" i="11"/>
  <c r="V106" i="11"/>
  <c r="V43" i="11"/>
  <c r="X81" i="11"/>
  <c r="X100" i="11"/>
  <c r="W99" i="11"/>
  <c r="X132" i="11"/>
  <c r="X140" i="11"/>
  <c r="W128" i="11"/>
  <c r="V61" i="11"/>
  <c r="W53" i="11"/>
  <c r="X52" i="11"/>
  <c r="W42" i="11"/>
  <c r="Y26" i="11"/>
  <c r="V112" i="11"/>
  <c r="V8" i="11"/>
  <c r="V125" i="11"/>
  <c r="X79" i="11"/>
  <c r="Y116" i="11"/>
  <c r="Y113" i="11"/>
  <c r="Y41" i="11"/>
  <c r="Y33" i="11"/>
  <c r="Y44" i="11"/>
  <c r="X63" i="11"/>
  <c r="W95" i="11"/>
  <c r="W150" i="11"/>
  <c r="V114" i="11"/>
  <c r="X21" i="11"/>
  <c r="W127" i="11"/>
  <c r="X133" i="11"/>
  <c r="W130" i="11"/>
  <c r="W31" i="11"/>
  <c r="V71" i="11"/>
  <c r="W57" i="11"/>
  <c r="Y73" i="11"/>
  <c r="X61" i="11"/>
  <c r="Y123" i="11"/>
  <c r="X102" i="11"/>
  <c r="V62" i="11"/>
  <c r="W110" i="11"/>
  <c r="W51" i="11"/>
  <c r="W46" i="11"/>
  <c r="X68" i="11"/>
  <c r="X103" i="11"/>
  <c r="W105" i="11"/>
  <c r="W2" i="11"/>
  <c r="W72" i="11"/>
  <c r="W60" i="11"/>
  <c r="Y146" i="11"/>
  <c r="V89" i="11"/>
  <c r="V128" i="11"/>
  <c r="X28" i="11"/>
  <c r="W32" i="11"/>
  <c r="V74" i="11"/>
  <c r="Y70" i="11"/>
  <c r="W111" i="11"/>
  <c r="Y124" i="11"/>
  <c r="V140" i="11"/>
  <c r="W12" i="11"/>
  <c r="Y36" i="11"/>
  <c r="X27" i="11"/>
  <c r="W81" i="11"/>
  <c r="Y130" i="11"/>
  <c r="V142" i="11"/>
  <c r="Y133" i="11"/>
  <c r="X9" i="11"/>
  <c r="W39" i="11"/>
  <c r="W148" i="11"/>
  <c r="Y125" i="11"/>
  <c r="V144" i="11"/>
  <c r="W92" i="11"/>
  <c r="W135" i="11"/>
  <c r="W97" i="11"/>
  <c r="V54" i="11"/>
  <c r="W35" i="11"/>
  <c r="W44" i="11"/>
  <c r="W56" i="11"/>
  <c r="Y55" i="11"/>
  <c r="X62" i="11"/>
  <c r="W114" i="11"/>
  <c r="Y98" i="11"/>
  <c r="X98" i="11"/>
  <c r="W43" i="11"/>
  <c r="W54" i="11"/>
  <c r="V65" i="11"/>
  <c r="V30" i="11"/>
  <c r="V13" i="11"/>
  <c r="Y76" i="11"/>
  <c r="V102" i="11"/>
  <c r="V118" i="11"/>
  <c r="X147" i="11"/>
  <c r="X34" i="11"/>
  <c r="X71" i="11"/>
  <c r="W134" i="11"/>
  <c r="Y87" i="11"/>
  <c r="Y92" i="11"/>
  <c r="Y128" i="11"/>
  <c r="W133" i="11"/>
  <c r="Y119" i="11"/>
  <c r="W63" i="11"/>
  <c r="W121" i="11"/>
  <c r="V103" i="11"/>
  <c r="W10" i="11"/>
  <c r="W131" i="11"/>
  <c r="Y79" i="11"/>
  <c r="Y142" i="11"/>
  <c r="X134" i="11"/>
  <c r="X143" i="11"/>
  <c r="Y127" i="11"/>
  <c r="W149" i="11"/>
  <c r="X10" i="11"/>
  <c r="Y121" i="11"/>
  <c r="V11" i="11"/>
  <c r="V72" i="11"/>
  <c r="Y74" i="11"/>
  <c r="Y132" i="11"/>
  <c r="X118" i="11"/>
  <c r="W124" i="11"/>
  <c r="X8" i="11"/>
  <c r="Y60" i="11"/>
  <c r="Y150" i="11"/>
  <c r="V25" i="11"/>
  <c r="V94" i="11"/>
  <c r="V24" i="11"/>
  <c r="X122" i="11"/>
  <c r="W100" i="11"/>
  <c r="X127" i="11"/>
  <c r="Y117" i="11"/>
  <c r="V129" i="11"/>
  <c r="X75" i="11"/>
  <c r="W137" i="11"/>
  <c r="Y136" i="11"/>
  <c r="Y85" i="11"/>
  <c r="V41" i="11"/>
  <c r="W4" i="11"/>
  <c r="W132" i="11"/>
  <c r="V143" i="11"/>
  <c r="W37" i="11"/>
  <c r="Y43" i="11"/>
  <c r="V100" i="11"/>
  <c r="X69" i="11"/>
  <c r="W21" i="11"/>
  <c r="W58" i="11"/>
  <c r="Y45" i="11"/>
  <c r="W90" i="11"/>
  <c r="Y68" i="11"/>
  <c r="V135" i="11"/>
  <c r="Y66" i="11"/>
  <c r="X18" i="11"/>
  <c r="Y56" i="11"/>
  <c r="W49" i="11"/>
  <c r="Y32" i="11"/>
  <c r="Y91" i="11"/>
  <c r="Y61" i="11"/>
  <c r="Y144" i="11"/>
  <c r="Y31" i="11"/>
  <c r="X13" i="11"/>
  <c r="Y141" i="11"/>
  <c r="W88" i="11"/>
  <c r="X39" i="11"/>
  <c r="X88" i="11"/>
  <c r="Y9" i="11"/>
  <c r="Y138" i="11"/>
  <c r="X138" i="11"/>
  <c r="X14" i="11"/>
  <c r="V121" i="11"/>
  <c r="V75" i="11"/>
  <c r="Y63" i="11"/>
  <c r="W40" i="11"/>
  <c r="Y120" i="11"/>
  <c r="V97" i="11"/>
  <c r="X43" i="11"/>
  <c r="X74" i="11"/>
  <c r="W117" i="11"/>
  <c r="Y6" i="11"/>
  <c r="X142" i="11"/>
  <c r="X149" i="11"/>
  <c r="V151" i="11"/>
  <c r="X144" i="11"/>
  <c r="Y3" i="11"/>
  <c r="X30" i="11"/>
  <c r="Y38" i="11"/>
  <c r="V96" i="11"/>
  <c r="W83" i="11"/>
  <c r="V109" i="11"/>
  <c r="V27" i="11"/>
  <c r="Y81" i="11"/>
  <c r="Y118" i="11"/>
  <c r="Y19" i="11"/>
  <c r="V84" i="11"/>
  <c r="Y13" i="11"/>
  <c r="V86" i="11"/>
  <c r="X73" i="11"/>
  <c r="Y151" i="11"/>
  <c r="Y21" i="11"/>
  <c r="X20" i="11"/>
  <c r="X96" i="11"/>
  <c r="X84" i="11"/>
  <c r="X121" i="11"/>
  <c r="W85" i="11"/>
  <c r="V56" i="11"/>
  <c r="V98" i="11"/>
  <c r="Y54" i="11"/>
  <c r="W9" i="11"/>
  <c r="V7" i="11"/>
  <c r="Y94" i="11"/>
  <c r="W104" i="11"/>
  <c r="V117" i="11"/>
  <c r="V39" i="11"/>
  <c r="X94" i="11"/>
  <c r="W112" i="11"/>
  <c r="X92" i="11"/>
  <c r="V136" i="11"/>
  <c r="Y93" i="11"/>
  <c r="V132" i="11"/>
  <c r="V85" i="11"/>
  <c r="V130" i="11"/>
  <c r="X116" i="11"/>
  <c r="V32" i="11"/>
  <c r="W22" i="11"/>
  <c r="Y28" i="11"/>
  <c r="X60" i="11"/>
  <c r="V51" i="11"/>
  <c r="W122" i="11"/>
  <c r="V76" i="11"/>
  <c r="V70" i="11"/>
  <c r="W61" i="11"/>
  <c r="V68" i="11"/>
  <c r="X101" i="11"/>
  <c r="V105" i="11"/>
  <c r="W103" i="11"/>
  <c r="V87" i="11"/>
  <c r="W26" i="11"/>
  <c r="V55" i="11"/>
  <c r="W11" i="11"/>
  <c r="Y29" i="11"/>
  <c r="V148" i="11"/>
  <c r="Y107" i="11"/>
  <c r="W119" i="11"/>
  <c r="Y53" i="11"/>
  <c r="X57" i="11"/>
  <c r="V145" i="11"/>
  <c r="W34" i="11"/>
  <c r="X104" i="11"/>
  <c r="Y111" i="11"/>
  <c r="Y39" i="11"/>
  <c r="W96" i="11"/>
  <c r="X150" i="11"/>
  <c r="Y62" i="11"/>
  <c r="Y40" i="11"/>
  <c r="X23" i="11"/>
  <c r="W86" i="11"/>
  <c r="V126" i="11"/>
  <c r="W8" i="11"/>
  <c r="W142" i="11"/>
  <c r="Y58" i="11"/>
  <c r="X86" i="11"/>
  <c r="X19" i="11"/>
  <c r="Y25" i="11"/>
  <c r="Y82" i="11"/>
  <c r="Y103" i="11"/>
  <c r="X146" i="11"/>
  <c r="V81" i="11"/>
  <c r="V108" i="11"/>
  <c r="Y90" i="11"/>
  <c r="Y5" i="11"/>
  <c r="V19" i="11"/>
  <c r="Y10" i="11"/>
  <c r="W59" i="11"/>
  <c r="W107" i="11"/>
  <c r="W143" i="11"/>
  <c r="Y88" i="11"/>
  <c r="V9" i="11"/>
  <c r="Y14" i="11"/>
  <c r="Y110" i="11"/>
  <c r="X108" i="11"/>
  <c r="X35" i="11"/>
  <c r="X78" i="11"/>
  <c r="Y131" i="11"/>
  <c r="X15" i="11"/>
  <c r="Y77" i="11"/>
  <c r="X125" i="11"/>
  <c r="V44" i="11"/>
  <c r="X93" i="11"/>
  <c r="Y148" i="11"/>
  <c r="X120" i="11"/>
  <c r="V110" i="11"/>
  <c r="V115" i="11"/>
  <c r="X111" i="11"/>
  <c r="V137" i="11"/>
  <c r="V92" i="11"/>
  <c r="V99" i="11"/>
  <c r="X107" i="11"/>
  <c r="X113" i="11"/>
  <c r="V146" i="11"/>
  <c r="W65" i="11"/>
  <c r="X129" i="11"/>
  <c r="W16" i="11"/>
  <c r="W147" i="11"/>
  <c r="X45" i="11"/>
  <c r="Y149" i="11"/>
  <c r="X126" i="11"/>
  <c r="Y72" i="11"/>
  <c r="Y50" i="11"/>
  <c r="V116" i="11"/>
  <c r="X90" i="11"/>
  <c r="Y48" i="11"/>
  <c r="W145" i="11"/>
  <c r="X7" i="11"/>
  <c r="W144" i="11"/>
  <c r="Y143" i="11"/>
  <c r="X115" i="11"/>
  <c r="V66" i="11"/>
  <c r="X37" i="11"/>
  <c r="Y109" i="11"/>
  <c r="Y11" i="11"/>
  <c r="W140" i="11"/>
  <c r="W7" i="11"/>
  <c r="V59" i="11"/>
  <c r="V82" i="11"/>
  <c r="V23" i="11"/>
  <c r="X17" i="11"/>
  <c r="Y145" i="11"/>
  <c r="W93" i="11"/>
  <c r="V69" i="11"/>
  <c r="X137" i="11"/>
  <c r="V60" i="11"/>
  <c r="Y24" i="11"/>
  <c r="W75" i="11"/>
  <c r="X65" i="11"/>
  <c r="W3" i="11"/>
  <c r="Y18" i="11"/>
  <c r="X67" i="11"/>
  <c r="W62" i="11"/>
  <c r="Y99" i="11"/>
  <c r="Y42" i="11"/>
  <c r="W126" i="11"/>
  <c r="W136" i="11"/>
  <c r="V67" i="11"/>
  <c r="V90" i="11"/>
  <c r="V2" i="11"/>
  <c r="X131" i="11"/>
  <c r="X26" i="11"/>
  <c r="X24" i="11"/>
  <c r="V64" i="11"/>
  <c r="X47" i="11"/>
  <c r="Y104" i="11"/>
  <c r="X40" i="11"/>
  <c r="W41" i="11"/>
  <c r="X109" i="11"/>
  <c r="W69" i="11"/>
  <c r="V58" i="11"/>
  <c r="W25" i="11"/>
  <c r="Y147" i="11"/>
  <c r="Y67" i="11"/>
  <c r="W23" i="11"/>
  <c r="V16" i="11"/>
  <c r="V93" i="11"/>
  <c r="V14" i="11"/>
  <c r="X51" i="11"/>
  <c r="V48" i="11"/>
  <c r="W123" i="11"/>
  <c r="W48" i="11"/>
  <c r="V111" i="11"/>
  <c r="V133" i="11"/>
  <c r="Y71" i="11"/>
  <c r="W113" i="11"/>
  <c r="W30" i="11"/>
  <c r="X80" i="11"/>
  <c r="V95" i="11"/>
  <c r="Y101" i="11"/>
  <c r="X50" i="11"/>
  <c r="X110" i="11"/>
  <c r="Y69" i="11"/>
  <c r="W79" i="11"/>
  <c r="W45" i="11"/>
  <c r="W82" i="11"/>
  <c r="V88" i="11"/>
  <c r="X124" i="11"/>
  <c r="V15" i="11"/>
  <c r="Y108" i="11"/>
  <c r="W80" i="11"/>
  <c r="W98" i="11"/>
  <c r="W19" i="11"/>
  <c r="Y135" i="11"/>
  <c r="V49" i="11"/>
  <c r="X70" i="11"/>
  <c r="X136" i="11"/>
  <c r="W64" i="11"/>
  <c r="X53" i="11"/>
  <c r="W27" i="11"/>
  <c r="W20" i="11"/>
  <c r="Y139" i="11"/>
  <c r="V113" i="11"/>
  <c r="X141" i="11"/>
  <c r="W141" i="11"/>
  <c r="Y115" i="11"/>
  <c r="W139" i="11"/>
  <c r="W94" i="11"/>
  <c r="Y65" i="11"/>
  <c r="V10" i="11"/>
  <c r="V26" i="11"/>
  <c r="X72" i="11"/>
  <c r="W120" i="11"/>
  <c r="V46" i="11"/>
  <c r="X16" i="11"/>
  <c r="V47" i="11"/>
  <c r="Y64" i="11"/>
  <c r="Y137" i="11"/>
  <c r="V45" i="11"/>
  <c r="Y51" i="11"/>
  <c r="Y89" i="11"/>
  <c r="W118" i="11"/>
  <c r="X22" i="11"/>
  <c r="W52" i="11"/>
  <c r="V36" i="11"/>
  <c r="V147" i="11"/>
  <c r="W47" i="11"/>
  <c r="X112" i="11"/>
  <c r="Y7" i="11"/>
  <c r="V139" i="11"/>
  <c r="Y12" i="11"/>
  <c r="Y83" i="11"/>
  <c r="X48" i="11"/>
  <c r="Y96" i="11"/>
  <c r="W13" i="11"/>
  <c r="Y34" i="11"/>
  <c r="V83" i="11"/>
  <c r="X128" i="11"/>
  <c r="W74" i="11"/>
  <c r="X58" i="11"/>
  <c r="X99" i="11"/>
  <c r="X33" i="11"/>
  <c r="X83" i="11"/>
  <c r="W125" i="11"/>
  <c r="W33" i="11"/>
  <c r="W115" i="11"/>
  <c r="W78" i="11"/>
  <c r="Y15" i="11"/>
  <c r="Y105" i="11"/>
  <c r="V28" i="11"/>
  <c r="V91" i="11"/>
  <c r="W38" i="11"/>
  <c r="X55" i="11"/>
  <c r="X145" i="11"/>
  <c r="W84" i="11"/>
  <c r="V141" i="11"/>
  <c r="W138" i="11"/>
  <c r="W129" i="11"/>
  <c r="Y126" i="11"/>
  <c r="W70" i="11"/>
  <c r="W76" i="11"/>
  <c r="Y100" i="11"/>
  <c r="W87" i="11"/>
  <c r="W71" i="11"/>
  <c r="V150" i="11"/>
  <c r="X139" i="11"/>
  <c r="V22" i="11"/>
  <c r="V57" i="11"/>
  <c r="X148" i="11"/>
  <c r="W109" i="11"/>
  <c r="Y27" i="11"/>
  <c r="Y17" i="11"/>
  <c r="X42" i="11"/>
  <c r="W108" i="11"/>
  <c r="Y35" i="11"/>
  <c r="Y78" i="11"/>
  <c r="W18" i="11"/>
  <c r="Y46" i="11"/>
  <c r="Y106" i="11"/>
  <c r="X106" i="11"/>
  <c r="V122" i="11"/>
  <c r="V3" i="11"/>
  <c r="V123" i="11"/>
  <c r="V78" i="11"/>
  <c r="X135" i="11"/>
  <c r="V107" i="11"/>
  <c r="Y49" i="11"/>
  <c r="V104" i="11"/>
  <c r="X130" i="11"/>
  <c r="V119" i="11"/>
  <c r="W24" i="11"/>
  <c r="Y23" i="11"/>
  <c r="Y30" i="11"/>
  <c r="W15" i="11"/>
  <c r="Y47" i="11"/>
  <c r="W146" i="11"/>
  <c r="Y59" i="11"/>
  <c r="Y4" i="11"/>
  <c r="V33" i="11"/>
  <c r="V21" i="11"/>
  <c r="Y84" i="11"/>
  <c r="X56" i="11"/>
  <c r="W106" i="11"/>
  <c r="V127" i="11"/>
  <c r="Y20" i="11"/>
  <c r="V149" i="11"/>
  <c r="X97" i="11"/>
  <c r="X46" i="11"/>
  <c r="X36" i="11"/>
  <c r="V120" i="11"/>
  <c r="X32" i="11"/>
  <c r="Y8" i="11"/>
  <c r="V6" i="11"/>
  <c r="X87" i="11"/>
  <c r="X49" i="11"/>
  <c r="W101" i="11"/>
  <c r="W67" i="11"/>
  <c r="W5" i="11"/>
  <c r="Y57" i="11"/>
  <c r="Y114" i="11"/>
  <c r="V52" i="11"/>
  <c r="Y134" i="11"/>
  <c r="X29" i="11"/>
  <c r="X12" i="11"/>
  <c r="W29" i="11"/>
  <c r="W66" i="11"/>
  <c r="X77" i="11"/>
  <c r="V131" i="11"/>
  <c r="W36" i="11"/>
  <c r="V42" i="11"/>
  <c r="X6" i="11"/>
  <c r="Y97" i="11"/>
  <c r="Y140" i="11"/>
  <c r="X114" i="11"/>
  <c r="X151" i="11"/>
  <c r="X3" i="11"/>
  <c r="V79" i="11"/>
  <c r="V5" i="11"/>
  <c r="W102" i="11"/>
  <c r="V53" i="11"/>
  <c r="W73" i="11"/>
  <c r="V4" i="11"/>
  <c r="W6" i="11"/>
  <c r="X4" i="11"/>
  <c r="V80" i="11"/>
  <c r="X105" i="11"/>
  <c r="Y2" i="11"/>
  <c r="X5" i="11"/>
  <c r="AC7" i="2"/>
  <c r="AD266" i="2"/>
  <c r="AD279" i="2"/>
  <c r="AD290" i="2"/>
  <c r="AD311" i="2"/>
  <c r="AD304" i="2"/>
  <c r="AD228" i="2"/>
  <c r="AD206" i="2"/>
  <c r="AD284" i="2"/>
  <c r="AD270" i="2"/>
  <c r="AD130" i="2"/>
  <c r="AD201" i="2"/>
  <c r="AD299" i="2"/>
  <c r="AD132" i="2"/>
  <c r="AD307" i="2"/>
  <c r="T189" i="16"/>
  <c r="S189" i="16"/>
  <c r="R189" i="16"/>
  <c r="Q189" i="16"/>
  <c r="T188" i="16"/>
  <c r="S188" i="16"/>
  <c r="R188" i="16"/>
  <c r="Q188" i="16"/>
  <c r="T187" i="16"/>
  <c r="S187" i="16"/>
  <c r="R187" i="16"/>
  <c r="Q187" i="16"/>
  <c r="T186" i="16"/>
  <c r="S186" i="16"/>
  <c r="R186" i="16"/>
  <c r="Q186" i="16"/>
  <c r="T185" i="16"/>
  <c r="S185" i="16"/>
  <c r="R185" i="16"/>
  <c r="Q185" i="16"/>
  <c r="T184" i="16"/>
  <c r="S184" i="16"/>
  <c r="R184" i="16"/>
  <c r="Q184" i="16"/>
  <c r="T183" i="16"/>
  <c r="S183" i="16"/>
  <c r="R183" i="16"/>
  <c r="Q183" i="16"/>
  <c r="T182" i="16"/>
  <c r="S182" i="16"/>
  <c r="R182" i="16"/>
  <c r="Q182" i="16"/>
  <c r="T181" i="16"/>
  <c r="S181" i="16"/>
  <c r="R181" i="16"/>
  <c r="Q181" i="16"/>
  <c r="T180" i="16"/>
  <c r="S180" i="16"/>
  <c r="R180" i="16"/>
  <c r="Q180" i="16"/>
  <c r="T179" i="16"/>
  <c r="S179" i="16"/>
  <c r="R179" i="16"/>
  <c r="Q179" i="16"/>
  <c r="T178" i="16"/>
  <c r="S178" i="16"/>
  <c r="R178" i="16"/>
  <c r="Q178" i="16"/>
  <c r="T177" i="16"/>
  <c r="S177" i="16"/>
  <c r="R177" i="16"/>
  <c r="Q177" i="16"/>
  <c r="T176" i="16"/>
  <c r="S176" i="16"/>
  <c r="R176" i="16"/>
  <c r="Q176" i="16"/>
  <c r="T175" i="16"/>
  <c r="S175" i="16"/>
  <c r="R175" i="16"/>
  <c r="Q175" i="16"/>
  <c r="T174" i="16"/>
  <c r="S174" i="16"/>
  <c r="R174" i="16"/>
  <c r="Q174" i="16"/>
  <c r="T173" i="16"/>
  <c r="S173" i="16"/>
  <c r="R173" i="16"/>
  <c r="Q173" i="16"/>
  <c r="T172" i="16"/>
  <c r="S172" i="16"/>
  <c r="R172" i="16"/>
  <c r="Q172" i="16"/>
  <c r="T171" i="16"/>
  <c r="S171" i="16"/>
  <c r="R171" i="16"/>
  <c r="Q171" i="16"/>
  <c r="T170" i="16"/>
  <c r="S170" i="16"/>
  <c r="R170" i="16"/>
  <c r="Q170" i="16"/>
  <c r="T169" i="16"/>
  <c r="S169" i="16"/>
  <c r="R169" i="16"/>
  <c r="Q169" i="16"/>
  <c r="T168" i="16"/>
  <c r="S168" i="16"/>
  <c r="R168" i="16"/>
  <c r="Q168" i="16"/>
  <c r="T167" i="16"/>
  <c r="S167" i="16"/>
  <c r="R167" i="16"/>
  <c r="Q167" i="16"/>
  <c r="T166" i="16"/>
  <c r="S166" i="16"/>
  <c r="R166" i="16"/>
  <c r="Q166" i="16"/>
  <c r="T165" i="16"/>
  <c r="S165" i="16"/>
  <c r="R165" i="16"/>
  <c r="Q165" i="16"/>
  <c r="T164" i="16"/>
  <c r="S164" i="16"/>
  <c r="R164" i="16"/>
  <c r="Q164" i="16"/>
  <c r="T163" i="16"/>
  <c r="S163" i="16"/>
  <c r="R163" i="16"/>
  <c r="Q163" i="16"/>
  <c r="T162" i="16"/>
  <c r="S162" i="16"/>
  <c r="R162" i="16"/>
  <c r="Q162" i="16"/>
  <c r="T161" i="16"/>
  <c r="S161" i="16"/>
  <c r="R161" i="16"/>
  <c r="Q161" i="16"/>
  <c r="T160" i="16"/>
  <c r="S160" i="16"/>
  <c r="R160" i="16"/>
  <c r="Q160" i="16"/>
  <c r="T159" i="16"/>
  <c r="S159" i="16"/>
  <c r="R159" i="16"/>
  <c r="Q159" i="16"/>
  <c r="T158" i="16"/>
  <c r="S158" i="16"/>
  <c r="R158" i="16"/>
  <c r="Q158" i="16"/>
  <c r="T157" i="16"/>
  <c r="S157" i="16"/>
  <c r="R157" i="16"/>
  <c r="Q157" i="16"/>
  <c r="T156" i="16"/>
  <c r="S156" i="16"/>
  <c r="R156" i="16"/>
  <c r="Q156" i="16"/>
  <c r="T155" i="16"/>
  <c r="S155" i="16"/>
  <c r="R155" i="16"/>
  <c r="Q155" i="16"/>
  <c r="T154" i="16"/>
  <c r="S154" i="16"/>
  <c r="R154" i="16"/>
  <c r="Q154" i="16"/>
  <c r="T153" i="16"/>
  <c r="S153" i="16"/>
  <c r="R153" i="16"/>
  <c r="Q153" i="16"/>
  <c r="T152" i="16"/>
  <c r="S152" i="16"/>
  <c r="R152" i="16"/>
  <c r="Q152" i="16"/>
  <c r="T151" i="16"/>
  <c r="S151" i="16"/>
  <c r="R151" i="16"/>
  <c r="Q151" i="16"/>
  <c r="T150" i="16"/>
  <c r="S150" i="16"/>
  <c r="R150" i="16"/>
  <c r="Q150" i="16"/>
  <c r="T149" i="16"/>
  <c r="S149" i="16"/>
  <c r="R149" i="16"/>
  <c r="Q149" i="16"/>
  <c r="T148" i="16"/>
  <c r="S148" i="16"/>
  <c r="R148" i="16"/>
  <c r="Q148" i="16"/>
  <c r="T147" i="16"/>
  <c r="S147" i="16"/>
  <c r="R147" i="16"/>
  <c r="Q147" i="16"/>
  <c r="T146" i="16"/>
  <c r="S146" i="16"/>
  <c r="R146" i="16"/>
  <c r="Q146" i="16"/>
  <c r="T145" i="16"/>
  <c r="S145" i="16"/>
  <c r="R145" i="16"/>
  <c r="Q145" i="16"/>
  <c r="T144" i="16"/>
  <c r="S144" i="16"/>
  <c r="R144" i="16"/>
  <c r="Q144" i="16"/>
  <c r="T143" i="16"/>
  <c r="S143" i="16"/>
  <c r="R143" i="16"/>
  <c r="Q143" i="16"/>
  <c r="T142" i="16"/>
  <c r="S142" i="16"/>
  <c r="R142" i="16"/>
  <c r="Q142" i="16"/>
  <c r="T141" i="16"/>
  <c r="S141" i="16"/>
  <c r="R141" i="16"/>
  <c r="Q141" i="16"/>
  <c r="T140" i="16"/>
  <c r="S140" i="16"/>
  <c r="R140" i="16"/>
  <c r="Q140" i="16"/>
  <c r="T139" i="16"/>
  <c r="S139" i="16"/>
  <c r="R139" i="16"/>
  <c r="Q139" i="16"/>
  <c r="T138" i="16"/>
  <c r="S138" i="16"/>
  <c r="R138" i="16"/>
  <c r="Q138" i="16"/>
  <c r="T137" i="16"/>
  <c r="S137" i="16"/>
  <c r="R137" i="16"/>
  <c r="Q137" i="16"/>
  <c r="T136" i="16"/>
  <c r="S136" i="16"/>
  <c r="R136" i="16"/>
  <c r="Q136" i="16"/>
  <c r="T135" i="16"/>
  <c r="S135" i="16"/>
  <c r="R135" i="16"/>
  <c r="Q135" i="16"/>
  <c r="T134" i="16"/>
  <c r="S134" i="16"/>
  <c r="R134" i="16"/>
  <c r="Q134" i="16"/>
  <c r="T133" i="16"/>
  <c r="S133" i="16"/>
  <c r="R133" i="16"/>
  <c r="Q133" i="16"/>
  <c r="T132" i="16"/>
  <c r="S132" i="16"/>
  <c r="R132" i="16"/>
  <c r="Q132" i="16"/>
  <c r="T131" i="16"/>
  <c r="S131" i="16"/>
  <c r="R131" i="16"/>
  <c r="Q131" i="16"/>
  <c r="T130" i="16"/>
  <c r="S130" i="16"/>
  <c r="R130" i="16"/>
  <c r="Q130" i="16"/>
  <c r="T129" i="16"/>
  <c r="S129" i="16"/>
  <c r="R129" i="16"/>
  <c r="Q129" i="16"/>
  <c r="T128" i="16"/>
  <c r="S128" i="16"/>
  <c r="R128" i="16"/>
  <c r="Q128" i="16"/>
  <c r="T127" i="16"/>
  <c r="S127" i="16"/>
  <c r="R127" i="16"/>
  <c r="Q127" i="16"/>
  <c r="T126" i="16"/>
  <c r="S126" i="16"/>
  <c r="R126" i="16"/>
  <c r="Q126" i="16"/>
  <c r="T125" i="16"/>
  <c r="S125" i="16"/>
  <c r="R125" i="16"/>
  <c r="Q125" i="16"/>
  <c r="T124" i="16"/>
  <c r="S124" i="16"/>
  <c r="R124" i="16"/>
  <c r="Q124" i="16"/>
  <c r="T123" i="16"/>
  <c r="S123" i="16"/>
  <c r="R123" i="16"/>
  <c r="Q123" i="16"/>
  <c r="T122" i="16"/>
  <c r="S122" i="16"/>
  <c r="R122" i="16"/>
  <c r="Q122" i="16"/>
  <c r="T121" i="16"/>
  <c r="S121" i="16"/>
  <c r="R121" i="16"/>
  <c r="Q121" i="16"/>
  <c r="T120" i="16"/>
  <c r="S120" i="16"/>
  <c r="R120" i="16"/>
  <c r="Q120" i="16"/>
  <c r="T119" i="16"/>
  <c r="S119" i="16"/>
  <c r="R119" i="16"/>
  <c r="Q119" i="16"/>
  <c r="T118" i="16"/>
  <c r="S118" i="16"/>
  <c r="R118" i="16"/>
  <c r="Q118" i="16"/>
  <c r="T117" i="16"/>
  <c r="S117" i="16"/>
  <c r="R117" i="16"/>
  <c r="Q117" i="16"/>
  <c r="T116" i="16"/>
  <c r="S116" i="16"/>
  <c r="R116" i="16"/>
  <c r="Q116" i="16"/>
  <c r="T115" i="16"/>
  <c r="S115" i="16"/>
  <c r="R115" i="16"/>
  <c r="Q115" i="16"/>
  <c r="T114" i="16"/>
  <c r="S114" i="16"/>
  <c r="R114" i="16"/>
  <c r="Q114" i="16"/>
  <c r="T113" i="16"/>
  <c r="S113" i="16"/>
  <c r="R113" i="16"/>
  <c r="Q113" i="16"/>
  <c r="T112" i="16"/>
  <c r="S112" i="16"/>
  <c r="R112" i="16"/>
  <c r="Q112" i="16"/>
  <c r="T111" i="16"/>
  <c r="S111" i="16"/>
  <c r="R111" i="16"/>
  <c r="Q111" i="16"/>
  <c r="T110" i="16"/>
  <c r="S110" i="16"/>
  <c r="R110" i="16"/>
  <c r="Q110" i="16"/>
  <c r="T109" i="16"/>
  <c r="S109" i="16"/>
  <c r="R109" i="16"/>
  <c r="Q109" i="16"/>
  <c r="T108" i="16"/>
  <c r="S108" i="16"/>
  <c r="R108" i="16"/>
  <c r="Q108" i="16"/>
  <c r="T107" i="16"/>
  <c r="S107" i="16"/>
  <c r="R107" i="16"/>
  <c r="Q107" i="16"/>
  <c r="T106" i="16"/>
  <c r="S106" i="16"/>
  <c r="R106" i="16"/>
  <c r="Q106" i="16"/>
  <c r="T105" i="16"/>
  <c r="S105" i="16"/>
  <c r="R105" i="16"/>
  <c r="Q105" i="16"/>
  <c r="T104" i="16"/>
  <c r="S104" i="16"/>
  <c r="R104" i="16"/>
  <c r="Q104" i="16"/>
  <c r="T103" i="16"/>
  <c r="S103" i="16"/>
  <c r="R103" i="16"/>
  <c r="Q103" i="16"/>
  <c r="T102" i="16"/>
  <c r="S102" i="16"/>
  <c r="R102" i="16"/>
  <c r="Q102" i="16"/>
  <c r="T101" i="16"/>
  <c r="S101" i="16"/>
  <c r="R101" i="16"/>
  <c r="Q101" i="16"/>
  <c r="T100" i="16"/>
  <c r="S100" i="16"/>
  <c r="R100" i="16"/>
  <c r="Q100" i="16"/>
  <c r="T99" i="16"/>
  <c r="S99" i="16"/>
  <c r="R99" i="16"/>
  <c r="Q99" i="16"/>
  <c r="T98" i="16"/>
  <c r="S98" i="16"/>
  <c r="R98" i="16"/>
  <c r="Q98" i="16"/>
  <c r="T97" i="16"/>
  <c r="S97" i="16"/>
  <c r="R97" i="16"/>
  <c r="Q97" i="16"/>
  <c r="T96" i="16"/>
  <c r="S96" i="16"/>
  <c r="R96" i="16"/>
  <c r="Q96" i="16"/>
  <c r="T95" i="16"/>
  <c r="S95" i="16"/>
  <c r="R95" i="16"/>
  <c r="Q95" i="16"/>
  <c r="T94" i="16"/>
  <c r="S94" i="16"/>
  <c r="R94" i="16"/>
  <c r="Q94" i="16"/>
  <c r="T93" i="16"/>
  <c r="S93" i="16"/>
  <c r="R93" i="16"/>
  <c r="Q93" i="16"/>
  <c r="T92" i="16"/>
  <c r="S92" i="16"/>
  <c r="R92" i="16"/>
  <c r="Q92" i="16"/>
  <c r="T91" i="16"/>
  <c r="S91" i="16"/>
  <c r="R91" i="16"/>
  <c r="Q91" i="16"/>
  <c r="T90" i="16"/>
  <c r="S90" i="16"/>
  <c r="R90" i="16"/>
  <c r="Q90" i="16"/>
  <c r="T89" i="16"/>
  <c r="S89" i="16"/>
  <c r="R89" i="16"/>
  <c r="Q89" i="16"/>
  <c r="T88" i="16"/>
  <c r="S88" i="16"/>
  <c r="R88" i="16"/>
  <c r="Q88" i="16"/>
  <c r="T87" i="16"/>
  <c r="S87" i="16"/>
  <c r="R87" i="16"/>
  <c r="Q87" i="16"/>
  <c r="T86" i="16"/>
  <c r="S86" i="16"/>
  <c r="R86" i="16"/>
  <c r="Q86" i="16"/>
  <c r="T85" i="16"/>
  <c r="S85" i="16"/>
  <c r="R85" i="16"/>
  <c r="Q85" i="16"/>
  <c r="T84" i="16"/>
  <c r="S84" i="16"/>
  <c r="R84" i="16"/>
  <c r="Q84" i="16"/>
  <c r="T83" i="16"/>
  <c r="S83" i="16"/>
  <c r="R83" i="16"/>
  <c r="Q83" i="16"/>
  <c r="T82" i="16"/>
  <c r="S82" i="16"/>
  <c r="R82" i="16"/>
  <c r="Q82" i="16"/>
  <c r="T81" i="16"/>
  <c r="S81" i="16"/>
  <c r="R81" i="16"/>
  <c r="Q81" i="16"/>
  <c r="T80" i="16"/>
  <c r="S80" i="16"/>
  <c r="R80" i="16"/>
  <c r="Q80" i="16"/>
  <c r="T79" i="16"/>
  <c r="S79" i="16"/>
  <c r="R79" i="16"/>
  <c r="Q79" i="16"/>
  <c r="T78" i="16"/>
  <c r="S78" i="16"/>
  <c r="R78" i="16"/>
  <c r="Q78" i="16"/>
  <c r="T77" i="16"/>
  <c r="S77" i="16"/>
  <c r="R77" i="16"/>
  <c r="Q77" i="16"/>
  <c r="T76" i="16"/>
  <c r="S76" i="16"/>
  <c r="R76" i="16"/>
  <c r="Q76" i="16"/>
  <c r="T75" i="16"/>
  <c r="S75" i="16"/>
  <c r="R75" i="16"/>
  <c r="Q75" i="16"/>
  <c r="T74" i="16"/>
  <c r="S74" i="16"/>
  <c r="R74" i="16"/>
  <c r="Q74" i="16"/>
  <c r="T73" i="16"/>
  <c r="S73" i="16"/>
  <c r="R73" i="16"/>
  <c r="Q73" i="16"/>
  <c r="T72" i="16"/>
  <c r="S72" i="16"/>
  <c r="R72" i="16"/>
  <c r="Q72" i="16"/>
  <c r="T71" i="16"/>
  <c r="S71" i="16"/>
  <c r="R71" i="16"/>
  <c r="Q71" i="16"/>
  <c r="T70" i="16"/>
  <c r="S70" i="16"/>
  <c r="R70" i="16"/>
  <c r="Q70" i="16"/>
  <c r="T69" i="16"/>
  <c r="S69" i="16"/>
  <c r="R69" i="16"/>
  <c r="Q69" i="16"/>
  <c r="T68" i="16"/>
  <c r="S68" i="16"/>
  <c r="R68" i="16"/>
  <c r="Q68" i="16"/>
  <c r="T67" i="16"/>
  <c r="S67" i="16"/>
  <c r="R67" i="16"/>
  <c r="Q67" i="16"/>
  <c r="T66" i="16"/>
  <c r="S66" i="16"/>
  <c r="R66" i="16"/>
  <c r="Q66" i="16"/>
  <c r="T65" i="16"/>
  <c r="S65" i="16"/>
  <c r="R65" i="16"/>
  <c r="Q65" i="16"/>
  <c r="T64" i="16"/>
  <c r="S64" i="16"/>
  <c r="R64" i="16"/>
  <c r="Q64" i="16"/>
  <c r="T63" i="16"/>
  <c r="S63" i="16"/>
  <c r="R63" i="16"/>
  <c r="Q63" i="16"/>
  <c r="T62" i="16"/>
  <c r="S62" i="16"/>
  <c r="R62" i="16"/>
  <c r="Q62" i="16"/>
  <c r="T61" i="16"/>
  <c r="S61" i="16"/>
  <c r="R61" i="16"/>
  <c r="Q61" i="16"/>
  <c r="T60" i="16"/>
  <c r="S60" i="16"/>
  <c r="R60" i="16"/>
  <c r="Q60" i="16"/>
  <c r="T59" i="16"/>
  <c r="S59" i="16"/>
  <c r="R59" i="16"/>
  <c r="Q59" i="16"/>
  <c r="T58" i="16"/>
  <c r="S58" i="16"/>
  <c r="R58" i="16"/>
  <c r="Q58" i="16"/>
  <c r="T57" i="16"/>
  <c r="S57" i="16"/>
  <c r="R57" i="16"/>
  <c r="Q57" i="16"/>
  <c r="T56" i="16"/>
  <c r="S56" i="16"/>
  <c r="R56" i="16"/>
  <c r="Q56" i="16"/>
  <c r="T55" i="16"/>
  <c r="S55" i="16"/>
  <c r="R55" i="16"/>
  <c r="Q55" i="16"/>
  <c r="T54" i="16"/>
  <c r="S54" i="16"/>
  <c r="R54" i="16"/>
  <c r="Q54" i="16"/>
  <c r="T53" i="16"/>
  <c r="S53" i="16"/>
  <c r="R53" i="16"/>
  <c r="Q53" i="16"/>
  <c r="T52" i="16"/>
  <c r="S52" i="16"/>
  <c r="R52" i="16"/>
  <c r="Q52" i="16"/>
  <c r="T51" i="16"/>
  <c r="S51" i="16"/>
  <c r="R51" i="16"/>
  <c r="Q51" i="16"/>
  <c r="T50" i="16"/>
  <c r="S50" i="16"/>
  <c r="R50" i="16"/>
  <c r="Q50" i="16"/>
  <c r="T49" i="16"/>
  <c r="S49" i="16"/>
  <c r="R49" i="16"/>
  <c r="Q49" i="16"/>
  <c r="T48" i="16"/>
  <c r="S48" i="16"/>
  <c r="R48" i="16"/>
  <c r="Q48" i="16"/>
  <c r="T47" i="16"/>
  <c r="S47" i="16"/>
  <c r="R47" i="16"/>
  <c r="Q47" i="16"/>
  <c r="T46" i="16"/>
  <c r="S46" i="16"/>
  <c r="R46" i="16"/>
  <c r="Q46" i="16"/>
  <c r="T45" i="16"/>
  <c r="S45" i="16"/>
  <c r="R45" i="16"/>
  <c r="Q45" i="16"/>
  <c r="T44" i="16"/>
  <c r="S44" i="16"/>
  <c r="R44" i="16"/>
  <c r="Q44" i="16"/>
  <c r="T43" i="16"/>
  <c r="S43" i="16"/>
  <c r="R43" i="16"/>
  <c r="Q43" i="16"/>
  <c r="T42" i="16"/>
  <c r="S42" i="16"/>
  <c r="R42" i="16"/>
  <c r="Q42" i="16"/>
  <c r="T41" i="16"/>
  <c r="S41" i="16"/>
  <c r="R41" i="16"/>
  <c r="Q41" i="16"/>
  <c r="T40" i="16"/>
  <c r="S40" i="16"/>
  <c r="R40" i="16"/>
  <c r="Q40" i="16"/>
  <c r="T39" i="16"/>
  <c r="S39" i="16"/>
  <c r="R39" i="16"/>
  <c r="Q39" i="16"/>
  <c r="T38" i="16"/>
  <c r="S38" i="16"/>
  <c r="R38" i="16"/>
  <c r="Q38" i="16"/>
  <c r="T37" i="16"/>
  <c r="S37" i="16"/>
  <c r="R37" i="16"/>
  <c r="Q37" i="16"/>
  <c r="T36" i="16"/>
  <c r="S36" i="16"/>
  <c r="R36" i="16"/>
  <c r="Q36" i="16"/>
  <c r="T35" i="16"/>
  <c r="S35" i="16"/>
  <c r="R35" i="16"/>
  <c r="Q35" i="16"/>
  <c r="T34" i="16"/>
  <c r="S34" i="16"/>
  <c r="R34" i="16"/>
  <c r="Q34" i="16"/>
  <c r="T33" i="16"/>
  <c r="S33" i="16"/>
  <c r="R33" i="16"/>
  <c r="Q33" i="16"/>
  <c r="T32" i="16"/>
  <c r="S32" i="16"/>
  <c r="R32" i="16"/>
  <c r="Q32" i="16"/>
  <c r="T31" i="16"/>
  <c r="S31" i="16"/>
  <c r="R31" i="16"/>
  <c r="Q31" i="16"/>
  <c r="T30" i="16"/>
  <c r="S30" i="16"/>
  <c r="R30" i="16"/>
  <c r="Q30" i="16"/>
  <c r="T29" i="16"/>
  <c r="S29" i="16"/>
  <c r="R29" i="16"/>
  <c r="Q29" i="16"/>
  <c r="T28" i="16"/>
  <c r="S28" i="16"/>
  <c r="R28" i="16"/>
  <c r="Q28" i="16"/>
  <c r="T27" i="16"/>
  <c r="S27" i="16"/>
  <c r="R27" i="16"/>
  <c r="Q27" i="16"/>
  <c r="T26" i="16"/>
  <c r="S26" i="16"/>
  <c r="R26" i="16"/>
  <c r="Q26" i="16"/>
  <c r="T25" i="16"/>
  <c r="S25" i="16"/>
  <c r="R25" i="16"/>
  <c r="Q25" i="16"/>
  <c r="T24" i="16"/>
  <c r="S24" i="16"/>
  <c r="R24" i="16"/>
  <c r="Q24" i="16"/>
  <c r="T23" i="16"/>
  <c r="S23" i="16"/>
  <c r="R23" i="16"/>
  <c r="Q23" i="16"/>
  <c r="T22" i="16"/>
  <c r="S22" i="16"/>
  <c r="R22" i="16"/>
  <c r="Q22" i="16"/>
  <c r="T21" i="16"/>
  <c r="S21" i="16"/>
  <c r="R21" i="16"/>
  <c r="Q21" i="16"/>
  <c r="T20" i="16"/>
  <c r="S20" i="16"/>
  <c r="R20" i="16"/>
  <c r="Q20" i="16"/>
  <c r="T19" i="16"/>
  <c r="S19" i="16"/>
  <c r="R19" i="16"/>
  <c r="Q19" i="16"/>
  <c r="T18" i="16"/>
  <c r="S18" i="16"/>
  <c r="R18" i="16"/>
  <c r="Q18" i="16"/>
  <c r="T17" i="16"/>
  <c r="S17" i="16"/>
  <c r="R17" i="16"/>
  <c r="Q17" i="16"/>
  <c r="T16" i="16"/>
  <c r="S16" i="16"/>
  <c r="R16" i="16"/>
  <c r="Q16" i="16"/>
  <c r="T15" i="16"/>
  <c r="S15" i="16"/>
  <c r="R15" i="16"/>
  <c r="Q15" i="16"/>
  <c r="T14" i="16"/>
  <c r="S14" i="16"/>
  <c r="R14" i="16"/>
  <c r="Q14" i="16"/>
  <c r="T13" i="16"/>
  <c r="S13" i="16"/>
  <c r="R13" i="16"/>
  <c r="Q13" i="16"/>
  <c r="T12" i="16"/>
  <c r="S12" i="16"/>
  <c r="R12" i="16"/>
  <c r="Q12" i="16"/>
  <c r="T11" i="16"/>
  <c r="S11" i="16"/>
  <c r="R11" i="16"/>
  <c r="Q11" i="16"/>
  <c r="T10" i="16"/>
  <c r="S10" i="16"/>
  <c r="R10" i="16"/>
  <c r="Q10" i="16"/>
  <c r="T9" i="16"/>
  <c r="S9" i="16"/>
  <c r="R9" i="16"/>
  <c r="Q9" i="16"/>
  <c r="T8" i="16"/>
  <c r="S8" i="16"/>
  <c r="R8" i="16"/>
  <c r="Q8" i="16"/>
  <c r="T7" i="16"/>
  <c r="S7" i="16"/>
  <c r="R7" i="16"/>
  <c r="Q7" i="16"/>
  <c r="T6" i="16"/>
  <c r="S6" i="16"/>
  <c r="R6" i="16"/>
  <c r="Q6" i="16"/>
  <c r="T5" i="16"/>
  <c r="S5" i="16"/>
  <c r="R5" i="16"/>
  <c r="Q5" i="16"/>
  <c r="T4" i="16"/>
  <c r="S4" i="16"/>
  <c r="R4" i="16"/>
  <c r="Q4" i="16"/>
  <c r="AC8" i="2" l="1"/>
  <c r="M27" i="16"/>
  <c r="M26" i="16"/>
  <c r="M25" i="16"/>
  <c r="M24" i="16"/>
  <c r="M23" i="16"/>
  <c r="M22" i="16"/>
  <c r="M21" i="16"/>
  <c r="M20" i="16"/>
  <c r="M19" i="16"/>
  <c r="M18" i="16"/>
  <c r="M17" i="16"/>
  <c r="M16" i="16"/>
  <c r="M15" i="16"/>
  <c r="M9" i="16"/>
  <c r="M8" i="16"/>
  <c r="M7" i="16"/>
  <c r="M6" i="16"/>
  <c r="M5" i="16"/>
  <c r="M4" i="16"/>
  <c r="U360" i="2"/>
  <c r="U361" i="2"/>
  <c r="U362" i="2"/>
  <c r="U363" i="2"/>
  <c r="U364" i="2"/>
  <c r="U365" i="2"/>
  <c r="U366" i="2"/>
  <c r="U367" i="2"/>
  <c r="U368" i="2"/>
  <c r="U369" i="2"/>
  <c r="U370" i="2"/>
  <c r="U371" i="2"/>
  <c r="U372" i="2"/>
  <c r="U373" i="2"/>
  <c r="U374" i="2"/>
  <c r="U375" i="2"/>
  <c r="U376" i="2"/>
  <c r="U377" i="2"/>
  <c r="U378" i="2"/>
  <c r="U379" i="2"/>
  <c r="U380" i="2"/>
  <c r="U381" i="2"/>
  <c r="U382" i="2"/>
  <c r="U383" i="2"/>
  <c r="U384" i="2"/>
  <c r="U385" i="2"/>
  <c r="U386" i="2"/>
  <c r="U387" i="2"/>
  <c r="U388" i="2"/>
  <c r="U389" i="2"/>
  <c r="U390" i="2"/>
  <c r="U391" i="2"/>
  <c r="U392" i="2"/>
  <c r="U393" i="2"/>
  <c r="U394" i="2"/>
  <c r="U395" i="2"/>
  <c r="U396" i="2"/>
  <c r="U397" i="2"/>
  <c r="U398" i="2"/>
  <c r="U399" i="2"/>
  <c r="U400" i="2"/>
  <c r="U401" i="2"/>
  <c r="U402" i="2"/>
  <c r="U403" i="2"/>
  <c r="U404" i="2"/>
  <c r="U405" i="2"/>
  <c r="U406" i="2"/>
  <c r="U407" i="2"/>
  <c r="U408" i="2"/>
  <c r="U409" i="2"/>
  <c r="U410" i="2"/>
  <c r="U411" i="2"/>
  <c r="U412" i="2"/>
  <c r="U413" i="2"/>
  <c r="U414" i="2"/>
  <c r="U415" i="2"/>
  <c r="U416" i="2"/>
  <c r="U417" i="2"/>
  <c r="U418" i="2"/>
  <c r="U419" i="2"/>
  <c r="U420" i="2"/>
  <c r="U421" i="2"/>
  <c r="U422" i="2"/>
  <c r="U423" i="2"/>
  <c r="U424" i="2"/>
  <c r="U425" i="2"/>
  <c r="U426" i="2"/>
  <c r="U427" i="2"/>
  <c r="U428" i="2"/>
  <c r="U429" i="2"/>
  <c r="U430" i="2"/>
  <c r="U431" i="2"/>
  <c r="U432" i="2"/>
  <c r="U433" i="2"/>
  <c r="U434" i="2"/>
  <c r="U435" i="2"/>
  <c r="U436" i="2"/>
  <c r="U437" i="2"/>
  <c r="U438" i="2"/>
  <c r="U439" i="2"/>
  <c r="U440" i="2"/>
  <c r="U441" i="2"/>
  <c r="U442" i="2"/>
  <c r="U443" i="2"/>
  <c r="U444" i="2"/>
  <c r="U445" i="2"/>
  <c r="U446" i="2"/>
  <c r="U447" i="2"/>
  <c r="U448" i="2"/>
  <c r="U449" i="2"/>
  <c r="U450" i="2"/>
  <c r="U451" i="2"/>
  <c r="U452" i="2"/>
  <c r="U453" i="2"/>
  <c r="U454" i="2"/>
  <c r="U455" i="2"/>
  <c r="U456" i="2"/>
  <c r="U457" i="2"/>
  <c r="U458" i="2"/>
  <c r="U459" i="2"/>
  <c r="U460" i="2"/>
  <c r="U461" i="2"/>
  <c r="U462" i="2"/>
  <c r="U463" i="2"/>
  <c r="U464" i="2"/>
  <c r="U465" i="2"/>
  <c r="U466" i="2"/>
  <c r="U467" i="2"/>
  <c r="U468" i="2"/>
  <c r="U469" i="2"/>
  <c r="U470" i="2"/>
  <c r="U471" i="2"/>
  <c r="U472" i="2"/>
  <c r="U473" i="2"/>
  <c r="U474" i="2"/>
  <c r="U475" i="2"/>
  <c r="U476" i="2"/>
  <c r="U477" i="2"/>
  <c r="U478" i="2"/>
  <c r="U479" i="2"/>
  <c r="U480" i="2"/>
  <c r="U481" i="2"/>
  <c r="U482" i="2"/>
  <c r="U483" i="2"/>
  <c r="U484" i="2"/>
  <c r="U485" i="2"/>
  <c r="U486" i="2"/>
  <c r="U487" i="2"/>
  <c r="U488" i="2"/>
  <c r="U489" i="2"/>
  <c r="U490" i="2"/>
  <c r="U491" i="2"/>
  <c r="U492" i="2"/>
  <c r="U493" i="2"/>
  <c r="U494" i="2"/>
  <c r="U495" i="2"/>
  <c r="U496" i="2"/>
  <c r="U497" i="2"/>
  <c r="U498" i="2"/>
  <c r="U499" i="2"/>
  <c r="U500" i="2"/>
  <c r="U501" i="2"/>
  <c r="U502" i="2"/>
  <c r="U503" i="2"/>
  <c r="AC9" i="2" l="1"/>
  <c r="M190" i="16"/>
  <c r="M121" i="16"/>
  <c r="M120" i="16"/>
  <c r="M119" i="16"/>
  <c r="M118" i="16"/>
  <c r="M117" i="16"/>
  <c r="M116" i="16"/>
  <c r="M115" i="16"/>
  <c r="M114" i="16"/>
  <c r="M113" i="16"/>
  <c r="M112" i="16"/>
  <c r="M111" i="16"/>
  <c r="M110" i="16"/>
  <c r="M109" i="16"/>
  <c r="M108" i="16"/>
  <c r="M107" i="16"/>
  <c r="M106" i="16"/>
  <c r="M105" i="16"/>
  <c r="M104" i="16"/>
  <c r="M103" i="16"/>
  <c r="M102" i="16"/>
  <c r="M101" i="16"/>
  <c r="M100" i="16"/>
  <c r="M99" i="16"/>
  <c r="M98" i="16"/>
  <c r="M97" i="16"/>
  <c r="M96" i="16"/>
  <c r="M95" i="16"/>
  <c r="M94" i="16"/>
  <c r="M93" i="16"/>
  <c r="M92" i="16"/>
  <c r="M91" i="16"/>
  <c r="M90" i="16"/>
  <c r="M89" i="16"/>
  <c r="M88" i="16"/>
  <c r="M87" i="16"/>
  <c r="M86" i="16"/>
  <c r="M85" i="16"/>
  <c r="M84" i="16"/>
  <c r="M83" i="16"/>
  <c r="M82" i="16"/>
  <c r="M81" i="16"/>
  <c r="M80" i="16"/>
  <c r="M79" i="16"/>
  <c r="M78" i="16"/>
  <c r="M77" i="16"/>
  <c r="M76" i="16"/>
  <c r="M75" i="16"/>
  <c r="M74" i="16"/>
  <c r="M73" i="16"/>
  <c r="M72" i="16"/>
  <c r="M71" i="16"/>
  <c r="M70" i="16"/>
  <c r="M69" i="16"/>
  <c r="M68" i="16"/>
  <c r="M67" i="16"/>
  <c r="M66" i="16"/>
  <c r="M65" i="16"/>
  <c r="M64" i="16"/>
  <c r="M63" i="16"/>
  <c r="M62" i="16"/>
  <c r="M61" i="16"/>
  <c r="M60" i="16"/>
  <c r="M59" i="16"/>
  <c r="M58" i="16"/>
  <c r="M57" i="16"/>
  <c r="M56" i="16"/>
  <c r="M55" i="16"/>
  <c r="M54" i="16"/>
  <c r="M53" i="16"/>
  <c r="M52" i="16"/>
  <c r="M51" i="16"/>
  <c r="M50" i="16"/>
  <c r="M49" i="16"/>
  <c r="M48" i="16"/>
  <c r="M47" i="16"/>
  <c r="M46" i="16"/>
  <c r="M45" i="16"/>
  <c r="M44" i="16"/>
  <c r="M43" i="16"/>
  <c r="M42" i="16"/>
  <c r="M41" i="16"/>
  <c r="M40" i="16"/>
  <c r="M39" i="16"/>
  <c r="AC10" i="2" l="1"/>
  <c r="J504" i="2"/>
  <c r="J513" i="2" l="1"/>
  <c r="J517" i="2" s="1"/>
  <c r="J4" i="2" s="1"/>
  <c r="U4" i="6"/>
  <c r="AC11" i="2"/>
  <c r="V109" i="6"/>
  <c r="F2" i="6" l="1"/>
  <c r="AC12" i="2"/>
  <c r="M201" i="16"/>
  <c r="M200" i="16"/>
  <c r="M199" i="16"/>
  <c r="M198" i="16"/>
  <c r="M197" i="16"/>
  <c r="M196" i="16"/>
  <c r="M195" i="16"/>
  <c r="M194" i="16"/>
  <c r="M193" i="16"/>
  <c r="M192" i="16"/>
  <c r="M191" i="16"/>
  <c r="AC13" i="2" l="1"/>
  <c r="O10" i="13"/>
  <c r="AC14" i="2" l="1"/>
  <c r="P4" i="6"/>
  <c r="AC15" i="2" l="1"/>
  <c r="B539" i="2"/>
  <c r="AC16" i="2" l="1"/>
  <c r="BC56" i="12"/>
  <c r="AZ56" i="12" s="1"/>
  <c r="BD56" i="12"/>
  <c r="BA56" i="12" s="1"/>
  <c r="BE56" i="12"/>
  <c r="BB56" i="12" s="1"/>
  <c r="BF56" i="12"/>
  <c r="BG56" i="12"/>
  <c r="BH56" i="12"/>
  <c r="BC57" i="12"/>
  <c r="AZ57" i="12" s="1"/>
  <c r="BD57" i="12"/>
  <c r="BA57" i="12" s="1"/>
  <c r="BE57" i="12"/>
  <c r="BB57" i="12" s="1"/>
  <c r="BF57" i="12"/>
  <c r="BG57" i="12"/>
  <c r="BH57" i="12"/>
  <c r="BC58" i="12"/>
  <c r="AZ58" i="12" s="1"/>
  <c r="BD58" i="12"/>
  <c r="BA58" i="12" s="1"/>
  <c r="BE58" i="12"/>
  <c r="BB58" i="12" s="1"/>
  <c r="BF58" i="12"/>
  <c r="BG58" i="12"/>
  <c r="BH58" i="12"/>
  <c r="BC59" i="12"/>
  <c r="AZ59" i="12" s="1"/>
  <c r="BD59" i="12"/>
  <c r="BA59" i="12" s="1"/>
  <c r="BE59" i="12"/>
  <c r="BB59" i="12" s="1"/>
  <c r="BF59" i="12"/>
  <c r="BG59" i="12"/>
  <c r="BH59" i="12"/>
  <c r="BC60" i="12"/>
  <c r="AZ60" i="12" s="1"/>
  <c r="BD60" i="12"/>
  <c r="BA60" i="12" s="1"/>
  <c r="BE60" i="12"/>
  <c r="BB60" i="12" s="1"/>
  <c r="BF60" i="12"/>
  <c r="BG60" i="12"/>
  <c r="BH60" i="12"/>
  <c r="BC61" i="12"/>
  <c r="AZ61" i="12" s="1"/>
  <c r="BD61" i="12"/>
  <c r="BA61" i="12" s="1"/>
  <c r="BE61" i="12"/>
  <c r="BB61" i="12" s="1"/>
  <c r="BF61" i="12"/>
  <c r="BG61" i="12"/>
  <c r="BH61" i="12"/>
  <c r="BC62" i="12"/>
  <c r="AZ62" i="12" s="1"/>
  <c r="BD62" i="12"/>
  <c r="BA62" i="12" s="1"/>
  <c r="BE62" i="12"/>
  <c r="BB62" i="12" s="1"/>
  <c r="BF62" i="12"/>
  <c r="BG62" i="12"/>
  <c r="BH62" i="12"/>
  <c r="BC63" i="12"/>
  <c r="AZ63" i="12" s="1"/>
  <c r="BD63" i="12"/>
  <c r="BA63" i="12" s="1"/>
  <c r="BE63" i="12"/>
  <c r="BB63" i="12" s="1"/>
  <c r="BF63" i="12"/>
  <c r="BG63" i="12"/>
  <c r="BH63" i="12"/>
  <c r="BC64" i="12"/>
  <c r="AZ64" i="12" s="1"/>
  <c r="BD64" i="12"/>
  <c r="BA64" i="12" s="1"/>
  <c r="BE64" i="12"/>
  <c r="BB64" i="12" s="1"/>
  <c r="BF64" i="12"/>
  <c r="BG64" i="12"/>
  <c r="BH64" i="12"/>
  <c r="BC65" i="12"/>
  <c r="AZ65" i="12" s="1"/>
  <c r="BD65" i="12"/>
  <c r="BA65" i="12" s="1"/>
  <c r="BE65" i="12"/>
  <c r="BB65" i="12" s="1"/>
  <c r="BF65" i="12"/>
  <c r="BG65" i="12"/>
  <c r="BH65" i="12"/>
  <c r="BC66" i="12"/>
  <c r="AZ66" i="12" s="1"/>
  <c r="BD66" i="12"/>
  <c r="BA66" i="12" s="1"/>
  <c r="BE66" i="12"/>
  <c r="BB66" i="12" s="1"/>
  <c r="BF66" i="12"/>
  <c r="BG66" i="12"/>
  <c r="BH66" i="12"/>
  <c r="BC67" i="12"/>
  <c r="AZ67" i="12" s="1"/>
  <c r="BD67" i="12"/>
  <c r="BA67" i="12" s="1"/>
  <c r="BE67" i="12"/>
  <c r="BB67" i="12" s="1"/>
  <c r="BF67" i="12"/>
  <c r="BG67" i="12"/>
  <c r="BH67" i="12"/>
  <c r="BC68" i="12"/>
  <c r="AZ68" i="12" s="1"/>
  <c r="BD68" i="12"/>
  <c r="BA68" i="12" s="1"/>
  <c r="BE68" i="12"/>
  <c r="BB68" i="12" s="1"/>
  <c r="BF68" i="12"/>
  <c r="BG68" i="12"/>
  <c r="BH68" i="12"/>
  <c r="BC69" i="12"/>
  <c r="AZ69" i="12" s="1"/>
  <c r="BD69" i="12"/>
  <c r="BA69" i="12" s="1"/>
  <c r="BE69" i="12"/>
  <c r="BB69" i="12" s="1"/>
  <c r="BF69" i="12"/>
  <c r="BG69" i="12"/>
  <c r="BH69" i="12"/>
  <c r="BC70" i="12"/>
  <c r="AZ70" i="12" s="1"/>
  <c r="BD70" i="12"/>
  <c r="BA70" i="12" s="1"/>
  <c r="BE70" i="12"/>
  <c r="BB70" i="12" s="1"/>
  <c r="BF70" i="12"/>
  <c r="BG70" i="12"/>
  <c r="BH70" i="12"/>
  <c r="BC71" i="12"/>
  <c r="AZ71" i="12" s="1"/>
  <c r="BD71" i="12"/>
  <c r="BA71" i="12" s="1"/>
  <c r="BE71" i="12"/>
  <c r="BB71" i="12" s="1"/>
  <c r="BF71" i="12"/>
  <c r="BG71" i="12"/>
  <c r="BH71" i="12"/>
  <c r="BC72" i="12"/>
  <c r="AZ72" i="12" s="1"/>
  <c r="BD72" i="12"/>
  <c r="BA72" i="12" s="1"/>
  <c r="BE72" i="12"/>
  <c r="BB72" i="12" s="1"/>
  <c r="BF72" i="12"/>
  <c r="BG72" i="12"/>
  <c r="BH72" i="12"/>
  <c r="BC73" i="12"/>
  <c r="AZ73" i="12" s="1"/>
  <c r="BD73" i="12"/>
  <c r="BA73" i="12" s="1"/>
  <c r="BE73" i="12"/>
  <c r="BB73" i="12" s="1"/>
  <c r="BF73" i="12"/>
  <c r="BG73" i="12"/>
  <c r="BH73" i="12"/>
  <c r="BC74" i="12"/>
  <c r="AZ74" i="12" s="1"/>
  <c r="BD74" i="12"/>
  <c r="BA74" i="12" s="1"/>
  <c r="BE74" i="12"/>
  <c r="BB74" i="12" s="1"/>
  <c r="BF74" i="12"/>
  <c r="BG74" i="12"/>
  <c r="BH74" i="12"/>
  <c r="BC75" i="12"/>
  <c r="AZ75" i="12" s="1"/>
  <c r="BD75" i="12"/>
  <c r="BA75" i="12" s="1"/>
  <c r="BE75" i="12"/>
  <c r="BB75" i="12" s="1"/>
  <c r="BF75" i="12"/>
  <c r="BG75" i="12"/>
  <c r="BH75" i="12"/>
  <c r="BC76" i="12"/>
  <c r="AZ76" i="12" s="1"/>
  <c r="BD76" i="12"/>
  <c r="BA76" i="12" s="1"/>
  <c r="BE76" i="12"/>
  <c r="BB76" i="12" s="1"/>
  <c r="BF76" i="12"/>
  <c r="BG76" i="12"/>
  <c r="BH76" i="12"/>
  <c r="BC77" i="12"/>
  <c r="AZ77" i="12" s="1"/>
  <c r="BD77" i="12"/>
  <c r="BA77" i="12" s="1"/>
  <c r="BE77" i="12"/>
  <c r="BB77" i="12" s="1"/>
  <c r="BF77" i="12"/>
  <c r="BG77" i="12"/>
  <c r="BH77" i="12"/>
  <c r="BC78" i="12"/>
  <c r="AZ78" i="12" s="1"/>
  <c r="BD78" i="12"/>
  <c r="BA78" i="12" s="1"/>
  <c r="BE78" i="12"/>
  <c r="BB78" i="12" s="1"/>
  <c r="BF78" i="12"/>
  <c r="BG78" i="12"/>
  <c r="BH78" i="12"/>
  <c r="BC79" i="12"/>
  <c r="AZ79" i="12" s="1"/>
  <c r="BD79" i="12"/>
  <c r="BA79" i="12" s="1"/>
  <c r="BE79" i="12"/>
  <c r="BB79" i="12" s="1"/>
  <c r="BF79" i="12"/>
  <c r="BG79" i="12"/>
  <c r="BH79" i="12"/>
  <c r="BC80" i="12"/>
  <c r="AZ80" i="12" s="1"/>
  <c r="BD80" i="12"/>
  <c r="BA80" i="12" s="1"/>
  <c r="BE80" i="12"/>
  <c r="BB80" i="12" s="1"/>
  <c r="BF80" i="12"/>
  <c r="BG80" i="12"/>
  <c r="BH80" i="12"/>
  <c r="BC81" i="12"/>
  <c r="AZ81" i="12" s="1"/>
  <c r="BD81" i="12"/>
  <c r="BA81" i="12" s="1"/>
  <c r="BE81" i="12"/>
  <c r="BB81" i="12" s="1"/>
  <c r="BF81" i="12"/>
  <c r="BG81" i="12"/>
  <c r="BH81" i="12"/>
  <c r="BC82" i="12"/>
  <c r="AZ82" i="12" s="1"/>
  <c r="BD82" i="12"/>
  <c r="BA82" i="12" s="1"/>
  <c r="BE82" i="12"/>
  <c r="BB82" i="12" s="1"/>
  <c r="BF82" i="12"/>
  <c r="BG82" i="12"/>
  <c r="BH82" i="12"/>
  <c r="BC83" i="12"/>
  <c r="AZ83" i="12" s="1"/>
  <c r="BD83" i="12"/>
  <c r="BA83" i="12" s="1"/>
  <c r="BE83" i="12"/>
  <c r="BB83" i="12" s="1"/>
  <c r="BF83" i="12"/>
  <c r="BG83" i="12"/>
  <c r="BH83" i="12"/>
  <c r="BC84" i="12"/>
  <c r="AZ84" i="12" s="1"/>
  <c r="BD84" i="12"/>
  <c r="BA84" i="12" s="1"/>
  <c r="BE84" i="12"/>
  <c r="BB84" i="12" s="1"/>
  <c r="BF84" i="12"/>
  <c r="BG84" i="12"/>
  <c r="BH84" i="12"/>
  <c r="BC85" i="12"/>
  <c r="AZ85" i="12" s="1"/>
  <c r="BD85" i="12"/>
  <c r="BA85" i="12" s="1"/>
  <c r="BE85" i="12"/>
  <c r="BB85" i="12" s="1"/>
  <c r="BF85" i="12"/>
  <c r="BG85" i="12"/>
  <c r="BH85" i="12"/>
  <c r="BC86" i="12"/>
  <c r="AZ86" i="12" s="1"/>
  <c r="BD86" i="12"/>
  <c r="BA86" i="12" s="1"/>
  <c r="BE86" i="12"/>
  <c r="BB86" i="12" s="1"/>
  <c r="BF86" i="12"/>
  <c r="BG86" i="12"/>
  <c r="BH86" i="12"/>
  <c r="BC87" i="12"/>
  <c r="AZ87" i="12" s="1"/>
  <c r="BD87" i="12"/>
  <c r="BA87" i="12" s="1"/>
  <c r="BE87" i="12"/>
  <c r="BB87" i="12" s="1"/>
  <c r="BF87" i="12"/>
  <c r="BG87" i="12"/>
  <c r="BH87" i="12"/>
  <c r="BC88" i="12"/>
  <c r="AZ88" i="12" s="1"/>
  <c r="BD88" i="12"/>
  <c r="BA88" i="12" s="1"/>
  <c r="BE88" i="12"/>
  <c r="BB88" i="12" s="1"/>
  <c r="BF88" i="12"/>
  <c r="BG88" i="12"/>
  <c r="BH88" i="12"/>
  <c r="BC89" i="12"/>
  <c r="AZ89" i="12" s="1"/>
  <c r="BD89" i="12"/>
  <c r="BA89" i="12" s="1"/>
  <c r="BE89" i="12"/>
  <c r="BB89" i="12" s="1"/>
  <c r="BF89" i="12"/>
  <c r="BG89" i="12"/>
  <c r="BH89" i="12"/>
  <c r="BC90" i="12"/>
  <c r="AZ90" i="12" s="1"/>
  <c r="BD90" i="12"/>
  <c r="BA90" i="12" s="1"/>
  <c r="BE90" i="12"/>
  <c r="BB90" i="12" s="1"/>
  <c r="BF90" i="12"/>
  <c r="BG90" i="12"/>
  <c r="BH90" i="12"/>
  <c r="BC91" i="12"/>
  <c r="AZ91" i="12" s="1"/>
  <c r="BD91" i="12"/>
  <c r="BA91" i="12" s="1"/>
  <c r="BE91" i="12"/>
  <c r="BB91" i="12" s="1"/>
  <c r="BF91" i="12"/>
  <c r="BG91" i="12"/>
  <c r="BH91" i="12"/>
  <c r="BC92" i="12"/>
  <c r="AZ92" i="12" s="1"/>
  <c r="BD92" i="12"/>
  <c r="BA92" i="12" s="1"/>
  <c r="BE92" i="12"/>
  <c r="BB92" i="12" s="1"/>
  <c r="BF92" i="12"/>
  <c r="BG92" i="12"/>
  <c r="BH92" i="12"/>
  <c r="BC93" i="12"/>
  <c r="AZ93" i="12" s="1"/>
  <c r="BD93" i="12"/>
  <c r="BA93" i="12" s="1"/>
  <c r="BE93" i="12"/>
  <c r="BB93" i="12" s="1"/>
  <c r="BF93" i="12"/>
  <c r="BG93" i="12"/>
  <c r="BH93" i="12"/>
  <c r="BC94" i="12"/>
  <c r="AZ94" i="12" s="1"/>
  <c r="BD94" i="12"/>
  <c r="BA94" i="12" s="1"/>
  <c r="BE94" i="12"/>
  <c r="BB94" i="12" s="1"/>
  <c r="BF94" i="12"/>
  <c r="BG94" i="12"/>
  <c r="BH94" i="12"/>
  <c r="BC95" i="12"/>
  <c r="AZ95" i="12" s="1"/>
  <c r="BD95" i="12"/>
  <c r="BA95" i="12" s="1"/>
  <c r="BE95" i="12"/>
  <c r="BB95" i="12" s="1"/>
  <c r="BF95" i="12"/>
  <c r="BG95" i="12"/>
  <c r="BH95" i="12"/>
  <c r="BC96" i="12"/>
  <c r="AZ96" i="12" s="1"/>
  <c r="BD96" i="12"/>
  <c r="BA96" i="12" s="1"/>
  <c r="BE96" i="12"/>
  <c r="BB96" i="12" s="1"/>
  <c r="BF96" i="12"/>
  <c r="BG96" i="12"/>
  <c r="BH96" i="12"/>
  <c r="BC97" i="12"/>
  <c r="AZ97" i="12" s="1"/>
  <c r="BD97" i="12"/>
  <c r="BA97" i="12" s="1"/>
  <c r="BE97" i="12"/>
  <c r="BB97" i="12" s="1"/>
  <c r="BF97" i="12"/>
  <c r="BG97" i="12"/>
  <c r="BH97" i="12"/>
  <c r="BC98" i="12"/>
  <c r="AZ98" i="12" s="1"/>
  <c r="BD98" i="12"/>
  <c r="BA98" i="12" s="1"/>
  <c r="BE98" i="12"/>
  <c r="BB98" i="12" s="1"/>
  <c r="BF98" i="12"/>
  <c r="BG98" i="12"/>
  <c r="BH98" i="12"/>
  <c r="BC99" i="12"/>
  <c r="AZ99" i="12" s="1"/>
  <c r="BD99" i="12"/>
  <c r="BA99" i="12" s="1"/>
  <c r="BE99" i="12"/>
  <c r="BB99" i="12" s="1"/>
  <c r="BF99" i="12"/>
  <c r="BG99" i="12"/>
  <c r="BH99" i="12"/>
  <c r="BC100" i="12"/>
  <c r="AZ100" i="12" s="1"/>
  <c r="BD100" i="12"/>
  <c r="BA100" i="12" s="1"/>
  <c r="BE100" i="12"/>
  <c r="BB100" i="12" s="1"/>
  <c r="BF100" i="12"/>
  <c r="BG100" i="12"/>
  <c r="BH100" i="12"/>
  <c r="BC101" i="12"/>
  <c r="AZ101" i="12" s="1"/>
  <c r="BD101" i="12"/>
  <c r="BA101" i="12" s="1"/>
  <c r="BE101" i="12"/>
  <c r="BB101" i="12" s="1"/>
  <c r="BF101" i="12"/>
  <c r="BG101" i="12"/>
  <c r="BH101" i="12"/>
  <c r="BC102" i="12"/>
  <c r="AZ102" i="12" s="1"/>
  <c r="BD102" i="12"/>
  <c r="BA102" i="12" s="1"/>
  <c r="BE102" i="12"/>
  <c r="BB102" i="12" s="1"/>
  <c r="BF102" i="12"/>
  <c r="BG102" i="12"/>
  <c r="BH102" i="12"/>
  <c r="BC103" i="12"/>
  <c r="AZ103" i="12" s="1"/>
  <c r="BD103" i="12"/>
  <c r="BA103" i="12" s="1"/>
  <c r="BE103" i="12"/>
  <c r="BB103" i="12" s="1"/>
  <c r="BF103" i="12"/>
  <c r="BG103" i="12"/>
  <c r="BH103" i="12"/>
  <c r="BC104" i="12"/>
  <c r="AZ104" i="12" s="1"/>
  <c r="BD104" i="12"/>
  <c r="BA104" i="12" s="1"/>
  <c r="BE104" i="12"/>
  <c r="BB104" i="12" s="1"/>
  <c r="BF104" i="12"/>
  <c r="BG104" i="12"/>
  <c r="BH104" i="12"/>
  <c r="BC105" i="12"/>
  <c r="AZ105" i="12" s="1"/>
  <c r="BD105" i="12"/>
  <c r="BA105" i="12" s="1"/>
  <c r="BE105" i="12"/>
  <c r="BB105" i="12" s="1"/>
  <c r="BF105" i="12"/>
  <c r="BG105" i="12"/>
  <c r="BH105" i="12"/>
  <c r="BC106" i="12"/>
  <c r="AZ106" i="12" s="1"/>
  <c r="BD106" i="12"/>
  <c r="BA106" i="12" s="1"/>
  <c r="BE106" i="12"/>
  <c r="BB106" i="12" s="1"/>
  <c r="BF106" i="12"/>
  <c r="BG106" i="12"/>
  <c r="BH106" i="12"/>
  <c r="BC107" i="12"/>
  <c r="AZ107" i="12" s="1"/>
  <c r="BD107" i="12"/>
  <c r="BA107" i="12" s="1"/>
  <c r="BE107" i="12"/>
  <c r="BB107" i="12" s="1"/>
  <c r="BF107" i="12"/>
  <c r="BG107" i="12"/>
  <c r="BH107" i="12"/>
  <c r="BC108" i="12"/>
  <c r="AZ108" i="12" s="1"/>
  <c r="BD108" i="12"/>
  <c r="BA108" i="12" s="1"/>
  <c r="BE108" i="12"/>
  <c r="BB108" i="12" s="1"/>
  <c r="BF108" i="12"/>
  <c r="BG108" i="12"/>
  <c r="BH108" i="12"/>
  <c r="BC109" i="12"/>
  <c r="AZ109" i="12" s="1"/>
  <c r="BD109" i="12"/>
  <c r="BA109" i="12" s="1"/>
  <c r="BE109" i="12"/>
  <c r="BB109" i="12" s="1"/>
  <c r="BF109" i="12"/>
  <c r="BG109" i="12"/>
  <c r="BH109" i="12"/>
  <c r="BC110" i="12"/>
  <c r="AZ110" i="12" s="1"/>
  <c r="BD110" i="12"/>
  <c r="BA110" i="12" s="1"/>
  <c r="BE110" i="12"/>
  <c r="BB110" i="12" s="1"/>
  <c r="BF110" i="12"/>
  <c r="BG110" i="12"/>
  <c r="BH110" i="12"/>
  <c r="BC111" i="12"/>
  <c r="AZ111" i="12" s="1"/>
  <c r="BD111" i="12"/>
  <c r="BA111" i="12" s="1"/>
  <c r="BE111" i="12"/>
  <c r="BB111" i="12" s="1"/>
  <c r="BF111" i="12"/>
  <c r="BG111" i="12"/>
  <c r="BH111" i="12"/>
  <c r="BC112" i="12"/>
  <c r="AZ112" i="12" s="1"/>
  <c r="BD112" i="12"/>
  <c r="BA112" i="12" s="1"/>
  <c r="BE112" i="12"/>
  <c r="BB112" i="12" s="1"/>
  <c r="BF112" i="12"/>
  <c r="BG112" i="12"/>
  <c r="BH112" i="12"/>
  <c r="BC113" i="12"/>
  <c r="AZ113" i="12" s="1"/>
  <c r="BD113" i="12"/>
  <c r="BA113" i="12" s="1"/>
  <c r="BE113" i="12"/>
  <c r="BB113" i="12" s="1"/>
  <c r="BF113" i="12"/>
  <c r="BG113" i="12"/>
  <c r="BH113" i="12"/>
  <c r="BC114" i="12"/>
  <c r="AZ114" i="12" s="1"/>
  <c r="BD114" i="12"/>
  <c r="BA114" i="12" s="1"/>
  <c r="BE114" i="12"/>
  <c r="BB114" i="12" s="1"/>
  <c r="BF114" i="12"/>
  <c r="BG114" i="12"/>
  <c r="BH114" i="12"/>
  <c r="BC115" i="12"/>
  <c r="AZ115" i="12" s="1"/>
  <c r="BD115" i="12"/>
  <c r="BA115" i="12" s="1"/>
  <c r="BE115" i="12"/>
  <c r="BB115" i="12" s="1"/>
  <c r="BF115" i="12"/>
  <c r="BG115" i="12"/>
  <c r="BH115" i="12"/>
  <c r="BC116" i="12"/>
  <c r="AZ116" i="12" s="1"/>
  <c r="BD116" i="12"/>
  <c r="BA116" i="12" s="1"/>
  <c r="BE116" i="12"/>
  <c r="BB116" i="12" s="1"/>
  <c r="BF116" i="12"/>
  <c r="BG116" i="12"/>
  <c r="BH116" i="12"/>
  <c r="BC117" i="12"/>
  <c r="AZ117" i="12" s="1"/>
  <c r="BD117" i="12"/>
  <c r="BA117" i="12" s="1"/>
  <c r="BE117" i="12"/>
  <c r="BB117" i="12" s="1"/>
  <c r="BF117" i="12"/>
  <c r="BG117" i="12"/>
  <c r="BH117" i="12"/>
  <c r="BC118" i="12"/>
  <c r="AZ118" i="12" s="1"/>
  <c r="BD118" i="12"/>
  <c r="BA118" i="12" s="1"/>
  <c r="BE118" i="12"/>
  <c r="BB118" i="12" s="1"/>
  <c r="BF118" i="12"/>
  <c r="BG118" i="12"/>
  <c r="BH118" i="12"/>
  <c r="BC119" i="12"/>
  <c r="AZ119" i="12" s="1"/>
  <c r="BD119" i="12"/>
  <c r="BA119" i="12" s="1"/>
  <c r="BE119" i="12"/>
  <c r="BB119" i="12" s="1"/>
  <c r="BF119" i="12"/>
  <c r="BG119" i="12"/>
  <c r="BH119" i="12"/>
  <c r="BC120" i="12"/>
  <c r="AZ120" i="12" s="1"/>
  <c r="BD120" i="12"/>
  <c r="BA120" i="12" s="1"/>
  <c r="BE120" i="12"/>
  <c r="BB120" i="12" s="1"/>
  <c r="BF120" i="12"/>
  <c r="BG120" i="12"/>
  <c r="BH120" i="12"/>
  <c r="BC121" i="12"/>
  <c r="AZ121" i="12" s="1"/>
  <c r="BD121" i="12"/>
  <c r="BA121" i="12" s="1"/>
  <c r="BE121" i="12"/>
  <c r="BB121" i="12" s="1"/>
  <c r="BF121" i="12"/>
  <c r="BG121" i="12"/>
  <c r="BH121" i="12"/>
  <c r="BC122" i="12"/>
  <c r="AZ122" i="12" s="1"/>
  <c r="BD122" i="12"/>
  <c r="BA122" i="12" s="1"/>
  <c r="BE122" i="12"/>
  <c r="BB122" i="12" s="1"/>
  <c r="BF122" i="12"/>
  <c r="BG122" i="12"/>
  <c r="BH122" i="12"/>
  <c r="BC123" i="12"/>
  <c r="AZ123" i="12" s="1"/>
  <c r="BD123" i="12"/>
  <c r="BA123" i="12" s="1"/>
  <c r="BE123" i="12"/>
  <c r="BB123" i="12" s="1"/>
  <c r="BF123" i="12"/>
  <c r="BG123" i="12"/>
  <c r="BH123" i="12"/>
  <c r="BC124" i="12"/>
  <c r="AZ124" i="12" s="1"/>
  <c r="BD124" i="12"/>
  <c r="BA124" i="12" s="1"/>
  <c r="BE124" i="12"/>
  <c r="BB124" i="12" s="1"/>
  <c r="BF124" i="12"/>
  <c r="BG124" i="12"/>
  <c r="BH124" i="12"/>
  <c r="BC125" i="12"/>
  <c r="AZ125" i="12" s="1"/>
  <c r="BD125" i="12"/>
  <c r="BA125" i="12" s="1"/>
  <c r="BE125" i="12"/>
  <c r="BB125" i="12" s="1"/>
  <c r="BF125" i="12"/>
  <c r="BG125" i="12"/>
  <c r="BH125" i="12"/>
  <c r="BC126" i="12"/>
  <c r="AZ126" i="12" s="1"/>
  <c r="BD126" i="12"/>
  <c r="BA126" i="12" s="1"/>
  <c r="BE126" i="12"/>
  <c r="BB126" i="12" s="1"/>
  <c r="BF126" i="12"/>
  <c r="BG126" i="12"/>
  <c r="BH126" i="12"/>
  <c r="BC127" i="12"/>
  <c r="AZ127" i="12" s="1"/>
  <c r="BD127" i="12"/>
  <c r="BA127" i="12" s="1"/>
  <c r="BE127" i="12"/>
  <c r="BB127" i="12" s="1"/>
  <c r="BF127" i="12"/>
  <c r="BG127" i="12"/>
  <c r="BH127" i="12"/>
  <c r="BC128" i="12"/>
  <c r="AZ128" i="12" s="1"/>
  <c r="BD128" i="12"/>
  <c r="BA128" i="12" s="1"/>
  <c r="BE128" i="12"/>
  <c r="BB128" i="12" s="1"/>
  <c r="BF128" i="12"/>
  <c r="BG128" i="12"/>
  <c r="BH128" i="12"/>
  <c r="BC129" i="12"/>
  <c r="AZ129" i="12" s="1"/>
  <c r="BD129" i="12"/>
  <c r="BA129" i="12" s="1"/>
  <c r="BE129" i="12"/>
  <c r="BB129" i="12" s="1"/>
  <c r="BF129" i="12"/>
  <c r="BG129" i="12"/>
  <c r="BH129" i="12"/>
  <c r="BC130" i="12"/>
  <c r="AZ130" i="12" s="1"/>
  <c r="BD130" i="12"/>
  <c r="BA130" i="12" s="1"/>
  <c r="BE130" i="12"/>
  <c r="BB130" i="12" s="1"/>
  <c r="BF130" i="12"/>
  <c r="BG130" i="12"/>
  <c r="BH130" i="12"/>
  <c r="BC131" i="12"/>
  <c r="AZ131" i="12" s="1"/>
  <c r="BD131" i="12"/>
  <c r="BA131" i="12" s="1"/>
  <c r="BE131" i="12"/>
  <c r="BB131" i="12" s="1"/>
  <c r="BF131" i="12"/>
  <c r="BG131" i="12"/>
  <c r="BH131" i="12"/>
  <c r="BC132" i="12"/>
  <c r="AZ132" i="12" s="1"/>
  <c r="BD132" i="12"/>
  <c r="BA132" i="12" s="1"/>
  <c r="BE132" i="12"/>
  <c r="BB132" i="12" s="1"/>
  <c r="BF132" i="12"/>
  <c r="BG132" i="12"/>
  <c r="BH132" i="12"/>
  <c r="BC133" i="12"/>
  <c r="AZ133" i="12" s="1"/>
  <c r="BD133" i="12"/>
  <c r="BA133" i="12" s="1"/>
  <c r="BE133" i="12"/>
  <c r="BB133" i="12" s="1"/>
  <c r="BF133" i="12"/>
  <c r="BG133" i="12"/>
  <c r="BH133" i="12"/>
  <c r="BC134" i="12"/>
  <c r="AZ134" i="12" s="1"/>
  <c r="BD134" i="12"/>
  <c r="BA134" i="12" s="1"/>
  <c r="BE134" i="12"/>
  <c r="BB134" i="12" s="1"/>
  <c r="BF134" i="12"/>
  <c r="BG134" i="12"/>
  <c r="BH134" i="12"/>
  <c r="BC135" i="12"/>
  <c r="AZ135" i="12" s="1"/>
  <c r="BD135" i="12"/>
  <c r="BA135" i="12" s="1"/>
  <c r="BE135" i="12"/>
  <c r="BB135" i="12" s="1"/>
  <c r="BF135" i="12"/>
  <c r="BG135" i="12"/>
  <c r="BH135" i="12"/>
  <c r="BC136" i="12"/>
  <c r="AZ136" i="12" s="1"/>
  <c r="BD136" i="12"/>
  <c r="BA136" i="12" s="1"/>
  <c r="BE136" i="12"/>
  <c r="BB136" i="12" s="1"/>
  <c r="BF136" i="12"/>
  <c r="BG136" i="12"/>
  <c r="BH136" i="12"/>
  <c r="BC137" i="12"/>
  <c r="AZ137" i="12" s="1"/>
  <c r="BD137" i="12"/>
  <c r="BA137" i="12" s="1"/>
  <c r="BE137" i="12"/>
  <c r="BB137" i="12" s="1"/>
  <c r="BF137" i="12"/>
  <c r="BG137" i="12"/>
  <c r="BH137" i="12"/>
  <c r="BC138" i="12"/>
  <c r="AZ138" i="12" s="1"/>
  <c r="BD138" i="12"/>
  <c r="BA138" i="12" s="1"/>
  <c r="BE138" i="12"/>
  <c r="BB138" i="12" s="1"/>
  <c r="BF138" i="12"/>
  <c r="BG138" i="12"/>
  <c r="BH138" i="12"/>
  <c r="BC139" i="12"/>
  <c r="AZ139" i="12" s="1"/>
  <c r="BD139" i="12"/>
  <c r="BA139" i="12" s="1"/>
  <c r="BE139" i="12"/>
  <c r="BB139" i="12" s="1"/>
  <c r="BF139" i="12"/>
  <c r="BG139" i="12"/>
  <c r="BH139" i="12"/>
  <c r="BC140" i="12"/>
  <c r="AZ140" i="12" s="1"/>
  <c r="BD140" i="12"/>
  <c r="BA140" i="12" s="1"/>
  <c r="BE140" i="12"/>
  <c r="BB140" i="12" s="1"/>
  <c r="BF140" i="12"/>
  <c r="BG140" i="12"/>
  <c r="BH140" i="12"/>
  <c r="BC141" i="12"/>
  <c r="AZ141" i="12" s="1"/>
  <c r="BD141" i="12"/>
  <c r="BA141" i="12" s="1"/>
  <c r="BE141" i="12"/>
  <c r="BB141" i="12" s="1"/>
  <c r="BF141" i="12"/>
  <c r="BG141" i="12"/>
  <c r="BH141" i="12"/>
  <c r="BC142" i="12"/>
  <c r="AZ142" i="12" s="1"/>
  <c r="BD142" i="12"/>
  <c r="BA142" i="12" s="1"/>
  <c r="BE142" i="12"/>
  <c r="BB142" i="12" s="1"/>
  <c r="BF142" i="12"/>
  <c r="BG142" i="12"/>
  <c r="BH142" i="12"/>
  <c r="BC143" i="12"/>
  <c r="AZ143" i="12" s="1"/>
  <c r="BD143" i="12"/>
  <c r="BA143" i="12" s="1"/>
  <c r="BE143" i="12"/>
  <c r="BB143" i="12" s="1"/>
  <c r="BF143" i="12"/>
  <c r="BG143" i="12"/>
  <c r="BH143" i="12"/>
  <c r="BC144" i="12"/>
  <c r="AZ144" i="12" s="1"/>
  <c r="BD144" i="12"/>
  <c r="BA144" i="12" s="1"/>
  <c r="BE144" i="12"/>
  <c r="BB144" i="12" s="1"/>
  <c r="BF144" i="12"/>
  <c r="BG144" i="12"/>
  <c r="BH144" i="12"/>
  <c r="BC145" i="12"/>
  <c r="AZ145" i="12" s="1"/>
  <c r="BD145" i="12"/>
  <c r="BA145" i="12" s="1"/>
  <c r="BE145" i="12"/>
  <c r="BB145" i="12" s="1"/>
  <c r="BF145" i="12"/>
  <c r="BG145" i="12"/>
  <c r="BH145" i="12"/>
  <c r="BC146" i="12"/>
  <c r="AZ146" i="12" s="1"/>
  <c r="BD146" i="12"/>
  <c r="BA146" i="12" s="1"/>
  <c r="BE146" i="12"/>
  <c r="BB146" i="12" s="1"/>
  <c r="BF146" i="12"/>
  <c r="BG146" i="12"/>
  <c r="BH146" i="12"/>
  <c r="BC147" i="12"/>
  <c r="AZ147" i="12" s="1"/>
  <c r="BD147" i="12"/>
  <c r="BA147" i="12" s="1"/>
  <c r="BE147" i="12"/>
  <c r="BB147" i="12" s="1"/>
  <c r="BF147" i="12"/>
  <c r="BG147" i="12"/>
  <c r="BH147" i="12"/>
  <c r="BC148" i="12"/>
  <c r="AZ148" i="12" s="1"/>
  <c r="BD148" i="12"/>
  <c r="BA148" i="12" s="1"/>
  <c r="BE148" i="12"/>
  <c r="BB148" i="12" s="1"/>
  <c r="BF148" i="12"/>
  <c r="BG148" i="12"/>
  <c r="BH148" i="12"/>
  <c r="BC149" i="12"/>
  <c r="AZ149" i="12" s="1"/>
  <c r="BD149" i="12"/>
  <c r="BA149" i="12" s="1"/>
  <c r="BE149" i="12"/>
  <c r="BB149" i="12" s="1"/>
  <c r="BF149" i="12"/>
  <c r="BG149" i="12"/>
  <c r="BH149" i="12"/>
  <c r="BC150" i="12"/>
  <c r="AZ150" i="12" s="1"/>
  <c r="BD150" i="12"/>
  <c r="BA150" i="12" s="1"/>
  <c r="BE150" i="12"/>
  <c r="BB150" i="12" s="1"/>
  <c r="BF150" i="12"/>
  <c r="BG150" i="12"/>
  <c r="BH150" i="12"/>
  <c r="BC151" i="12"/>
  <c r="AZ151" i="12" s="1"/>
  <c r="BD151" i="12"/>
  <c r="BA151" i="12" s="1"/>
  <c r="BE151" i="12"/>
  <c r="BB151" i="12" s="1"/>
  <c r="BF151" i="12"/>
  <c r="BG151" i="12"/>
  <c r="BH151" i="12"/>
  <c r="BC152" i="12"/>
  <c r="AZ152" i="12" s="1"/>
  <c r="BD152" i="12"/>
  <c r="BA152" i="12" s="1"/>
  <c r="BE152" i="12"/>
  <c r="BB152" i="12" s="1"/>
  <c r="BF152" i="12"/>
  <c r="BG152" i="12"/>
  <c r="BH152" i="12"/>
  <c r="BC153" i="12"/>
  <c r="AZ153" i="12" s="1"/>
  <c r="BD153" i="12"/>
  <c r="BA153" i="12" s="1"/>
  <c r="BE153" i="12"/>
  <c r="BB153" i="12" s="1"/>
  <c r="BF153" i="12"/>
  <c r="BG153" i="12"/>
  <c r="BH153" i="12"/>
  <c r="BC154" i="12"/>
  <c r="AZ154" i="12" s="1"/>
  <c r="BD154" i="12"/>
  <c r="BA154" i="12" s="1"/>
  <c r="BE154" i="12"/>
  <c r="BB154" i="12" s="1"/>
  <c r="BF154" i="12"/>
  <c r="BG154" i="12"/>
  <c r="BH154" i="12"/>
  <c r="BC155" i="12"/>
  <c r="AZ155" i="12" s="1"/>
  <c r="BD155" i="12"/>
  <c r="BA155" i="12" s="1"/>
  <c r="BE155" i="12"/>
  <c r="BB155" i="12" s="1"/>
  <c r="BF155" i="12"/>
  <c r="BG155" i="12"/>
  <c r="BH155" i="12"/>
  <c r="BC156" i="12"/>
  <c r="AZ156" i="12" s="1"/>
  <c r="BD156" i="12"/>
  <c r="BA156" i="12" s="1"/>
  <c r="BE156" i="12"/>
  <c r="BB156" i="12" s="1"/>
  <c r="BF156" i="12"/>
  <c r="BG156" i="12"/>
  <c r="BH156" i="12"/>
  <c r="BC157" i="12"/>
  <c r="AZ157" i="12" s="1"/>
  <c r="BD157" i="12"/>
  <c r="BA157" i="12" s="1"/>
  <c r="BE157" i="12"/>
  <c r="BB157" i="12" s="1"/>
  <c r="BF157" i="12"/>
  <c r="BG157" i="12"/>
  <c r="BH157" i="12"/>
  <c r="BC158" i="12"/>
  <c r="AZ158" i="12" s="1"/>
  <c r="BD158" i="12"/>
  <c r="BA158" i="12" s="1"/>
  <c r="BE158" i="12"/>
  <c r="BB158" i="12" s="1"/>
  <c r="BF158" i="12"/>
  <c r="BG158" i="12"/>
  <c r="BH158" i="12"/>
  <c r="BC159" i="12"/>
  <c r="AZ159" i="12" s="1"/>
  <c r="BD159" i="12"/>
  <c r="BA159" i="12" s="1"/>
  <c r="BE159" i="12"/>
  <c r="BB159" i="12" s="1"/>
  <c r="BF159" i="12"/>
  <c r="BG159" i="12"/>
  <c r="BH159" i="12"/>
  <c r="BC160" i="12"/>
  <c r="AZ160" i="12" s="1"/>
  <c r="BD160" i="12"/>
  <c r="BA160" i="12" s="1"/>
  <c r="BE160" i="12"/>
  <c r="BB160" i="12" s="1"/>
  <c r="BF160" i="12"/>
  <c r="BG160" i="12"/>
  <c r="BH160" i="12"/>
  <c r="BC161" i="12"/>
  <c r="AZ161" i="12" s="1"/>
  <c r="BD161" i="12"/>
  <c r="BA161" i="12" s="1"/>
  <c r="BE161" i="12"/>
  <c r="BB161" i="12" s="1"/>
  <c r="BF161" i="12"/>
  <c r="BG161" i="12"/>
  <c r="BH161" i="12"/>
  <c r="BC162" i="12"/>
  <c r="AZ162" i="12" s="1"/>
  <c r="BD162" i="12"/>
  <c r="BA162" i="12" s="1"/>
  <c r="BE162" i="12"/>
  <c r="BB162" i="12" s="1"/>
  <c r="BF162" i="12"/>
  <c r="BG162" i="12"/>
  <c r="BH162" i="12"/>
  <c r="BC163" i="12"/>
  <c r="AZ163" i="12" s="1"/>
  <c r="BD163" i="12"/>
  <c r="BA163" i="12" s="1"/>
  <c r="BE163" i="12"/>
  <c r="BB163" i="12" s="1"/>
  <c r="BF163" i="12"/>
  <c r="BG163" i="12"/>
  <c r="BH163" i="12"/>
  <c r="BC20" i="12"/>
  <c r="BD20" i="12"/>
  <c r="BE20" i="12"/>
  <c r="BF20" i="12"/>
  <c r="BG20" i="12"/>
  <c r="BH20" i="12"/>
  <c r="BC21" i="12"/>
  <c r="BD21" i="12"/>
  <c r="BE21" i="12"/>
  <c r="BF21" i="12"/>
  <c r="BG21" i="12"/>
  <c r="BH21" i="12"/>
  <c r="BC22" i="12"/>
  <c r="BD22" i="12"/>
  <c r="BE22" i="12"/>
  <c r="BF22" i="12"/>
  <c r="BG22" i="12"/>
  <c r="BH22" i="12"/>
  <c r="BC23" i="12"/>
  <c r="BD23" i="12"/>
  <c r="BE23" i="12"/>
  <c r="BF23" i="12"/>
  <c r="BG23" i="12"/>
  <c r="BH23" i="12"/>
  <c r="BC24" i="12"/>
  <c r="BD24" i="12"/>
  <c r="BE24" i="12"/>
  <c r="BF24" i="12"/>
  <c r="BG24" i="12"/>
  <c r="BH24" i="12"/>
  <c r="BC25" i="12"/>
  <c r="BD25" i="12"/>
  <c r="BE25" i="12"/>
  <c r="BF25" i="12"/>
  <c r="BG25" i="12"/>
  <c r="BH25" i="12"/>
  <c r="BC26" i="12"/>
  <c r="BD26" i="12"/>
  <c r="BE26" i="12"/>
  <c r="BF26" i="12"/>
  <c r="BG26" i="12"/>
  <c r="BH26" i="12"/>
  <c r="BC27" i="12"/>
  <c r="BD27" i="12"/>
  <c r="BE27" i="12"/>
  <c r="BF27" i="12"/>
  <c r="BG27" i="12"/>
  <c r="BH27" i="12"/>
  <c r="BC28" i="12"/>
  <c r="BD28" i="12"/>
  <c r="BE28" i="12"/>
  <c r="BF28" i="12"/>
  <c r="BG28" i="12"/>
  <c r="BH28" i="12"/>
  <c r="BC29" i="12"/>
  <c r="BD29" i="12"/>
  <c r="BE29" i="12"/>
  <c r="BF29" i="12"/>
  <c r="BG29" i="12"/>
  <c r="BH29" i="12"/>
  <c r="BC30" i="12"/>
  <c r="BD30" i="12"/>
  <c r="BE30" i="12"/>
  <c r="BF30" i="12"/>
  <c r="BG30" i="12"/>
  <c r="BH30" i="12"/>
  <c r="BC31" i="12"/>
  <c r="BD31" i="12"/>
  <c r="BE31" i="12"/>
  <c r="BF31" i="12"/>
  <c r="BG31" i="12"/>
  <c r="BH31" i="12"/>
  <c r="BC32" i="12"/>
  <c r="BD32" i="12"/>
  <c r="BE32" i="12"/>
  <c r="BF32" i="12"/>
  <c r="BG32" i="12"/>
  <c r="BH32" i="12"/>
  <c r="BC33" i="12"/>
  <c r="BD33" i="12"/>
  <c r="BE33" i="12"/>
  <c r="BF33" i="12"/>
  <c r="BG33" i="12"/>
  <c r="BH33" i="12"/>
  <c r="BC34" i="12"/>
  <c r="BD34" i="12"/>
  <c r="BE34" i="12"/>
  <c r="BF34" i="12"/>
  <c r="BG34" i="12"/>
  <c r="BH34" i="12"/>
  <c r="BC35" i="12"/>
  <c r="BD35" i="12"/>
  <c r="BE35" i="12"/>
  <c r="BF35" i="12"/>
  <c r="BG35" i="12"/>
  <c r="BH35" i="12"/>
  <c r="BC36" i="12"/>
  <c r="BD36" i="12"/>
  <c r="BE36" i="12"/>
  <c r="BF36" i="12"/>
  <c r="BG36" i="12"/>
  <c r="BH36" i="12"/>
  <c r="BC37" i="12"/>
  <c r="BD37" i="12"/>
  <c r="BE37" i="12"/>
  <c r="BF37" i="12"/>
  <c r="BG37" i="12"/>
  <c r="BH37" i="12"/>
  <c r="BC38" i="12"/>
  <c r="BD38" i="12"/>
  <c r="BE38" i="12"/>
  <c r="BF38" i="12"/>
  <c r="BG38" i="12"/>
  <c r="BH38" i="12"/>
  <c r="BC39" i="12"/>
  <c r="BD39" i="12"/>
  <c r="BE39" i="12"/>
  <c r="BF39" i="12"/>
  <c r="BG39" i="12"/>
  <c r="BH39" i="12"/>
  <c r="BC40" i="12"/>
  <c r="BD40" i="12"/>
  <c r="BE40" i="12"/>
  <c r="BF40" i="12"/>
  <c r="BG40" i="12"/>
  <c r="BH40" i="12"/>
  <c r="BC41" i="12"/>
  <c r="BD41" i="12"/>
  <c r="BE41" i="12"/>
  <c r="BF41" i="12"/>
  <c r="BG41" i="12"/>
  <c r="BH41" i="12"/>
  <c r="BC42" i="12"/>
  <c r="BD42" i="12"/>
  <c r="BE42" i="12"/>
  <c r="BF42" i="12"/>
  <c r="BG42" i="12"/>
  <c r="BH42" i="12"/>
  <c r="BC43" i="12"/>
  <c r="BD43" i="12"/>
  <c r="BE43" i="12"/>
  <c r="BF43" i="12"/>
  <c r="BG43" i="12"/>
  <c r="BH43" i="12"/>
  <c r="BC44" i="12"/>
  <c r="BD44" i="12"/>
  <c r="BE44" i="12"/>
  <c r="BF44" i="12"/>
  <c r="BG44" i="12"/>
  <c r="BH44" i="12"/>
  <c r="BC45" i="12"/>
  <c r="BD45" i="12"/>
  <c r="BE45" i="12"/>
  <c r="BF45" i="12"/>
  <c r="BG45" i="12"/>
  <c r="BH45" i="12"/>
  <c r="BC46" i="12"/>
  <c r="BD46" i="12"/>
  <c r="BE46" i="12"/>
  <c r="BF46" i="12"/>
  <c r="BG46" i="12"/>
  <c r="BH46" i="12"/>
  <c r="BC47" i="12"/>
  <c r="BD47" i="12"/>
  <c r="BE47" i="12"/>
  <c r="BF47" i="12"/>
  <c r="BG47" i="12"/>
  <c r="BH47" i="12"/>
  <c r="BC48" i="12"/>
  <c r="BD48" i="12"/>
  <c r="BE48" i="12"/>
  <c r="BF48" i="12"/>
  <c r="BG48" i="12"/>
  <c r="BH48" i="12"/>
  <c r="BC49" i="12"/>
  <c r="BD49" i="12"/>
  <c r="BE49" i="12"/>
  <c r="BF49" i="12"/>
  <c r="BG49" i="12"/>
  <c r="BH49" i="12"/>
  <c r="BC50" i="12"/>
  <c r="BD50" i="12"/>
  <c r="BE50" i="12"/>
  <c r="BF50" i="12"/>
  <c r="BG50" i="12"/>
  <c r="BH50" i="12"/>
  <c r="BC51" i="12"/>
  <c r="BD51" i="12"/>
  <c r="BE51" i="12"/>
  <c r="BF51" i="12"/>
  <c r="BG51" i="12"/>
  <c r="BH51" i="12"/>
  <c r="BC52" i="12"/>
  <c r="BD52" i="12"/>
  <c r="BE52" i="12"/>
  <c r="BF52" i="12"/>
  <c r="BG52" i="12"/>
  <c r="BH52" i="12"/>
  <c r="BC53" i="12"/>
  <c r="BD53" i="12"/>
  <c r="BE53" i="12"/>
  <c r="BF53" i="12"/>
  <c r="BG53" i="12"/>
  <c r="BH53" i="12"/>
  <c r="BC54" i="12"/>
  <c r="BD54" i="12"/>
  <c r="BE54" i="12"/>
  <c r="BF54" i="12"/>
  <c r="BG54" i="12"/>
  <c r="BH54" i="12"/>
  <c r="BC55" i="12"/>
  <c r="BD55" i="12"/>
  <c r="BE55" i="12"/>
  <c r="BF55" i="12"/>
  <c r="BG55" i="12"/>
  <c r="BH55" i="12"/>
  <c r="BM20" i="12"/>
  <c r="BN20" i="12"/>
  <c r="BO20" i="12"/>
  <c r="BM21" i="12"/>
  <c r="BN21" i="12"/>
  <c r="BO21" i="12"/>
  <c r="BM22" i="12"/>
  <c r="BN22" i="12"/>
  <c r="BO22" i="12"/>
  <c r="BM23" i="12"/>
  <c r="BN23" i="12"/>
  <c r="BO23" i="12"/>
  <c r="BM24" i="12"/>
  <c r="BN24" i="12"/>
  <c r="BO24" i="12"/>
  <c r="BM25" i="12"/>
  <c r="BN25" i="12"/>
  <c r="BO25" i="12"/>
  <c r="BM26" i="12"/>
  <c r="BN26" i="12"/>
  <c r="BO26" i="12"/>
  <c r="BM27" i="12"/>
  <c r="BN27" i="12"/>
  <c r="BO27" i="12"/>
  <c r="BM28" i="12"/>
  <c r="BN28" i="12"/>
  <c r="BO28" i="12"/>
  <c r="BM29" i="12"/>
  <c r="BN29" i="12"/>
  <c r="BO29" i="12"/>
  <c r="BM30" i="12"/>
  <c r="BN30" i="12"/>
  <c r="BO30" i="12"/>
  <c r="BM31" i="12"/>
  <c r="BN31" i="12"/>
  <c r="BO31" i="12"/>
  <c r="BM32" i="12"/>
  <c r="BN32" i="12"/>
  <c r="BO32" i="12"/>
  <c r="BM33" i="12"/>
  <c r="BN33" i="12"/>
  <c r="BO33" i="12"/>
  <c r="BM34" i="12"/>
  <c r="BN34" i="12"/>
  <c r="BO34" i="12"/>
  <c r="BM35" i="12"/>
  <c r="BN35" i="12"/>
  <c r="BO35" i="12"/>
  <c r="BM36" i="12"/>
  <c r="BN36" i="12"/>
  <c r="BO36" i="12"/>
  <c r="BM37" i="12"/>
  <c r="BN37" i="12"/>
  <c r="BO37" i="12"/>
  <c r="BM38" i="12"/>
  <c r="BN38" i="12"/>
  <c r="BO38" i="12"/>
  <c r="BM39" i="12"/>
  <c r="BN39" i="12"/>
  <c r="BO39" i="12"/>
  <c r="BM40" i="12"/>
  <c r="BN40" i="12"/>
  <c r="BO40" i="12"/>
  <c r="BM41" i="12"/>
  <c r="BN41" i="12"/>
  <c r="BO41" i="12"/>
  <c r="BM42" i="12"/>
  <c r="BN42" i="12"/>
  <c r="BO42" i="12"/>
  <c r="BM43" i="12"/>
  <c r="BN43" i="12"/>
  <c r="BO43" i="12"/>
  <c r="BM44" i="12"/>
  <c r="BN44" i="12"/>
  <c r="BO44" i="12"/>
  <c r="BM45" i="12"/>
  <c r="BN45" i="12"/>
  <c r="BO45" i="12"/>
  <c r="BM46" i="12"/>
  <c r="BN46" i="12"/>
  <c r="BO46" i="12"/>
  <c r="BM47" i="12"/>
  <c r="BN47" i="12"/>
  <c r="BO47" i="12"/>
  <c r="BM48" i="12"/>
  <c r="BN48" i="12"/>
  <c r="BO48" i="12"/>
  <c r="BM49" i="12"/>
  <c r="BN49" i="12"/>
  <c r="BO49" i="12"/>
  <c r="BM50" i="12"/>
  <c r="BN50" i="12"/>
  <c r="BO50" i="12"/>
  <c r="BM51" i="12"/>
  <c r="BN51" i="12"/>
  <c r="BO51" i="12"/>
  <c r="BM52" i="12"/>
  <c r="BN52" i="12"/>
  <c r="BO52" i="12"/>
  <c r="BM53" i="12"/>
  <c r="BN53" i="12"/>
  <c r="BO53" i="12"/>
  <c r="BM54" i="12"/>
  <c r="BN54" i="12"/>
  <c r="BO54" i="12"/>
  <c r="BM55" i="12"/>
  <c r="BN55" i="12"/>
  <c r="BO55" i="12"/>
  <c r="AC17" i="2" l="1"/>
  <c r="M504" i="2"/>
  <c r="M506" i="2"/>
  <c r="M507" i="2"/>
  <c r="AC18" i="2" l="1"/>
  <c r="AC19" i="2" s="1"/>
  <c r="AC20" i="2" s="1"/>
  <c r="AC21" i="2" s="1"/>
  <c r="AC22" i="2" s="1"/>
  <c r="AC23" i="2" s="1"/>
  <c r="AC24" i="2" s="1"/>
  <c r="AC25" i="2" s="1"/>
  <c r="AC26" i="2" s="1"/>
  <c r="AC27" i="2" s="1"/>
  <c r="AC28" i="2" s="1"/>
  <c r="AC29" i="2" s="1"/>
  <c r="AC30" i="2" s="1"/>
  <c r="M508" i="2"/>
  <c r="AC31" i="2" l="1"/>
  <c r="L507" i="2"/>
  <c r="L506" i="2"/>
  <c r="L504" i="2"/>
  <c r="O504" i="2"/>
  <c r="P504" i="2"/>
  <c r="Q504" i="2"/>
  <c r="R504" i="2"/>
  <c r="T507" i="2"/>
  <c r="W364" i="2"/>
  <c r="X364" i="2"/>
  <c r="W365" i="2"/>
  <c r="X365" i="2"/>
  <c r="W366" i="2"/>
  <c r="X366" i="2"/>
  <c r="W367" i="2"/>
  <c r="X367" i="2"/>
  <c r="W368" i="2"/>
  <c r="X368" i="2"/>
  <c r="W369" i="2"/>
  <c r="X369" i="2"/>
  <c r="W370" i="2"/>
  <c r="X370" i="2"/>
  <c r="W371" i="2"/>
  <c r="X371" i="2"/>
  <c r="W372" i="2"/>
  <c r="X372" i="2"/>
  <c r="W373" i="2"/>
  <c r="X373" i="2"/>
  <c r="W374" i="2"/>
  <c r="X374" i="2"/>
  <c r="W375" i="2"/>
  <c r="X375" i="2"/>
  <c r="W376" i="2"/>
  <c r="X376" i="2"/>
  <c r="W377" i="2"/>
  <c r="X377" i="2"/>
  <c r="W378" i="2"/>
  <c r="X378" i="2"/>
  <c r="W379" i="2"/>
  <c r="X379" i="2"/>
  <c r="W380" i="2"/>
  <c r="X380" i="2"/>
  <c r="W381" i="2"/>
  <c r="X381" i="2"/>
  <c r="W382" i="2"/>
  <c r="X382" i="2"/>
  <c r="W383" i="2"/>
  <c r="X383" i="2"/>
  <c r="W384" i="2"/>
  <c r="X384" i="2"/>
  <c r="W385" i="2"/>
  <c r="X385" i="2"/>
  <c r="W386" i="2"/>
  <c r="X386" i="2"/>
  <c r="W387" i="2"/>
  <c r="X387" i="2"/>
  <c r="W388" i="2"/>
  <c r="X388" i="2"/>
  <c r="W389" i="2"/>
  <c r="X389" i="2"/>
  <c r="W390" i="2"/>
  <c r="X390" i="2"/>
  <c r="W391" i="2"/>
  <c r="X391" i="2"/>
  <c r="W392" i="2"/>
  <c r="X392" i="2"/>
  <c r="W393" i="2"/>
  <c r="X393" i="2"/>
  <c r="W394" i="2"/>
  <c r="X394" i="2"/>
  <c r="W395" i="2"/>
  <c r="X395" i="2"/>
  <c r="W396" i="2"/>
  <c r="X396" i="2"/>
  <c r="W397" i="2"/>
  <c r="X397" i="2"/>
  <c r="W398" i="2"/>
  <c r="X398" i="2"/>
  <c r="W399" i="2"/>
  <c r="X399" i="2"/>
  <c r="W400" i="2"/>
  <c r="X400" i="2"/>
  <c r="W401" i="2"/>
  <c r="X401" i="2"/>
  <c r="W402" i="2"/>
  <c r="X402" i="2"/>
  <c r="W403" i="2"/>
  <c r="X403" i="2"/>
  <c r="W404" i="2"/>
  <c r="X404" i="2"/>
  <c r="W405" i="2"/>
  <c r="X405" i="2"/>
  <c r="W406" i="2"/>
  <c r="X406" i="2"/>
  <c r="W407" i="2"/>
  <c r="X407" i="2"/>
  <c r="W408" i="2"/>
  <c r="X408" i="2"/>
  <c r="W409" i="2"/>
  <c r="X409" i="2"/>
  <c r="W410" i="2"/>
  <c r="X410" i="2"/>
  <c r="W411" i="2"/>
  <c r="X411" i="2"/>
  <c r="W412" i="2"/>
  <c r="X412" i="2"/>
  <c r="W413" i="2"/>
  <c r="X413" i="2"/>
  <c r="W414" i="2"/>
  <c r="X414" i="2"/>
  <c r="W415" i="2"/>
  <c r="X415" i="2"/>
  <c r="W416" i="2"/>
  <c r="X416" i="2"/>
  <c r="W417" i="2"/>
  <c r="X417" i="2"/>
  <c r="W418" i="2"/>
  <c r="X418" i="2"/>
  <c r="W419" i="2"/>
  <c r="X419" i="2"/>
  <c r="W420" i="2"/>
  <c r="X420" i="2"/>
  <c r="W421" i="2"/>
  <c r="X421" i="2"/>
  <c r="W422" i="2"/>
  <c r="X422" i="2"/>
  <c r="W423" i="2"/>
  <c r="X423" i="2"/>
  <c r="W424" i="2"/>
  <c r="X424" i="2"/>
  <c r="W425" i="2"/>
  <c r="X425" i="2"/>
  <c r="W426" i="2"/>
  <c r="X426" i="2"/>
  <c r="W427" i="2"/>
  <c r="X427" i="2"/>
  <c r="W428" i="2"/>
  <c r="X428" i="2"/>
  <c r="W429" i="2"/>
  <c r="X429" i="2"/>
  <c r="W430" i="2"/>
  <c r="X430" i="2"/>
  <c r="W431" i="2"/>
  <c r="X431" i="2"/>
  <c r="W432" i="2"/>
  <c r="X432" i="2"/>
  <c r="W433" i="2"/>
  <c r="X433" i="2"/>
  <c r="W434" i="2"/>
  <c r="X434" i="2"/>
  <c r="W435" i="2"/>
  <c r="X435" i="2"/>
  <c r="W436" i="2"/>
  <c r="X436" i="2"/>
  <c r="W437" i="2"/>
  <c r="X437" i="2"/>
  <c r="W438" i="2"/>
  <c r="X438" i="2"/>
  <c r="W439" i="2"/>
  <c r="X439" i="2"/>
  <c r="W440" i="2"/>
  <c r="X440" i="2"/>
  <c r="W441" i="2"/>
  <c r="X441" i="2"/>
  <c r="W442" i="2"/>
  <c r="X442" i="2"/>
  <c r="W443" i="2"/>
  <c r="X443" i="2"/>
  <c r="W444" i="2"/>
  <c r="X444" i="2"/>
  <c r="W445" i="2"/>
  <c r="X445" i="2"/>
  <c r="W446" i="2"/>
  <c r="X446" i="2"/>
  <c r="W447" i="2"/>
  <c r="X447" i="2"/>
  <c r="W448" i="2"/>
  <c r="X448" i="2"/>
  <c r="W449" i="2"/>
  <c r="X449" i="2"/>
  <c r="W450" i="2"/>
  <c r="X450" i="2"/>
  <c r="W451" i="2"/>
  <c r="X451" i="2"/>
  <c r="W452" i="2"/>
  <c r="X452" i="2"/>
  <c r="W453" i="2"/>
  <c r="X453" i="2"/>
  <c r="W454" i="2"/>
  <c r="X454" i="2"/>
  <c r="W455" i="2"/>
  <c r="X455" i="2"/>
  <c r="W456" i="2"/>
  <c r="X456" i="2"/>
  <c r="W457" i="2"/>
  <c r="X457" i="2"/>
  <c r="W458" i="2"/>
  <c r="X458" i="2"/>
  <c r="W459" i="2"/>
  <c r="X459" i="2"/>
  <c r="W460" i="2"/>
  <c r="X460" i="2"/>
  <c r="W461" i="2"/>
  <c r="X461" i="2"/>
  <c r="W462" i="2"/>
  <c r="X462" i="2"/>
  <c r="W463" i="2"/>
  <c r="X463" i="2"/>
  <c r="W464" i="2"/>
  <c r="X464" i="2"/>
  <c r="W465" i="2"/>
  <c r="X465" i="2"/>
  <c r="W466" i="2"/>
  <c r="X466" i="2"/>
  <c r="W467" i="2"/>
  <c r="X467" i="2"/>
  <c r="W468" i="2"/>
  <c r="X468" i="2"/>
  <c r="W469" i="2"/>
  <c r="X469" i="2"/>
  <c r="W470" i="2"/>
  <c r="X470" i="2"/>
  <c r="W471" i="2"/>
  <c r="X471" i="2"/>
  <c r="W472" i="2"/>
  <c r="X472" i="2"/>
  <c r="W473" i="2"/>
  <c r="X473" i="2"/>
  <c r="W474" i="2"/>
  <c r="X474" i="2"/>
  <c r="W475" i="2"/>
  <c r="X475" i="2"/>
  <c r="W476" i="2"/>
  <c r="X476" i="2"/>
  <c r="W477" i="2"/>
  <c r="X477" i="2"/>
  <c r="W478" i="2"/>
  <c r="X478" i="2"/>
  <c r="W479" i="2"/>
  <c r="X479" i="2"/>
  <c r="W480" i="2"/>
  <c r="X480" i="2"/>
  <c r="W481" i="2"/>
  <c r="X481" i="2"/>
  <c r="W482" i="2"/>
  <c r="X482" i="2"/>
  <c r="W483" i="2"/>
  <c r="X483" i="2"/>
  <c r="W484" i="2"/>
  <c r="X484" i="2"/>
  <c r="W485" i="2"/>
  <c r="X485" i="2"/>
  <c r="W486" i="2"/>
  <c r="X486" i="2"/>
  <c r="W487" i="2"/>
  <c r="X487" i="2"/>
  <c r="W488" i="2"/>
  <c r="X488" i="2"/>
  <c r="W489" i="2"/>
  <c r="X489" i="2"/>
  <c r="W490" i="2"/>
  <c r="X490" i="2"/>
  <c r="W491" i="2"/>
  <c r="X491" i="2"/>
  <c r="W492" i="2"/>
  <c r="X492" i="2"/>
  <c r="W493" i="2"/>
  <c r="X493" i="2"/>
  <c r="W494" i="2"/>
  <c r="X494" i="2"/>
  <c r="W495" i="2"/>
  <c r="X495" i="2"/>
  <c r="W496" i="2"/>
  <c r="X496" i="2"/>
  <c r="W497" i="2"/>
  <c r="X497" i="2"/>
  <c r="W498" i="2"/>
  <c r="X498" i="2"/>
  <c r="W499" i="2"/>
  <c r="X499" i="2"/>
  <c r="W500" i="2"/>
  <c r="X500" i="2"/>
  <c r="W501" i="2"/>
  <c r="X501" i="2"/>
  <c r="W502" i="2"/>
  <c r="X502" i="2"/>
  <c r="W503" i="2"/>
  <c r="X503" i="2"/>
  <c r="W6" i="2"/>
  <c r="X6" i="2"/>
  <c r="W7" i="2"/>
  <c r="X7" i="2"/>
  <c r="W8" i="2"/>
  <c r="X8" i="2"/>
  <c r="W9" i="2"/>
  <c r="X9" i="2"/>
  <c r="W10" i="2"/>
  <c r="X10" i="2"/>
  <c r="W11" i="2"/>
  <c r="X11" i="2"/>
  <c r="W12" i="2"/>
  <c r="X12" i="2"/>
  <c r="W13" i="2"/>
  <c r="X13" i="2"/>
  <c r="W14" i="2"/>
  <c r="X14" i="2"/>
  <c r="W15" i="2"/>
  <c r="X15" i="2"/>
  <c r="W16" i="2"/>
  <c r="X16" i="2"/>
  <c r="W17" i="2"/>
  <c r="X17" i="2"/>
  <c r="W18" i="2"/>
  <c r="X18" i="2"/>
  <c r="W19" i="2"/>
  <c r="X19" i="2"/>
  <c r="W20" i="2"/>
  <c r="X20" i="2"/>
  <c r="W21" i="2"/>
  <c r="X21" i="2"/>
  <c r="W22" i="2"/>
  <c r="X22" i="2"/>
  <c r="W23" i="2"/>
  <c r="X23" i="2"/>
  <c r="W24" i="2"/>
  <c r="X24" i="2"/>
  <c r="W25" i="2"/>
  <c r="X25" i="2"/>
  <c r="W26" i="2"/>
  <c r="X26" i="2"/>
  <c r="W27" i="2"/>
  <c r="X27" i="2"/>
  <c r="W28" i="2"/>
  <c r="X28" i="2"/>
  <c r="W29" i="2"/>
  <c r="X29" i="2"/>
  <c r="W30" i="2"/>
  <c r="X30" i="2"/>
  <c r="W31" i="2"/>
  <c r="X31" i="2"/>
  <c r="W32" i="2"/>
  <c r="X32" i="2"/>
  <c r="W33" i="2"/>
  <c r="X33" i="2"/>
  <c r="W34" i="2"/>
  <c r="X34" i="2"/>
  <c r="W35" i="2"/>
  <c r="X35" i="2"/>
  <c r="W36" i="2"/>
  <c r="X36" i="2"/>
  <c r="W37" i="2"/>
  <c r="X37" i="2"/>
  <c r="W38" i="2"/>
  <c r="X38" i="2"/>
  <c r="W39" i="2"/>
  <c r="X39" i="2"/>
  <c r="W40" i="2"/>
  <c r="X40" i="2"/>
  <c r="W41" i="2"/>
  <c r="X41" i="2"/>
  <c r="W42" i="2"/>
  <c r="X42" i="2"/>
  <c r="W43" i="2"/>
  <c r="X43" i="2"/>
  <c r="W44" i="2"/>
  <c r="X44" i="2"/>
  <c r="W45" i="2"/>
  <c r="X45" i="2"/>
  <c r="W46" i="2"/>
  <c r="X46" i="2"/>
  <c r="W47" i="2"/>
  <c r="X47" i="2"/>
  <c r="W48" i="2"/>
  <c r="X48" i="2"/>
  <c r="W49" i="2"/>
  <c r="X49" i="2"/>
  <c r="W50" i="2"/>
  <c r="X50" i="2"/>
  <c r="W51" i="2"/>
  <c r="X51" i="2"/>
  <c r="W52" i="2"/>
  <c r="X52" i="2"/>
  <c r="W53" i="2"/>
  <c r="X53" i="2"/>
  <c r="W54" i="2"/>
  <c r="X54" i="2"/>
  <c r="W55" i="2"/>
  <c r="X55" i="2"/>
  <c r="W56" i="2"/>
  <c r="X56" i="2"/>
  <c r="W57" i="2"/>
  <c r="X57" i="2"/>
  <c r="W58" i="2"/>
  <c r="X58" i="2"/>
  <c r="W59" i="2"/>
  <c r="X59" i="2"/>
  <c r="W60" i="2"/>
  <c r="X60" i="2"/>
  <c r="W61" i="2"/>
  <c r="X61" i="2"/>
  <c r="W62" i="2"/>
  <c r="X62" i="2"/>
  <c r="W63" i="2"/>
  <c r="X63" i="2"/>
  <c r="W64" i="2"/>
  <c r="X64" i="2"/>
  <c r="W65" i="2"/>
  <c r="X65" i="2"/>
  <c r="W66" i="2"/>
  <c r="X66" i="2"/>
  <c r="W67" i="2"/>
  <c r="X67" i="2"/>
  <c r="W68" i="2"/>
  <c r="X68" i="2"/>
  <c r="W69" i="2"/>
  <c r="X69" i="2"/>
  <c r="W70" i="2"/>
  <c r="X70" i="2"/>
  <c r="W71" i="2"/>
  <c r="X71" i="2"/>
  <c r="W72" i="2"/>
  <c r="X72" i="2"/>
  <c r="W73" i="2"/>
  <c r="X73" i="2"/>
  <c r="W74" i="2"/>
  <c r="X74" i="2"/>
  <c r="W75" i="2"/>
  <c r="X75" i="2"/>
  <c r="W76" i="2"/>
  <c r="X76" i="2"/>
  <c r="W77" i="2"/>
  <c r="X77" i="2"/>
  <c r="W78" i="2"/>
  <c r="X78" i="2"/>
  <c r="W79" i="2"/>
  <c r="X79" i="2"/>
  <c r="W80" i="2"/>
  <c r="X80" i="2"/>
  <c r="W81" i="2"/>
  <c r="X81" i="2"/>
  <c r="W82" i="2"/>
  <c r="X82" i="2"/>
  <c r="W83" i="2"/>
  <c r="X83" i="2"/>
  <c r="W84" i="2"/>
  <c r="X84" i="2"/>
  <c r="W85" i="2"/>
  <c r="X85" i="2"/>
  <c r="W86" i="2"/>
  <c r="X86" i="2"/>
  <c r="W87" i="2"/>
  <c r="X87" i="2"/>
  <c r="W88" i="2"/>
  <c r="X88" i="2"/>
  <c r="W89" i="2"/>
  <c r="X89" i="2"/>
  <c r="W90" i="2"/>
  <c r="X90" i="2"/>
  <c r="W91" i="2"/>
  <c r="X91" i="2"/>
  <c r="W92" i="2"/>
  <c r="X92" i="2"/>
  <c r="W93" i="2"/>
  <c r="X93" i="2"/>
  <c r="W94" i="2"/>
  <c r="X94" i="2"/>
  <c r="W95" i="2"/>
  <c r="X95" i="2"/>
  <c r="W96" i="2"/>
  <c r="X96" i="2"/>
  <c r="W97" i="2"/>
  <c r="X97" i="2"/>
  <c r="W98" i="2"/>
  <c r="X98" i="2"/>
  <c r="W99" i="2"/>
  <c r="X99" i="2"/>
  <c r="W100" i="2"/>
  <c r="X100" i="2"/>
  <c r="W101" i="2"/>
  <c r="X101" i="2"/>
  <c r="W102" i="2"/>
  <c r="X102" i="2"/>
  <c r="W103" i="2"/>
  <c r="X103" i="2"/>
  <c r="W104" i="2"/>
  <c r="X104" i="2"/>
  <c r="W105" i="2"/>
  <c r="X105" i="2"/>
  <c r="W106" i="2"/>
  <c r="X106" i="2"/>
  <c r="W107" i="2"/>
  <c r="X107" i="2"/>
  <c r="W108" i="2"/>
  <c r="X108" i="2"/>
  <c r="W109" i="2"/>
  <c r="X109" i="2"/>
  <c r="W110" i="2"/>
  <c r="X110" i="2"/>
  <c r="W111" i="2"/>
  <c r="X111" i="2"/>
  <c r="W112" i="2"/>
  <c r="X112" i="2"/>
  <c r="W113" i="2"/>
  <c r="X113" i="2"/>
  <c r="W114" i="2"/>
  <c r="X114" i="2"/>
  <c r="W115" i="2"/>
  <c r="X115" i="2"/>
  <c r="W116" i="2"/>
  <c r="X116" i="2"/>
  <c r="W117" i="2"/>
  <c r="X117" i="2"/>
  <c r="W118" i="2"/>
  <c r="X118" i="2"/>
  <c r="W119" i="2"/>
  <c r="X119" i="2"/>
  <c r="W120" i="2"/>
  <c r="X120" i="2"/>
  <c r="W121" i="2"/>
  <c r="X121" i="2"/>
  <c r="W122" i="2"/>
  <c r="X122" i="2"/>
  <c r="W123" i="2"/>
  <c r="X123" i="2"/>
  <c r="W124" i="2"/>
  <c r="X124" i="2"/>
  <c r="W125" i="2"/>
  <c r="X125" i="2"/>
  <c r="W126" i="2"/>
  <c r="X126" i="2"/>
  <c r="W127" i="2"/>
  <c r="X127" i="2"/>
  <c r="W128" i="2"/>
  <c r="X128" i="2"/>
  <c r="W129" i="2"/>
  <c r="X129" i="2"/>
  <c r="W130" i="2"/>
  <c r="X130" i="2"/>
  <c r="W131" i="2"/>
  <c r="X131" i="2"/>
  <c r="W132" i="2"/>
  <c r="X132" i="2"/>
  <c r="W133" i="2"/>
  <c r="X133" i="2"/>
  <c r="W134" i="2"/>
  <c r="X134" i="2"/>
  <c r="W135" i="2"/>
  <c r="X135" i="2"/>
  <c r="W136" i="2"/>
  <c r="X136" i="2"/>
  <c r="W137" i="2"/>
  <c r="X137" i="2"/>
  <c r="W138" i="2"/>
  <c r="X138" i="2"/>
  <c r="W139" i="2"/>
  <c r="X139" i="2"/>
  <c r="W140" i="2"/>
  <c r="X140" i="2"/>
  <c r="W141" i="2"/>
  <c r="X141" i="2"/>
  <c r="W142" i="2"/>
  <c r="X142" i="2"/>
  <c r="W143" i="2"/>
  <c r="X143" i="2"/>
  <c r="W144" i="2"/>
  <c r="X144" i="2"/>
  <c r="W145" i="2"/>
  <c r="X145" i="2"/>
  <c r="W146" i="2"/>
  <c r="X146" i="2"/>
  <c r="W147" i="2"/>
  <c r="X147" i="2"/>
  <c r="W148" i="2"/>
  <c r="X148" i="2"/>
  <c r="W149" i="2"/>
  <c r="X149" i="2"/>
  <c r="W150" i="2"/>
  <c r="X150" i="2"/>
  <c r="W151" i="2"/>
  <c r="X151" i="2"/>
  <c r="W152" i="2"/>
  <c r="X152" i="2"/>
  <c r="W153" i="2"/>
  <c r="X153" i="2"/>
  <c r="W154" i="2"/>
  <c r="X154" i="2"/>
  <c r="W155" i="2"/>
  <c r="X155" i="2"/>
  <c r="W156" i="2"/>
  <c r="X156" i="2"/>
  <c r="W157" i="2"/>
  <c r="X157" i="2"/>
  <c r="W158" i="2"/>
  <c r="X158" i="2"/>
  <c r="W159" i="2"/>
  <c r="X159" i="2"/>
  <c r="W160" i="2"/>
  <c r="X160" i="2"/>
  <c r="W161" i="2"/>
  <c r="X161" i="2"/>
  <c r="W162" i="2"/>
  <c r="X162" i="2"/>
  <c r="W163" i="2"/>
  <c r="X163" i="2"/>
  <c r="W164" i="2"/>
  <c r="X164" i="2"/>
  <c r="W165" i="2"/>
  <c r="X165" i="2"/>
  <c r="W166" i="2"/>
  <c r="X166" i="2"/>
  <c r="W167" i="2"/>
  <c r="X167" i="2"/>
  <c r="W168" i="2"/>
  <c r="X168" i="2"/>
  <c r="W169" i="2"/>
  <c r="X169" i="2"/>
  <c r="W170" i="2"/>
  <c r="X170" i="2"/>
  <c r="W171" i="2"/>
  <c r="X171" i="2"/>
  <c r="W172" i="2"/>
  <c r="X172" i="2"/>
  <c r="W173" i="2"/>
  <c r="X173" i="2"/>
  <c r="W174" i="2"/>
  <c r="X174" i="2"/>
  <c r="W175" i="2"/>
  <c r="X175" i="2"/>
  <c r="W176" i="2"/>
  <c r="X176" i="2"/>
  <c r="W177" i="2"/>
  <c r="X177" i="2"/>
  <c r="W178" i="2"/>
  <c r="X178" i="2"/>
  <c r="W179" i="2"/>
  <c r="X179" i="2"/>
  <c r="W180" i="2"/>
  <c r="X180" i="2"/>
  <c r="W181" i="2"/>
  <c r="X181" i="2"/>
  <c r="W182" i="2"/>
  <c r="X182" i="2"/>
  <c r="W183" i="2"/>
  <c r="X183" i="2"/>
  <c r="W184" i="2"/>
  <c r="X184" i="2"/>
  <c r="W185" i="2"/>
  <c r="X185" i="2"/>
  <c r="W186" i="2"/>
  <c r="X186" i="2"/>
  <c r="W187" i="2"/>
  <c r="X187" i="2"/>
  <c r="W188" i="2"/>
  <c r="X188" i="2"/>
  <c r="W189" i="2"/>
  <c r="X189" i="2"/>
  <c r="W190" i="2"/>
  <c r="X190" i="2"/>
  <c r="W191" i="2"/>
  <c r="X191" i="2"/>
  <c r="W192" i="2"/>
  <c r="X192" i="2"/>
  <c r="W193" i="2"/>
  <c r="X193" i="2"/>
  <c r="W194" i="2"/>
  <c r="X194" i="2"/>
  <c r="W195" i="2"/>
  <c r="X195" i="2"/>
  <c r="W196" i="2"/>
  <c r="X196" i="2"/>
  <c r="W197" i="2"/>
  <c r="X197" i="2"/>
  <c r="W198" i="2"/>
  <c r="X198" i="2"/>
  <c r="W199" i="2"/>
  <c r="X199" i="2"/>
  <c r="W200" i="2"/>
  <c r="X200" i="2"/>
  <c r="W201" i="2"/>
  <c r="X201" i="2"/>
  <c r="W202" i="2"/>
  <c r="X202" i="2"/>
  <c r="W203" i="2"/>
  <c r="X203" i="2"/>
  <c r="W204" i="2"/>
  <c r="X204" i="2"/>
  <c r="W205" i="2"/>
  <c r="X205" i="2"/>
  <c r="W206" i="2"/>
  <c r="X206" i="2"/>
  <c r="W207" i="2"/>
  <c r="X207" i="2"/>
  <c r="W208" i="2"/>
  <c r="X208" i="2"/>
  <c r="W209" i="2"/>
  <c r="X209" i="2"/>
  <c r="W210" i="2"/>
  <c r="X210" i="2"/>
  <c r="W211" i="2"/>
  <c r="X211" i="2"/>
  <c r="W212" i="2"/>
  <c r="X212" i="2"/>
  <c r="W213" i="2"/>
  <c r="X213" i="2"/>
  <c r="W214" i="2"/>
  <c r="X214" i="2"/>
  <c r="W215" i="2"/>
  <c r="X215" i="2"/>
  <c r="W216" i="2"/>
  <c r="X216" i="2"/>
  <c r="W217" i="2"/>
  <c r="X217" i="2"/>
  <c r="W218" i="2"/>
  <c r="X218" i="2"/>
  <c r="W219" i="2"/>
  <c r="X219" i="2"/>
  <c r="W220" i="2"/>
  <c r="X220" i="2"/>
  <c r="W221" i="2"/>
  <c r="X221" i="2"/>
  <c r="W222" i="2"/>
  <c r="X222" i="2"/>
  <c r="W223" i="2"/>
  <c r="X223" i="2"/>
  <c r="W224" i="2"/>
  <c r="X224" i="2"/>
  <c r="W225" i="2"/>
  <c r="X225" i="2"/>
  <c r="W226" i="2"/>
  <c r="X226" i="2"/>
  <c r="W227" i="2"/>
  <c r="X227" i="2"/>
  <c r="W228" i="2"/>
  <c r="X228" i="2"/>
  <c r="W229" i="2"/>
  <c r="X229" i="2"/>
  <c r="W230" i="2"/>
  <c r="X230" i="2"/>
  <c r="W231" i="2"/>
  <c r="X231" i="2"/>
  <c r="W232" i="2"/>
  <c r="X232" i="2"/>
  <c r="W233" i="2"/>
  <c r="X233" i="2"/>
  <c r="W234" i="2"/>
  <c r="X234" i="2"/>
  <c r="W235" i="2"/>
  <c r="X235" i="2"/>
  <c r="W236" i="2"/>
  <c r="X236" i="2"/>
  <c r="W237" i="2"/>
  <c r="X237" i="2"/>
  <c r="W238" i="2"/>
  <c r="X238" i="2"/>
  <c r="W239" i="2"/>
  <c r="X239" i="2"/>
  <c r="W240" i="2"/>
  <c r="X240" i="2"/>
  <c r="W241" i="2"/>
  <c r="X241" i="2"/>
  <c r="W242" i="2"/>
  <c r="X242" i="2"/>
  <c r="W243" i="2"/>
  <c r="X243" i="2"/>
  <c r="W244" i="2"/>
  <c r="X244" i="2"/>
  <c r="W245" i="2"/>
  <c r="X245" i="2"/>
  <c r="W246" i="2"/>
  <c r="X246" i="2"/>
  <c r="W247" i="2"/>
  <c r="X247" i="2"/>
  <c r="W248" i="2"/>
  <c r="X248" i="2"/>
  <c r="W249" i="2"/>
  <c r="X249" i="2"/>
  <c r="W250" i="2"/>
  <c r="X250" i="2"/>
  <c r="W251" i="2"/>
  <c r="X251" i="2"/>
  <c r="W252" i="2"/>
  <c r="X252" i="2"/>
  <c r="W253" i="2"/>
  <c r="X253" i="2"/>
  <c r="W254" i="2"/>
  <c r="X254" i="2"/>
  <c r="W255" i="2"/>
  <c r="X255" i="2"/>
  <c r="W256" i="2"/>
  <c r="X256" i="2"/>
  <c r="W257" i="2"/>
  <c r="X257" i="2"/>
  <c r="W258" i="2"/>
  <c r="X258" i="2"/>
  <c r="W259" i="2"/>
  <c r="X259" i="2"/>
  <c r="W260" i="2"/>
  <c r="X260" i="2"/>
  <c r="W261" i="2"/>
  <c r="X261" i="2"/>
  <c r="W262" i="2"/>
  <c r="X262" i="2"/>
  <c r="W263" i="2"/>
  <c r="X263" i="2"/>
  <c r="W264" i="2"/>
  <c r="X264" i="2"/>
  <c r="W265" i="2"/>
  <c r="X265" i="2"/>
  <c r="W266" i="2"/>
  <c r="X266" i="2"/>
  <c r="W267" i="2"/>
  <c r="X267" i="2"/>
  <c r="W268" i="2"/>
  <c r="X268" i="2"/>
  <c r="W269" i="2"/>
  <c r="X269" i="2"/>
  <c r="W270" i="2"/>
  <c r="X270" i="2"/>
  <c r="W271" i="2"/>
  <c r="X271" i="2"/>
  <c r="W272" i="2"/>
  <c r="X272" i="2"/>
  <c r="W273" i="2"/>
  <c r="X273" i="2"/>
  <c r="W274" i="2"/>
  <c r="X274" i="2"/>
  <c r="W275" i="2"/>
  <c r="X275" i="2"/>
  <c r="W276" i="2"/>
  <c r="X276" i="2"/>
  <c r="W277" i="2"/>
  <c r="X277" i="2"/>
  <c r="W278" i="2"/>
  <c r="X278" i="2"/>
  <c r="W279" i="2"/>
  <c r="X279" i="2"/>
  <c r="W280" i="2"/>
  <c r="X280" i="2"/>
  <c r="W281" i="2"/>
  <c r="X281" i="2"/>
  <c r="W282" i="2"/>
  <c r="X282" i="2"/>
  <c r="W283" i="2"/>
  <c r="X283" i="2"/>
  <c r="W284" i="2"/>
  <c r="X284" i="2"/>
  <c r="W285" i="2"/>
  <c r="X285" i="2"/>
  <c r="W286" i="2"/>
  <c r="X286" i="2"/>
  <c r="W287" i="2"/>
  <c r="X287" i="2"/>
  <c r="W288" i="2"/>
  <c r="X288" i="2"/>
  <c r="W289" i="2"/>
  <c r="X289" i="2"/>
  <c r="W290" i="2"/>
  <c r="X290" i="2"/>
  <c r="W291" i="2"/>
  <c r="X291" i="2"/>
  <c r="W292" i="2"/>
  <c r="X292" i="2"/>
  <c r="W293" i="2"/>
  <c r="X293" i="2"/>
  <c r="W294" i="2"/>
  <c r="X294" i="2"/>
  <c r="W295" i="2"/>
  <c r="X295" i="2"/>
  <c r="W296" i="2"/>
  <c r="X296" i="2"/>
  <c r="W297" i="2"/>
  <c r="X297" i="2"/>
  <c r="W298" i="2"/>
  <c r="X298" i="2"/>
  <c r="W299" i="2"/>
  <c r="X299" i="2"/>
  <c r="W300" i="2"/>
  <c r="X300" i="2"/>
  <c r="W301" i="2"/>
  <c r="X301" i="2"/>
  <c r="W302" i="2"/>
  <c r="X302" i="2"/>
  <c r="W303" i="2"/>
  <c r="X303" i="2"/>
  <c r="W304" i="2"/>
  <c r="X304" i="2"/>
  <c r="W305" i="2"/>
  <c r="X305" i="2"/>
  <c r="W306" i="2"/>
  <c r="X306" i="2"/>
  <c r="W307" i="2"/>
  <c r="X307" i="2"/>
  <c r="W308" i="2"/>
  <c r="X308" i="2"/>
  <c r="W309" i="2"/>
  <c r="X309" i="2"/>
  <c r="W310" i="2"/>
  <c r="X310" i="2"/>
  <c r="W311" i="2"/>
  <c r="X311" i="2"/>
  <c r="W312" i="2"/>
  <c r="X312" i="2"/>
  <c r="W313" i="2"/>
  <c r="X313" i="2"/>
  <c r="W314" i="2"/>
  <c r="X314" i="2"/>
  <c r="W315" i="2"/>
  <c r="X315" i="2"/>
  <c r="W316" i="2"/>
  <c r="X316" i="2"/>
  <c r="W317" i="2"/>
  <c r="X317" i="2"/>
  <c r="W318" i="2"/>
  <c r="X318" i="2"/>
  <c r="W319" i="2"/>
  <c r="X319" i="2"/>
  <c r="W320" i="2"/>
  <c r="X320" i="2"/>
  <c r="W321" i="2"/>
  <c r="X321" i="2"/>
  <c r="W322" i="2"/>
  <c r="X322" i="2"/>
  <c r="W323" i="2"/>
  <c r="X323" i="2"/>
  <c r="W324" i="2"/>
  <c r="X324" i="2"/>
  <c r="W325" i="2"/>
  <c r="X325" i="2"/>
  <c r="W326" i="2"/>
  <c r="X326" i="2"/>
  <c r="W327" i="2"/>
  <c r="X327" i="2"/>
  <c r="W328" i="2"/>
  <c r="X328" i="2"/>
  <c r="W329" i="2"/>
  <c r="X329" i="2"/>
  <c r="W330" i="2"/>
  <c r="X330" i="2"/>
  <c r="W331" i="2"/>
  <c r="X331" i="2"/>
  <c r="W332" i="2"/>
  <c r="X332" i="2"/>
  <c r="W333" i="2"/>
  <c r="X333" i="2"/>
  <c r="W334" i="2"/>
  <c r="X334" i="2"/>
  <c r="W335" i="2"/>
  <c r="X335" i="2"/>
  <c r="W336" i="2"/>
  <c r="X336" i="2"/>
  <c r="W337" i="2"/>
  <c r="X337" i="2"/>
  <c r="W338" i="2"/>
  <c r="X338" i="2"/>
  <c r="W339" i="2"/>
  <c r="X339" i="2"/>
  <c r="W340" i="2"/>
  <c r="X340" i="2"/>
  <c r="W341" i="2"/>
  <c r="X341" i="2"/>
  <c r="W342" i="2"/>
  <c r="X342" i="2"/>
  <c r="W343" i="2"/>
  <c r="X343" i="2"/>
  <c r="W344" i="2"/>
  <c r="X344" i="2"/>
  <c r="W345" i="2"/>
  <c r="X345" i="2"/>
  <c r="W346" i="2"/>
  <c r="X346" i="2"/>
  <c r="W347" i="2"/>
  <c r="X347" i="2"/>
  <c r="W348" i="2"/>
  <c r="X348" i="2"/>
  <c r="W349" i="2"/>
  <c r="X349" i="2"/>
  <c r="W350" i="2"/>
  <c r="X350" i="2"/>
  <c r="W351" i="2"/>
  <c r="X351" i="2"/>
  <c r="W352" i="2"/>
  <c r="X352" i="2"/>
  <c r="W353" i="2"/>
  <c r="X353" i="2"/>
  <c r="W354" i="2"/>
  <c r="X354" i="2"/>
  <c r="W355" i="2"/>
  <c r="X355" i="2"/>
  <c r="W356" i="2"/>
  <c r="X356" i="2"/>
  <c r="W357" i="2"/>
  <c r="X357" i="2"/>
  <c r="W358" i="2"/>
  <c r="X358" i="2"/>
  <c r="W359" i="2"/>
  <c r="X359" i="2"/>
  <c r="W360" i="2"/>
  <c r="X360" i="2"/>
  <c r="W361" i="2"/>
  <c r="X361" i="2"/>
  <c r="W362" i="2"/>
  <c r="X362" i="2"/>
  <c r="W363" i="2"/>
  <c r="X363" i="2"/>
  <c r="D507" i="2"/>
  <c r="D506" i="2"/>
  <c r="D505" i="2"/>
  <c r="T517" i="2" l="1"/>
  <c r="T4" i="2" s="1"/>
  <c r="L513" i="2"/>
  <c r="AC32" i="2"/>
  <c r="Y70" i="2"/>
  <c r="Z70" i="2" s="1"/>
  <c r="Y68" i="2"/>
  <c r="Y62" i="2"/>
  <c r="Y60" i="2"/>
  <c r="Y54" i="2"/>
  <c r="Y52" i="2"/>
  <c r="Y6" i="2"/>
  <c r="Y502" i="2"/>
  <c r="Y500" i="2"/>
  <c r="Y498" i="2"/>
  <c r="Y496" i="2"/>
  <c r="Y494" i="2"/>
  <c r="Y492" i="2"/>
  <c r="Y490" i="2"/>
  <c r="Y488" i="2"/>
  <c r="Y486" i="2"/>
  <c r="Y484" i="2"/>
  <c r="Y482" i="2"/>
  <c r="Y480" i="2"/>
  <c r="Y478" i="2"/>
  <c r="Y476" i="2"/>
  <c r="Y474" i="2"/>
  <c r="Y472" i="2"/>
  <c r="Y470" i="2"/>
  <c r="Y468" i="2"/>
  <c r="Y466" i="2"/>
  <c r="Y464" i="2"/>
  <c r="Y462" i="2"/>
  <c r="Y460" i="2"/>
  <c r="Y458" i="2"/>
  <c r="Y456" i="2"/>
  <c r="Y454" i="2"/>
  <c r="Y452" i="2"/>
  <c r="Y450" i="2"/>
  <c r="Y448" i="2"/>
  <c r="Y440" i="2"/>
  <c r="Y232" i="2"/>
  <c r="Y228" i="2"/>
  <c r="Y224" i="2"/>
  <c r="Y218" i="2"/>
  <c r="Y216" i="2"/>
  <c r="Y214" i="2"/>
  <c r="Y212" i="2"/>
  <c r="Y210" i="2"/>
  <c r="Y208" i="2"/>
  <c r="Y206" i="2"/>
  <c r="Y202" i="2"/>
  <c r="Y200" i="2"/>
  <c r="Y196" i="2"/>
  <c r="Y190" i="2"/>
  <c r="Y183" i="2"/>
  <c r="Y181" i="2"/>
  <c r="Y179" i="2"/>
  <c r="Y177" i="2"/>
  <c r="Y168" i="2"/>
  <c r="Y162" i="2"/>
  <c r="Y153" i="2"/>
  <c r="Y151" i="2"/>
  <c r="Y231" i="2"/>
  <c r="Y227" i="2"/>
  <c r="Y223" i="2"/>
  <c r="Y217" i="2"/>
  <c r="Y215" i="2"/>
  <c r="Y213" i="2"/>
  <c r="Y211" i="2"/>
  <c r="Y209" i="2"/>
  <c r="Y207" i="2"/>
  <c r="Y205" i="2"/>
  <c r="Y203" i="2"/>
  <c r="Y199" i="2"/>
  <c r="Y197" i="2"/>
  <c r="Y195" i="2"/>
  <c r="Y191" i="2"/>
  <c r="Y145" i="2"/>
  <c r="Y387" i="2"/>
  <c r="Y385" i="2"/>
  <c r="Y379" i="2"/>
  <c r="Y377" i="2"/>
  <c r="Y156" i="2"/>
  <c r="Y127" i="2"/>
  <c r="Y125" i="2"/>
  <c r="Y123" i="2"/>
  <c r="Y121" i="2"/>
  <c r="Y111" i="2"/>
  <c r="Y103" i="2"/>
  <c r="Y97" i="2"/>
  <c r="Y35" i="2"/>
  <c r="Y27" i="2"/>
  <c r="Y19" i="2"/>
  <c r="Y346" i="2"/>
  <c r="Y344" i="2"/>
  <c r="Y338" i="2"/>
  <c r="Y336" i="2"/>
  <c r="Y314" i="2"/>
  <c r="Y312" i="2"/>
  <c r="Y306" i="2"/>
  <c r="Y304" i="2"/>
  <c r="Y142" i="2"/>
  <c r="Y138" i="2"/>
  <c r="Y136" i="2"/>
  <c r="Y91" i="2"/>
  <c r="Y83" i="2"/>
  <c r="Y75" i="2"/>
  <c r="Y46" i="2"/>
  <c r="Y44" i="2"/>
  <c r="Y11" i="2"/>
  <c r="Y282" i="2"/>
  <c r="Y280" i="2"/>
  <c r="Y274" i="2"/>
  <c r="Y272" i="2"/>
  <c r="Y250" i="2"/>
  <c r="Y248" i="2"/>
  <c r="Y242" i="2"/>
  <c r="Y240" i="2"/>
  <c r="Y67" i="2"/>
  <c r="Y59" i="2"/>
  <c r="Y51" i="2"/>
  <c r="Y38" i="2"/>
  <c r="Y36" i="2"/>
  <c r="Y30" i="2"/>
  <c r="Y28" i="2"/>
  <c r="Y22" i="2"/>
  <c r="Y20" i="2"/>
  <c r="Y503" i="2"/>
  <c r="Y501" i="2"/>
  <c r="Y499" i="2"/>
  <c r="Y497" i="2"/>
  <c r="Y495" i="2"/>
  <c r="Y493" i="2"/>
  <c r="Y491" i="2"/>
  <c r="Y489" i="2"/>
  <c r="Y487" i="2"/>
  <c r="Y485" i="2"/>
  <c r="Y483" i="2"/>
  <c r="Y481" i="2"/>
  <c r="Y479" i="2"/>
  <c r="Y477" i="2"/>
  <c r="Y475" i="2"/>
  <c r="Y473" i="2"/>
  <c r="Y471" i="2"/>
  <c r="Y469" i="2"/>
  <c r="Y467" i="2"/>
  <c r="Y465" i="2"/>
  <c r="Y463" i="2"/>
  <c r="Y461" i="2"/>
  <c r="Y459" i="2"/>
  <c r="Y457" i="2"/>
  <c r="Y455" i="2"/>
  <c r="Y453" i="2"/>
  <c r="Y451" i="2"/>
  <c r="Y449" i="2"/>
  <c r="Y443" i="2"/>
  <c r="Y154" i="2"/>
  <c r="Y152" i="2"/>
  <c r="Y148" i="2"/>
  <c r="Y141" i="2"/>
  <c r="Y139" i="2"/>
  <c r="Y135" i="2"/>
  <c r="Y98" i="2"/>
  <c r="Y86" i="2"/>
  <c r="Y84" i="2"/>
  <c r="Y82" i="2"/>
  <c r="Y80" i="2"/>
  <c r="Y43" i="2"/>
  <c r="Y14" i="2"/>
  <c r="Y12" i="2"/>
  <c r="Y419" i="2"/>
  <c r="Y417" i="2"/>
  <c r="Y411" i="2"/>
  <c r="Y409" i="2"/>
  <c r="Y186" i="2"/>
  <c r="Y182" i="2"/>
  <c r="Y180" i="2"/>
  <c r="Y174" i="2"/>
  <c r="Y165" i="2"/>
  <c r="Y163" i="2"/>
  <c r="Y161" i="2"/>
  <c r="Y144" i="2"/>
  <c r="Y330" i="2"/>
  <c r="Y328" i="2"/>
  <c r="Y322" i="2"/>
  <c r="Y320" i="2"/>
  <c r="Y266" i="2"/>
  <c r="Y264" i="2"/>
  <c r="Y258" i="2"/>
  <c r="Y256" i="2"/>
  <c r="Y219" i="2"/>
  <c r="Y194" i="2"/>
  <c r="Y184" i="2"/>
  <c r="Y176" i="2"/>
  <c r="Y173" i="2"/>
  <c r="Y171" i="2"/>
  <c r="Y158" i="2"/>
  <c r="Y150" i="2"/>
  <c r="Y109" i="2"/>
  <c r="Y107" i="2"/>
  <c r="Y105" i="2"/>
  <c r="Y100" i="2"/>
  <c r="Y95" i="2"/>
  <c r="Y298" i="2"/>
  <c r="Y296" i="2"/>
  <c r="Y290" i="2"/>
  <c r="Y288" i="2"/>
  <c r="Y234" i="2"/>
  <c r="Y220" i="2"/>
  <c r="Y193" i="2"/>
  <c r="Y188" i="2"/>
  <c r="Y185" i="2"/>
  <c r="Y170" i="2"/>
  <c r="Y167" i="2"/>
  <c r="Y164" i="2"/>
  <c r="Y159" i="2"/>
  <c r="Y149" i="2"/>
  <c r="Y147" i="2"/>
  <c r="Y119" i="2"/>
  <c r="Y94" i="2"/>
  <c r="Y92" i="2"/>
  <c r="Y87" i="2"/>
  <c r="Y78" i="2"/>
  <c r="Y76" i="2"/>
  <c r="Y204" i="2"/>
  <c r="Y201" i="2"/>
  <c r="Y198" i="2"/>
  <c r="Y192" i="2"/>
  <c r="Y189" i="2"/>
  <c r="Y187" i="2"/>
  <c r="Y178" i="2"/>
  <c r="Y175" i="2"/>
  <c r="Y172" i="2"/>
  <c r="Y169" i="2"/>
  <c r="Y166" i="2"/>
  <c r="Y160" i="2"/>
  <c r="Y157" i="2"/>
  <c r="Y155" i="2"/>
  <c r="Y146" i="2"/>
  <c r="Y143" i="2"/>
  <c r="Y140" i="2"/>
  <c r="Y137" i="2"/>
  <c r="Y134" i="2"/>
  <c r="Y133" i="2"/>
  <c r="Y131" i="2"/>
  <c r="Y129" i="2"/>
  <c r="Y117" i="2"/>
  <c r="Y115" i="2"/>
  <c r="Y113" i="2"/>
  <c r="Y101" i="2"/>
  <c r="Y99" i="2"/>
  <c r="Y96" i="2"/>
  <c r="Y93" i="2"/>
  <c r="Y90" i="2"/>
  <c r="Y88" i="2"/>
  <c r="Y79" i="2"/>
  <c r="Y74" i="2"/>
  <c r="Y72" i="2"/>
  <c r="Y63" i="2"/>
  <c r="Y58" i="2"/>
  <c r="Y56" i="2"/>
  <c r="Y47" i="2"/>
  <c r="Y42" i="2"/>
  <c r="Y40" i="2"/>
  <c r="Y31" i="2"/>
  <c r="Y26" i="2"/>
  <c r="Y24" i="2"/>
  <c r="Y15" i="2"/>
  <c r="Y10" i="2"/>
  <c r="Y8" i="2"/>
  <c r="Y435" i="2"/>
  <c r="Y427" i="2"/>
  <c r="Y425" i="2"/>
  <c r="Y371" i="2"/>
  <c r="Y369" i="2"/>
  <c r="Y71" i="2"/>
  <c r="Y66" i="2"/>
  <c r="Y64" i="2"/>
  <c r="Y55" i="2"/>
  <c r="Y50" i="2"/>
  <c r="Y48" i="2"/>
  <c r="Y39" i="2"/>
  <c r="Y34" i="2"/>
  <c r="Y32" i="2"/>
  <c r="Y23" i="2"/>
  <c r="Y18" i="2"/>
  <c r="Y16" i="2"/>
  <c r="Y7" i="2"/>
  <c r="Y432" i="2"/>
  <c r="Y403" i="2"/>
  <c r="Y401" i="2"/>
  <c r="Y395" i="2"/>
  <c r="Y393" i="2"/>
  <c r="Y363" i="2"/>
  <c r="Y447" i="2"/>
  <c r="Y436" i="2"/>
  <c r="Y431" i="2"/>
  <c r="Y415" i="2"/>
  <c r="Y413" i="2"/>
  <c r="Y399" i="2"/>
  <c r="Y397" i="2"/>
  <c r="Y383" i="2"/>
  <c r="Y381" i="2"/>
  <c r="Y367" i="2"/>
  <c r="Y365" i="2"/>
  <c r="Y444" i="2"/>
  <c r="Y439" i="2"/>
  <c r="Y428" i="2"/>
  <c r="Y423" i="2"/>
  <c r="Y421" i="2"/>
  <c r="Y407" i="2"/>
  <c r="Y405" i="2"/>
  <c r="Y391" i="2"/>
  <c r="Y389" i="2"/>
  <c r="Y375" i="2"/>
  <c r="Y373" i="2"/>
  <c r="Y361" i="2"/>
  <c r="Y359" i="2"/>
  <c r="Y357" i="2"/>
  <c r="Y355" i="2"/>
  <c r="Y353" i="2"/>
  <c r="Y351" i="2"/>
  <c r="Y350" i="2"/>
  <c r="Y348" i="2"/>
  <c r="Y334" i="2"/>
  <c r="Y332" i="2"/>
  <c r="Y318" i="2"/>
  <c r="Y316" i="2"/>
  <c r="Y302" i="2"/>
  <c r="Y300" i="2"/>
  <c r="Y286" i="2"/>
  <c r="Y284" i="2"/>
  <c r="Y270" i="2"/>
  <c r="Y268" i="2"/>
  <c r="Y254" i="2"/>
  <c r="Y252" i="2"/>
  <c r="Y238" i="2"/>
  <c r="Y236" i="2"/>
  <c r="Y229" i="2"/>
  <c r="Y226" i="2"/>
  <c r="Y221" i="2"/>
  <c r="Y362" i="2"/>
  <c r="Y360" i="2"/>
  <c r="Y358" i="2"/>
  <c r="Y356" i="2"/>
  <c r="Y354" i="2"/>
  <c r="Y352" i="2"/>
  <c r="Y342" i="2"/>
  <c r="Y340" i="2"/>
  <c r="Y326" i="2"/>
  <c r="Y324" i="2"/>
  <c r="Y310" i="2"/>
  <c r="Y308" i="2"/>
  <c r="Y294" i="2"/>
  <c r="Y292" i="2"/>
  <c r="Y278" i="2"/>
  <c r="Y276" i="2"/>
  <c r="Y262" i="2"/>
  <c r="Y260" i="2"/>
  <c r="Y246" i="2"/>
  <c r="Y244" i="2"/>
  <c r="Y233" i="2"/>
  <c r="Y230" i="2"/>
  <c r="Y225" i="2"/>
  <c r="Y222" i="2"/>
  <c r="Y445" i="2"/>
  <c r="Y441" i="2"/>
  <c r="Y437" i="2"/>
  <c r="Y433" i="2"/>
  <c r="Y429" i="2"/>
  <c r="Y446" i="2"/>
  <c r="Y442" i="2"/>
  <c r="Y438" i="2"/>
  <c r="Y434" i="2"/>
  <c r="Y430" i="2"/>
  <c r="Y426" i="2"/>
  <c r="Y422" i="2"/>
  <c r="Y418" i="2"/>
  <c r="Y414" i="2"/>
  <c r="Y410" i="2"/>
  <c r="Y406" i="2"/>
  <c r="Y402" i="2"/>
  <c r="Y398" i="2"/>
  <c r="Y394" i="2"/>
  <c r="Y390" i="2"/>
  <c r="Y386" i="2"/>
  <c r="Y382" i="2"/>
  <c r="Y378" i="2"/>
  <c r="Y374" i="2"/>
  <c r="Y370" i="2"/>
  <c r="Y366" i="2"/>
  <c r="Y424" i="2"/>
  <c r="Y420" i="2"/>
  <c r="Y416" i="2"/>
  <c r="Y412" i="2"/>
  <c r="Y408" i="2"/>
  <c r="Y404" i="2"/>
  <c r="Y400" i="2"/>
  <c r="Y396" i="2"/>
  <c r="Y392" i="2"/>
  <c r="Y388" i="2"/>
  <c r="Y384" i="2"/>
  <c r="Y380" i="2"/>
  <c r="Y376" i="2"/>
  <c r="Y372" i="2"/>
  <c r="Y368" i="2"/>
  <c r="Y364" i="2"/>
  <c r="Y347" i="2"/>
  <c r="Y343" i="2"/>
  <c r="Y339" i="2"/>
  <c r="Y335" i="2"/>
  <c r="Y331" i="2"/>
  <c r="Y327" i="2"/>
  <c r="Y323" i="2"/>
  <c r="Y319" i="2"/>
  <c r="Y315" i="2"/>
  <c r="Y311" i="2"/>
  <c r="Y307" i="2"/>
  <c r="Y303" i="2"/>
  <c r="Y299" i="2"/>
  <c r="Y295" i="2"/>
  <c r="Y291" i="2"/>
  <c r="Y287" i="2"/>
  <c r="Y283" i="2"/>
  <c r="Y279" i="2"/>
  <c r="Y275" i="2"/>
  <c r="Y271" i="2"/>
  <c r="Y267" i="2"/>
  <c r="Y263" i="2"/>
  <c r="Y259" i="2"/>
  <c r="Y255" i="2"/>
  <c r="Y251" i="2"/>
  <c r="Y247" i="2"/>
  <c r="Y243" i="2"/>
  <c r="Y239" i="2"/>
  <c r="Y235" i="2"/>
  <c r="Y349" i="2"/>
  <c r="Y345" i="2"/>
  <c r="Y341" i="2"/>
  <c r="Y337" i="2"/>
  <c r="Y333" i="2"/>
  <c r="Y329" i="2"/>
  <c r="Y325" i="2"/>
  <c r="Y321" i="2"/>
  <c r="Y317" i="2"/>
  <c r="Y313" i="2"/>
  <c r="Y309" i="2"/>
  <c r="Y305" i="2"/>
  <c r="Y301" i="2"/>
  <c r="Y297" i="2"/>
  <c r="Y293" i="2"/>
  <c r="Y289" i="2"/>
  <c r="Y285" i="2"/>
  <c r="Y281" i="2"/>
  <c r="Y277" i="2"/>
  <c r="Y273" i="2"/>
  <c r="Y269" i="2"/>
  <c r="Y265" i="2"/>
  <c r="Y261" i="2"/>
  <c r="Y257" i="2"/>
  <c r="Y253" i="2"/>
  <c r="Y249" i="2"/>
  <c r="Y245" i="2"/>
  <c r="Y241" i="2"/>
  <c r="Y237" i="2"/>
  <c r="Y130" i="2"/>
  <c r="Y126" i="2"/>
  <c r="Y122" i="2"/>
  <c r="Y118" i="2"/>
  <c r="Y114" i="2"/>
  <c r="Y110" i="2"/>
  <c r="Y106" i="2"/>
  <c r="Y102" i="2"/>
  <c r="Y132" i="2"/>
  <c r="Y128" i="2"/>
  <c r="Y124" i="2"/>
  <c r="Y120" i="2"/>
  <c r="Y116" i="2"/>
  <c r="Y112" i="2"/>
  <c r="Y108" i="2"/>
  <c r="Y104" i="2"/>
  <c r="Y89" i="2"/>
  <c r="Y85" i="2"/>
  <c r="Y81" i="2"/>
  <c r="Y77" i="2"/>
  <c r="Y73" i="2"/>
  <c r="Y69" i="2"/>
  <c r="Y65" i="2"/>
  <c r="Y61" i="2"/>
  <c r="Y57" i="2"/>
  <c r="Y53" i="2"/>
  <c r="Y49" i="2"/>
  <c r="Y45" i="2"/>
  <c r="Y41" i="2"/>
  <c r="Y37" i="2"/>
  <c r="Y33" i="2"/>
  <c r="Y29" i="2"/>
  <c r="Y25" i="2"/>
  <c r="Y21" i="2"/>
  <c r="Y17" i="2"/>
  <c r="Y13" i="2"/>
  <c r="Y9" i="2"/>
  <c r="E2" i="6" l="1"/>
  <c r="T4" i="6"/>
  <c r="L517" i="2"/>
  <c r="L4" i="2" s="1"/>
  <c r="AC33" i="2"/>
  <c r="Z456" i="2"/>
  <c r="Z472" i="2"/>
  <c r="Z488" i="2"/>
  <c r="Z6" i="2"/>
  <c r="Z458" i="2"/>
  <c r="Z474" i="2"/>
  <c r="Z490" i="2"/>
  <c r="Z52" i="2"/>
  <c r="Z460" i="2"/>
  <c r="Z476" i="2"/>
  <c r="Z492" i="2"/>
  <c r="Z54" i="2"/>
  <c r="Z484" i="2"/>
  <c r="Z440" i="2"/>
  <c r="Z462" i="2"/>
  <c r="Z478" i="2"/>
  <c r="Z494" i="2"/>
  <c r="Z60" i="2"/>
  <c r="Z448" i="2"/>
  <c r="Z464" i="2"/>
  <c r="Z480" i="2"/>
  <c r="Z496" i="2"/>
  <c r="Z62" i="2"/>
  <c r="Z450" i="2"/>
  <c r="Z466" i="2"/>
  <c r="Z482" i="2"/>
  <c r="Z498" i="2"/>
  <c r="Z68" i="2"/>
  <c r="Z452" i="2"/>
  <c r="Z468" i="2"/>
  <c r="Z500" i="2"/>
  <c r="Z454" i="2"/>
  <c r="Z470" i="2"/>
  <c r="Z486" i="2"/>
  <c r="Z502" i="2"/>
  <c r="Z17" i="2"/>
  <c r="Z25" i="2"/>
  <c r="Z41" i="2"/>
  <c r="Z57" i="2"/>
  <c r="Z73" i="2"/>
  <c r="Z81" i="2"/>
  <c r="Z108" i="2"/>
  <c r="Z13" i="2"/>
  <c r="Z21" i="2"/>
  <c r="Z29" i="2"/>
  <c r="Z37" i="2"/>
  <c r="Z45" i="2"/>
  <c r="Z53" i="2"/>
  <c r="Z61" i="2"/>
  <c r="Z69" i="2"/>
  <c r="Z77" i="2"/>
  <c r="Z85" i="2"/>
  <c r="Z104" i="2"/>
  <c r="Z9" i="2"/>
  <c r="Z33" i="2"/>
  <c r="Z49" i="2"/>
  <c r="Z65" i="2"/>
  <c r="Z89" i="2"/>
  <c r="Z116" i="2"/>
  <c r="Z124" i="2"/>
  <c r="Z132" i="2"/>
  <c r="Z106" i="2"/>
  <c r="Z114" i="2"/>
  <c r="Z122" i="2"/>
  <c r="Z130" i="2"/>
  <c r="Z241" i="2"/>
  <c r="Z249" i="2"/>
  <c r="Z257" i="2"/>
  <c r="Z265" i="2"/>
  <c r="Z273" i="2"/>
  <c r="Z281" i="2"/>
  <c r="Z289" i="2"/>
  <c r="Z297" i="2"/>
  <c r="Z305" i="2"/>
  <c r="Z112" i="2"/>
  <c r="Z120" i="2"/>
  <c r="Z128" i="2"/>
  <c r="Z102" i="2"/>
  <c r="Z110" i="2"/>
  <c r="Z118" i="2"/>
  <c r="Z126" i="2"/>
  <c r="Z237" i="2"/>
  <c r="Z245" i="2"/>
  <c r="Z253" i="2"/>
  <c r="Z261" i="2"/>
  <c r="Z269" i="2"/>
  <c r="Z277" i="2"/>
  <c r="Z285" i="2"/>
  <c r="Z293" i="2"/>
  <c r="Z301" i="2"/>
  <c r="Z309" i="2"/>
  <c r="Z317" i="2"/>
  <c r="Z325" i="2"/>
  <c r="Z333" i="2"/>
  <c r="Z341" i="2"/>
  <c r="Z349" i="2"/>
  <c r="Z239" i="2"/>
  <c r="Z247" i="2"/>
  <c r="Z255" i="2"/>
  <c r="Z263" i="2"/>
  <c r="Z271" i="2"/>
  <c r="Z279" i="2"/>
  <c r="Z287" i="2"/>
  <c r="Z295" i="2"/>
  <c r="Z303" i="2"/>
  <c r="Z311" i="2"/>
  <c r="Z319" i="2"/>
  <c r="Z327" i="2"/>
  <c r="Z335" i="2"/>
  <c r="Z343" i="2"/>
  <c r="Z364" i="2"/>
  <c r="Z372" i="2"/>
  <c r="Z380" i="2"/>
  <c r="Z388" i="2"/>
  <c r="Z396" i="2"/>
  <c r="Z404" i="2"/>
  <c r="Z412" i="2"/>
  <c r="Z420" i="2"/>
  <c r="Z366" i="2"/>
  <c r="Z374" i="2"/>
  <c r="Z382" i="2"/>
  <c r="Z390" i="2"/>
  <c r="Z398" i="2"/>
  <c r="Z406" i="2"/>
  <c r="Z414" i="2"/>
  <c r="Z422" i="2"/>
  <c r="Z430" i="2"/>
  <c r="Z438" i="2"/>
  <c r="Z446" i="2"/>
  <c r="Z433" i="2"/>
  <c r="Z441" i="2"/>
  <c r="Z222" i="2"/>
  <c r="Z230" i="2"/>
  <c r="Z244" i="2"/>
  <c r="Z260" i="2"/>
  <c r="Z276" i="2"/>
  <c r="Z292" i="2"/>
  <c r="Z308" i="2"/>
  <c r="Z324" i="2"/>
  <c r="Z340" i="2"/>
  <c r="Z352" i="2"/>
  <c r="Z356" i="2"/>
  <c r="Z360" i="2"/>
  <c r="Z221" i="2"/>
  <c r="Z229" i="2"/>
  <c r="Z238" i="2"/>
  <c r="Z254" i="2"/>
  <c r="Z270" i="2"/>
  <c r="Z286" i="2"/>
  <c r="Z302" i="2"/>
  <c r="Z318" i="2"/>
  <c r="Z334" i="2"/>
  <c r="Z350" i="2"/>
  <c r="Z353" i="2"/>
  <c r="Z357" i="2"/>
  <c r="Z361" i="2"/>
  <c r="Z375" i="2"/>
  <c r="Z391" i="2"/>
  <c r="Z407" i="2"/>
  <c r="Z423" i="2"/>
  <c r="Z439" i="2"/>
  <c r="Z365" i="2"/>
  <c r="Z381" i="2"/>
  <c r="Z397" i="2"/>
  <c r="Z413" i="2"/>
  <c r="Z431" i="2"/>
  <c r="Z447" i="2"/>
  <c r="Z393" i="2"/>
  <c r="Z401" i="2"/>
  <c r="Z432" i="2"/>
  <c r="Z16" i="2"/>
  <c r="Z23" i="2"/>
  <c r="Z34" i="2"/>
  <c r="Z48" i="2"/>
  <c r="Z55" i="2"/>
  <c r="Z66" i="2"/>
  <c r="Z369" i="2"/>
  <c r="Z425" i="2"/>
  <c r="Z435" i="2"/>
  <c r="Z10" i="2"/>
  <c r="Z24" i="2"/>
  <c r="Z31" i="2"/>
  <c r="Z42" i="2"/>
  <c r="Z56" i="2"/>
  <c r="Z63" i="2"/>
  <c r="Z74" i="2"/>
  <c r="Z88" i="2"/>
  <c r="Z93" i="2"/>
  <c r="Z99" i="2"/>
  <c r="Z113" i="2"/>
  <c r="Z117" i="2"/>
  <c r="Z131" i="2"/>
  <c r="Z134" i="2"/>
  <c r="Z140" i="2"/>
  <c r="Z146" i="2"/>
  <c r="Z157" i="2"/>
  <c r="Z166" i="2"/>
  <c r="Z172" i="2"/>
  <c r="Z178" i="2"/>
  <c r="Z189" i="2"/>
  <c r="Z198" i="2"/>
  <c r="Z204" i="2"/>
  <c r="Z78" i="2"/>
  <c r="Z92" i="2"/>
  <c r="Z119" i="2"/>
  <c r="Z149" i="2"/>
  <c r="Z164" i="2"/>
  <c r="Z170" i="2"/>
  <c r="Z188" i="2"/>
  <c r="Z220" i="2"/>
  <c r="Z288" i="2"/>
  <c r="Z296" i="2"/>
  <c r="Z95" i="2"/>
  <c r="Z105" i="2"/>
  <c r="Z109" i="2"/>
  <c r="Z158" i="2"/>
  <c r="Z173" i="2"/>
  <c r="Z184" i="2"/>
  <c r="Z219" i="2"/>
  <c r="Z258" i="2"/>
  <c r="Z266" i="2"/>
  <c r="Z322" i="2"/>
  <c r="Z330" i="2"/>
  <c r="Z161" i="2"/>
  <c r="Z165" i="2"/>
  <c r="Z180" i="2"/>
  <c r="Z186" i="2"/>
  <c r="Z411" i="2"/>
  <c r="Z419" i="2"/>
  <c r="Z14" i="2"/>
  <c r="Z80" i="2"/>
  <c r="Z84" i="2"/>
  <c r="Z98" i="2"/>
  <c r="Z139" i="2"/>
  <c r="Z148" i="2"/>
  <c r="Z154" i="2"/>
  <c r="Z449" i="2"/>
  <c r="Z453" i="2"/>
  <c r="Z457" i="2"/>
  <c r="Z461" i="2"/>
  <c r="Z465" i="2"/>
  <c r="Z469" i="2"/>
  <c r="Z473" i="2"/>
  <c r="Z477" i="2"/>
  <c r="Z481" i="2"/>
  <c r="Z485" i="2"/>
  <c r="Z489" i="2"/>
  <c r="Z493" i="2"/>
  <c r="Z497" i="2"/>
  <c r="Z501" i="2"/>
  <c r="Z20" i="2"/>
  <c r="Z28" i="2"/>
  <c r="Z36" i="2"/>
  <c r="Z51" i="2"/>
  <c r="Z67" i="2"/>
  <c r="Z242" i="2"/>
  <c r="Z250" i="2"/>
  <c r="Z274" i="2"/>
  <c r="Z282" i="2"/>
  <c r="Z44" i="2"/>
  <c r="Z75" i="2"/>
  <c r="Z91" i="2"/>
  <c r="Z138" i="2"/>
  <c r="Z304" i="2"/>
  <c r="Z312" i="2"/>
  <c r="Z336" i="2"/>
  <c r="Z344" i="2"/>
  <c r="Z19" i="2"/>
  <c r="Z35" i="2"/>
  <c r="Z103" i="2"/>
  <c r="Z121" i="2"/>
  <c r="Z125" i="2"/>
  <c r="Z156" i="2"/>
  <c r="Z379" i="2"/>
  <c r="Z387" i="2"/>
  <c r="Z191" i="2"/>
  <c r="Z197" i="2"/>
  <c r="Z203" i="2"/>
  <c r="Z207" i="2"/>
  <c r="Z211" i="2"/>
  <c r="Z215" i="2"/>
  <c r="Z223" i="2"/>
  <c r="Z231" i="2"/>
  <c r="Z153" i="2"/>
  <c r="Z168" i="2"/>
  <c r="Z179" i="2"/>
  <c r="Z183" i="2"/>
  <c r="Z196" i="2"/>
  <c r="Z202" i="2"/>
  <c r="Z208" i="2"/>
  <c r="Z212" i="2"/>
  <c r="Z216" i="2"/>
  <c r="Z224" i="2"/>
  <c r="Z232" i="2"/>
  <c r="Z313" i="2"/>
  <c r="Z321" i="2"/>
  <c r="Z329" i="2"/>
  <c r="Z337" i="2"/>
  <c r="Z345" i="2"/>
  <c r="Z235" i="2"/>
  <c r="Z243" i="2"/>
  <c r="Z251" i="2"/>
  <c r="Z259" i="2"/>
  <c r="Z267" i="2"/>
  <c r="Z275" i="2"/>
  <c r="Z283" i="2"/>
  <c r="Z291" i="2"/>
  <c r="Z299" i="2"/>
  <c r="Z307" i="2"/>
  <c r="Z315" i="2"/>
  <c r="Z323" i="2"/>
  <c r="Z331" i="2"/>
  <c r="Z339" i="2"/>
  <c r="Z347" i="2"/>
  <c r="Z368" i="2"/>
  <c r="Z376" i="2"/>
  <c r="Z384" i="2"/>
  <c r="Z392" i="2"/>
  <c r="Z400" i="2"/>
  <c r="Z408" i="2"/>
  <c r="Z416" i="2"/>
  <c r="Z424" i="2"/>
  <c r="Z370" i="2"/>
  <c r="Z378" i="2"/>
  <c r="Z386" i="2"/>
  <c r="Z394" i="2"/>
  <c r="Z402" i="2"/>
  <c r="Z410" i="2"/>
  <c r="Z418" i="2"/>
  <c r="Z426" i="2"/>
  <c r="Z434" i="2"/>
  <c r="Z442" i="2"/>
  <c r="Z429" i="2"/>
  <c r="Z437" i="2"/>
  <c r="Z445" i="2"/>
  <c r="Z225" i="2"/>
  <c r="Z233" i="2"/>
  <c r="Z246" i="2"/>
  <c r="Z262" i="2"/>
  <c r="Z278" i="2"/>
  <c r="Z294" i="2"/>
  <c r="Z310" i="2"/>
  <c r="Z326" i="2"/>
  <c r="Z342" i="2"/>
  <c r="Z354" i="2"/>
  <c r="Z358" i="2"/>
  <c r="Z362" i="2"/>
  <c r="Z226" i="2"/>
  <c r="Z236" i="2"/>
  <c r="Z252" i="2"/>
  <c r="Z268" i="2"/>
  <c r="Z284" i="2"/>
  <c r="Z300" i="2"/>
  <c r="Z316" i="2"/>
  <c r="Z332" i="2"/>
  <c r="Z348" i="2"/>
  <c r="Z351" i="2"/>
  <c r="Z355" i="2"/>
  <c r="Z359" i="2"/>
  <c r="Z373" i="2"/>
  <c r="Z389" i="2"/>
  <c r="Z405" i="2"/>
  <c r="Z421" i="2"/>
  <c r="Z428" i="2"/>
  <c r="Z444" i="2"/>
  <c r="Z367" i="2"/>
  <c r="Z383" i="2"/>
  <c r="Z399" i="2"/>
  <c r="Z415" i="2"/>
  <c r="Z436" i="2"/>
  <c r="Z363" i="2"/>
  <c r="Z395" i="2"/>
  <c r="Z403" i="2"/>
  <c r="Z7" i="2"/>
  <c r="Z18" i="2"/>
  <c r="Z32" i="2"/>
  <c r="Z39" i="2"/>
  <c r="Z50" i="2"/>
  <c r="Z64" i="2"/>
  <c r="Z71" i="2"/>
  <c r="Z371" i="2"/>
  <c r="Z427" i="2"/>
  <c r="Z8" i="2"/>
  <c r="Z15" i="2"/>
  <c r="Z26" i="2"/>
  <c r="Z40" i="2"/>
  <c r="Z47" i="2"/>
  <c r="Z58" i="2"/>
  <c r="Z72" i="2"/>
  <c r="Z79" i="2"/>
  <c r="Z90" i="2"/>
  <c r="Z96" i="2"/>
  <c r="Z101" i="2"/>
  <c r="Z115" i="2"/>
  <c r="Z129" i="2"/>
  <c r="Z133" i="2"/>
  <c r="Z137" i="2"/>
  <c r="Z143" i="2"/>
  <c r="Z155" i="2"/>
  <c r="Z160" i="2"/>
  <c r="Z169" i="2"/>
  <c r="Z175" i="2"/>
  <c r="Z187" i="2"/>
  <c r="Z192" i="2"/>
  <c r="Z201" i="2"/>
  <c r="Z76" i="2"/>
  <c r="Z87" i="2"/>
  <c r="Z94" i="2"/>
  <c r="Z147" i="2"/>
  <c r="Z159" i="2"/>
  <c r="Z167" i="2"/>
  <c r="Z185" i="2"/>
  <c r="Z193" i="2"/>
  <c r="Z234" i="2"/>
  <c r="Z290" i="2"/>
  <c r="Z298" i="2"/>
  <c r="Z100" i="2"/>
  <c r="Z107" i="2"/>
  <c r="Z150" i="2"/>
  <c r="Z171" i="2"/>
  <c r="Z176" i="2"/>
  <c r="Z194" i="2"/>
  <c r="Z256" i="2"/>
  <c r="Z264" i="2"/>
  <c r="Z320" i="2"/>
  <c r="Z328" i="2"/>
  <c r="Z144" i="2"/>
  <c r="Z163" i="2"/>
  <c r="Z174" i="2"/>
  <c r="Z182" i="2"/>
  <c r="Z409" i="2"/>
  <c r="Z417" i="2"/>
  <c r="Z12" i="2"/>
  <c r="Z43" i="2"/>
  <c r="Z82" i="2"/>
  <c r="Z86" i="2"/>
  <c r="Z135" i="2"/>
  <c r="Z141" i="2"/>
  <c r="Z152" i="2"/>
  <c r="Z443" i="2"/>
  <c r="Z451" i="2"/>
  <c r="Z455" i="2"/>
  <c r="Z459" i="2"/>
  <c r="Z463" i="2"/>
  <c r="Z467" i="2"/>
  <c r="Z471" i="2"/>
  <c r="Z475" i="2"/>
  <c r="Z479" i="2"/>
  <c r="Z483" i="2"/>
  <c r="Z487" i="2"/>
  <c r="Z491" i="2"/>
  <c r="Z495" i="2"/>
  <c r="Z499" i="2"/>
  <c r="Z503" i="2"/>
  <c r="Z22" i="2"/>
  <c r="Z30" i="2"/>
  <c r="Z38" i="2"/>
  <c r="Z59" i="2"/>
  <c r="Z240" i="2"/>
  <c r="Z248" i="2"/>
  <c r="Z272" i="2"/>
  <c r="Z280" i="2"/>
  <c r="Z11" i="2"/>
  <c r="Z46" i="2"/>
  <c r="Z83" i="2"/>
  <c r="Z136" i="2"/>
  <c r="Z142" i="2"/>
  <c r="Z306" i="2"/>
  <c r="Z314" i="2"/>
  <c r="Z338" i="2"/>
  <c r="Z346" i="2"/>
  <c r="Z27" i="2"/>
  <c r="Z97" i="2"/>
  <c r="Z111" i="2"/>
  <c r="Z123" i="2"/>
  <c r="Z127" i="2"/>
  <c r="Z377" i="2"/>
  <c r="Z385" i="2"/>
  <c r="Z145" i="2"/>
  <c r="Z195" i="2"/>
  <c r="Z199" i="2"/>
  <c r="Z205" i="2"/>
  <c r="Z209" i="2"/>
  <c r="Z213" i="2"/>
  <c r="Z217" i="2"/>
  <c r="Z227" i="2"/>
  <c r="Z151" i="2"/>
  <c r="Z162" i="2"/>
  <c r="Z177" i="2"/>
  <c r="Z181" i="2"/>
  <c r="Z190" i="2"/>
  <c r="Z200" i="2"/>
  <c r="Z206" i="2"/>
  <c r="Z210" i="2"/>
  <c r="Z214" i="2"/>
  <c r="Z218" i="2"/>
  <c r="Z228" i="2"/>
  <c r="AC34" i="2" l="1"/>
  <c r="B537" i="2"/>
  <c r="AC35" i="2" l="1"/>
  <c r="J511" i="2"/>
  <c r="AC36" i="2" l="1"/>
  <c r="P35" i="13"/>
  <c r="P15" i="13"/>
  <c r="O9" i="13"/>
  <c r="P3" i="6" s="1"/>
  <c r="O5" i="13"/>
  <c r="I18" i="6" s="1"/>
  <c r="K2" i="13"/>
  <c r="P14" i="15"/>
  <c r="P15" i="15"/>
  <c r="P16" i="15"/>
  <c r="P17" i="15"/>
  <c r="P18" i="15"/>
  <c r="P19" i="15"/>
  <c r="P20" i="15"/>
  <c r="P21" i="15"/>
  <c r="P22" i="15"/>
  <c r="P23" i="15"/>
  <c r="P24" i="15"/>
  <c r="P25" i="15"/>
  <c r="P26" i="15"/>
  <c r="P27" i="15"/>
  <c r="P28" i="15"/>
  <c r="P29" i="15"/>
  <c r="P30" i="15"/>
  <c r="P31" i="15"/>
  <c r="P32" i="15"/>
  <c r="P33" i="15"/>
  <c r="P34" i="15"/>
  <c r="P35" i="15"/>
  <c r="P36" i="15"/>
  <c r="P37" i="15"/>
  <c r="P38" i="15"/>
  <c r="P39" i="15"/>
  <c r="P40" i="15"/>
  <c r="P41" i="15"/>
  <c r="P42" i="15"/>
  <c r="P43" i="15"/>
  <c r="P44" i="15"/>
  <c r="P45" i="15"/>
  <c r="P46" i="15"/>
  <c r="P47" i="15"/>
  <c r="P48" i="15"/>
  <c r="P49" i="15"/>
  <c r="P50" i="15"/>
  <c r="P51" i="15"/>
  <c r="P52" i="15"/>
  <c r="P53" i="15"/>
  <c r="P54" i="15"/>
  <c r="P55" i="15"/>
  <c r="P56" i="15"/>
  <c r="P57" i="15"/>
  <c r="P58" i="15"/>
  <c r="P59" i="15"/>
  <c r="P60" i="15"/>
  <c r="P61" i="15"/>
  <c r="P62" i="15"/>
  <c r="P63" i="15"/>
  <c r="P64" i="15"/>
  <c r="P65" i="15"/>
  <c r="P66" i="15"/>
  <c r="P67" i="15"/>
  <c r="P68" i="15"/>
  <c r="P69" i="15"/>
  <c r="P70" i="15"/>
  <c r="P71" i="15"/>
  <c r="P72" i="15"/>
  <c r="P73" i="15"/>
  <c r="P74" i="15"/>
  <c r="P75" i="15"/>
  <c r="P76" i="15"/>
  <c r="P77" i="15"/>
  <c r="P78" i="15"/>
  <c r="P79" i="15"/>
  <c r="P80" i="15"/>
  <c r="P81" i="15"/>
  <c r="P82" i="15"/>
  <c r="P83" i="15"/>
  <c r="P84" i="15"/>
  <c r="P85" i="15"/>
  <c r="P86" i="15"/>
  <c r="P87" i="15"/>
  <c r="P88" i="15"/>
  <c r="P89" i="15"/>
  <c r="P90" i="15"/>
  <c r="P91" i="15"/>
  <c r="P92" i="15"/>
  <c r="P93" i="15"/>
  <c r="P94" i="15"/>
  <c r="P95" i="15"/>
  <c r="P96" i="15"/>
  <c r="P97" i="15"/>
  <c r="P98" i="15"/>
  <c r="P99" i="15"/>
  <c r="P100" i="15"/>
  <c r="P101" i="15"/>
  <c r="P102" i="15"/>
  <c r="P103" i="15"/>
  <c r="P104" i="15"/>
  <c r="P105" i="15"/>
  <c r="P106" i="15"/>
  <c r="P107" i="15"/>
  <c r="P108" i="15"/>
  <c r="P109" i="15"/>
  <c r="P110" i="15"/>
  <c r="P111" i="15"/>
  <c r="P112" i="15"/>
  <c r="P113" i="15"/>
  <c r="P114" i="15"/>
  <c r="P115" i="15"/>
  <c r="P116" i="15"/>
  <c r="P117" i="15"/>
  <c r="P118" i="15"/>
  <c r="P119" i="15"/>
  <c r="P120" i="15"/>
  <c r="P121" i="15"/>
  <c r="P122" i="15"/>
  <c r="P123" i="15"/>
  <c r="P124" i="15"/>
  <c r="P125" i="15"/>
  <c r="P126" i="15"/>
  <c r="P127" i="15"/>
  <c r="P128" i="15"/>
  <c r="P129" i="15"/>
  <c r="P130" i="15"/>
  <c r="P131" i="15"/>
  <c r="P132" i="15"/>
  <c r="P133" i="15"/>
  <c r="P134" i="15"/>
  <c r="P135" i="15"/>
  <c r="P136" i="15"/>
  <c r="P137" i="15"/>
  <c r="P138" i="15"/>
  <c r="P139" i="15"/>
  <c r="P140" i="15"/>
  <c r="P141" i="15"/>
  <c r="P142" i="15"/>
  <c r="P143" i="15"/>
  <c r="P144" i="15"/>
  <c r="P145" i="15"/>
  <c r="P146" i="15"/>
  <c r="P147" i="15"/>
  <c r="P148" i="15"/>
  <c r="P149" i="15"/>
  <c r="P150" i="15"/>
  <c r="P151" i="15"/>
  <c r="P152" i="15"/>
  <c r="P153" i="15"/>
  <c r="P154" i="15"/>
  <c r="P155" i="15"/>
  <c r="P156" i="15"/>
  <c r="P157" i="15"/>
  <c r="P158" i="15"/>
  <c r="P159" i="15"/>
  <c r="P160" i="15"/>
  <c r="P161" i="15"/>
  <c r="P162" i="15"/>
  <c r="P163" i="15"/>
  <c r="P164" i="15"/>
  <c r="P165" i="15"/>
  <c r="P166" i="15"/>
  <c r="P167" i="15"/>
  <c r="P168" i="15"/>
  <c r="P169" i="15"/>
  <c r="P170" i="15"/>
  <c r="P171" i="15"/>
  <c r="P172" i="15"/>
  <c r="P173" i="15"/>
  <c r="P174" i="15"/>
  <c r="P175" i="15"/>
  <c r="P176" i="15"/>
  <c r="P177" i="15"/>
  <c r="P178" i="15"/>
  <c r="P179" i="15"/>
  <c r="P180" i="15"/>
  <c r="P181" i="15"/>
  <c r="P182" i="15"/>
  <c r="P183" i="15"/>
  <c r="P184" i="15"/>
  <c r="P185" i="15"/>
  <c r="P186" i="15"/>
  <c r="P187" i="15"/>
  <c r="P188" i="15"/>
  <c r="P189" i="15"/>
  <c r="P190" i="15"/>
  <c r="P191" i="15"/>
  <c r="P192" i="15"/>
  <c r="P193" i="15"/>
  <c r="P194" i="15"/>
  <c r="P195" i="15"/>
  <c r="P196" i="15"/>
  <c r="P197" i="15"/>
  <c r="P198" i="15"/>
  <c r="P199" i="15"/>
  <c r="P200" i="15"/>
  <c r="P201" i="15"/>
  <c r="P202" i="15"/>
  <c r="P203" i="15"/>
  <c r="P204" i="15"/>
  <c r="P205" i="15"/>
  <c r="P206" i="15"/>
  <c r="P207" i="15"/>
  <c r="P208" i="15"/>
  <c r="P209" i="15"/>
  <c r="P210" i="15"/>
  <c r="P211" i="15"/>
  <c r="P212" i="15"/>
  <c r="P213" i="15"/>
  <c r="P214" i="15"/>
  <c r="P215" i="15"/>
  <c r="P216" i="15"/>
  <c r="P217" i="15"/>
  <c r="P218" i="15"/>
  <c r="P219" i="15"/>
  <c r="P220" i="15"/>
  <c r="P221" i="15"/>
  <c r="P222" i="15"/>
  <c r="P223" i="15"/>
  <c r="P224" i="15"/>
  <c r="P225" i="15"/>
  <c r="P226" i="15"/>
  <c r="P227" i="15"/>
  <c r="P228" i="15"/>
  <c r="P229" i="15"/>
  <c r="P230" i="15"/>
  <c r="P231" i="15"/>
  <c r="P232" i="15"/>
  <c r="P233" i="15"/>
  <c r="P234" i="15"/>
  <c r="P235" i="15"/>
  <c r="P236" i="15"/>
  <c r="P237" i="15"/>
  <c r="P238" i="15"/>
  <c r="P239" i="15"/>
  <c r="P240" i="15"/>
  <c r="P241" i="15"/>
  <c r="P242" i="15"/>
  <c r="P243" i="15"/>
  <c r="P244" i="15"/>
  <c r="P245" i="15"/>
  <c r="P246" i="15"/>
  <c r="P247" i="15"/>
  <c r="P248" i="15"/>
  <c r="P249" i="15"/>
  <c r="P250" i="15"/>
  <c r="P251" i="15"/>
  <c r="P252" i="15"/>
  <c r="P253" i="15"/>
  <c r="P254" i="15"/>
  <c r="P255" i="15"/>
  <c r="P256" i="15"/>
  <c r="P257" i="15"/>
  <c r="P258" i="15"/>
  <c r="P259" i="15"/>
  <c r="P260" i="15"/>
  <c r="P261" i="15"/>
  <c r="P262" i="15"/>
  <c r="P263" i="15"/>
  <c r="P264" i="15"/>
  <c r="P265" i="15"/>
  <c r="P266" i="15"/>
  <c r="P267" i="15"/>
  <c r="P268" i="15"/>
  <c r="P269" i="15"/>
  <c r="P270" i="15"/>
  <c r="P271" i="15"/>
  <c r="P272" i="15"/>
  <c r="P273" i="15"/>
  <c r="P274" i="15"/>
  <c r="P275" i="15"/>
  <c r="P276" i="15"/>
  <c r="P277" i="15"/>
  <c r="P278" i="15"/>
  <c r="P279" i="15"/>
  <c r="P280" i="15"/>
  <c r="P7" i="15"/>
  <c r="P8" i="15"/>
  <c r="P9" i="15"/>
  <c r="P10" i="15"/>
  <c r="P11" i="15"/>
  <c r="P12" i="15"/>
  <c r="P13" i="15"/>
  <c r="P6" i="15"/>
  <c r="H9" i="15"/>
  <c r="H10" i="15"/>
  <c r="H11" i="15"/>
  <c r="H12" i="15"/>
  <c r="H13" i="15"/>
  <c r="H14" i="15"/>
  <c r="H15" i="15"/>
  <c r="H16" i="15"/>
  <c r="H17" i="15"/>
  <c r="H18" i="15"/>
  <c r="H19" i="15"/>
  <c r="H20" i="15"/>
  <c r="H21" i="15"/>
  <c r="H22" i="15"/>
  <c r="H23" i="15"/>
  <c r="H24" i="15"/>
  <c r="H25" i="15"/>
  <c r="H26" i="15"/>
  <c r="H27" i="15"/>
  <c r="H28" i="15"/>
  <c r="H29" i="15"/>
  <c r="H30" i="15"/>
  <c r="H31" i="15"/>
  <c r="H32" i="15"/>
  <c r="H33" i="15"/>
  <c r="H34" i="15"/>
  <c r="H35" i="15"/>
  <c r="H36" i="15"/>
  <c r="H37" i="15"/>
  <c r="H38" i="15"/>
  <c r="H39" i="15"/>
  <c r="H40" i="15"/>
  <c r="H41" i="15"/>
  <c r="H42" i="15"/>
  <c r="H43" i="15"/>
  <c r="H44" i="15"/>
  <c r="H45" i="15"/>
  <c r="H46" i="15"/>
  <c r="H47" i="15"/>
  <c r="H48" i="15"/>
  <c r="H49" i="15"/>
  <c r="H50" i="15"/>
  <c r="H51" i="15"/>
  <c r="H52" i="15"/>
  <c r="H53" i="15"/>
  <c r="H54" i="15"/>
  <c r="H55" i="15"/>
  <c r="H56" i="15"/>
  <c r="H57" i="15"/>
  <c r="H58" i="15"/>
  <c r="H59" i="15"/>
  <c r="H60" i="15"/>
  <c r="H61" i="15"/>
  <c r="H62" i="15"/>
  <c r="H63" i="15"/>
  <c r="H64" i="15"/>
  <c r="H65" i="15"/>
  <c r="H66" i="15"/>
  <c r="H67" i="15"/>
  <c r="H68" i="15"/>
  <c r="H69" i="15"/>
  <c r="H70" i="15"/>
  <c r="H71" i="15"/>
  <c r="H72" i="15"/>
  <c r="H73" i="15"/>
  <c r="H74" i="15"/>
  <c r="H75" i="15"/>
  <c r="H76" i="15"/>
  <c r="H77" i="15"/>
  <c r="H78" i="15"/>
  <c r="H79" i="15"/>
  <c r="H80" i="15"/>
  <c r="H81" i="15"/>
  <c r="H82" i="15"/>
  <c r="H83" i="15"/>
  <c r="H84" i="15"/>
  <c r="H85" i="15"/>
  <c r="H86" i="15"/>
  <c r="H87" i="15"/>
  <c r="H88" i="15"/>
  <c r="H89" i="15"/>
  <c r="H90" i="15"/>
  <c r="H91" i="15"/>
  <c r="H92" i="15"/>
  <c r="H93" i="15"/>
  <c r="H94" i="15"/>
  <c r="H95" i="15"/>
  <c r="H96" i="15"/>
  <c r="H97" i="15"/>
  <c r="H98" i="15"/>
  <c r="H99" i="15"/>
  <c r="H100" i="15"/>
  <c r="H101" i="15"/>
  <c r="H102" i="15"/>
  <c r="H103" i="15"/>
  <c r="H104" i="15"/>
  <c r="H105" i="15"/>
  <c r="H106" i="15"/>
  <c r="H107" i="15"/>
  <c r="H108" i="15"/>
  <c r="H109" i="15"/>
  <c r="H110" i="15"/>
  <c r="H111" i="15"/>
  <c r="H112" i="15"/>
  <c r="H113" i="15"/>
  <c r="H114" i="15"/>
  <c r="H115" i="15"/>
  <c r="H116" i="15"/>
  <c r="H117" i="15"/>
  <c r="H118" i="15"/>
  <c r="H119" i="15"/>
  <c r="H120" i="15"/>
  <c r="H121" i="15"/>
  <c r="H122" i="15"/>
  <c r="H123" i="15"/>
  <c r="H124" i="15"/>
  <c r="H125" i="15"/>
  <c r="H126" i="15"/>
  <c r="H127" i="15"/>
  <c r="H128" i="15"/>
  <c r="H129" i="15"/>
  <c r="H130" i="15"/>
  <c r="H131" i="15"/>
  <c r="H132" i="15"/>
  <c r="H133" i="15"/>
  <c r="H134" i="15"/>
  <c r="H135" i="15"/>
  <c r="H136" i="15"/>
  <c r="H137" i="15"/>
  <c r="H138" i="15"/>
  <c r="H139" i="15"/>
  <c r="H140" i="15"/>
  <c r="H141" i="15"/>
  <c r="H142" i="15"/>
  <c r="H143" i="15"/>
  <c r="H144" i="15"/>
  <c r="H145" i="15"/>
  <c r="H146" i="15"/>
  <c r="H147" i="15"/>
  <c r="H148" i="15"/>
  <c r="H149" i="15"/>
  <c r="H150" i="15"/>
  <c r="H151" i="15"/>
  <c r="H152" i="15"/>
  <c r="H153" i="15"/>
  <c r="H154" i="15"/>
  <c r="H155" i="15"/>
  <c r="H156" i="15"/>
  <c r="H157" i="15"/>
  <c r="H158" i="15"/>
  <c r="H159" i="15"/>
  <c r="H160" i="15"/>
  <c r="H161" i="15"/>
  <c r="H162" i="15"/>
  <c r="H163" i="15"/>
  <c r="H164" i="15"/>
  <c r="H165" i="15"/>
  <c r="H166" i="15"/>
  <c r="H167" i="15"/>
  <c r="H168" i="15"/>
  <c r="H169" i="15"/>
  <c r="H170" i="15"/>
  <c r="H171" i="15"/>
  <c r="H172" i="15"/>
  <c r="H173" i="15"/>
  <c r="H174" i="15"/>
  <c r="H175" i="15"/>
  <c r="H176" i="15"/>
  <c r="H177" i="15"/>
  <c r="H178" i="15"/>
  <c r="H179" i="15"/>
  <c r="H180" i="15"/>
  <c r="H181" i="15"/>
  <c r="H182" i="15"/>
  <c r="H183" i="15"/>
  <c r="H184" i="15"/>
  <c r="H185" i="15"/>
  <c r="H186" i="15"/>
  <c r="H187" i="15"/>
  <c r="H188" i="15"/>
  <c r="H189" i="15"/>
  <c r="H190" i="15"/>
  <c r="H191" i="15"/>
  <c r="H192" i="15"/>
  <c r="H193" i="15"/>
  <c r="H194" i="15"/>
  <c r="H195" i="15"/>
  <c r="H196" i="15"/>
  <c r="H197" i="15"/>
  <c r="H198" i="15"/>
  <c r="H199" i="15"/>
  <c r="H200" i="15"/>
  <c r="H201" i="15"/>
  <c r="H202" i="15"/>
  <c r="H203" i="15"/>
  <c r="H204" i="15"/>
  <c r="H205" i="15"/>
  <c r="H206" i="15"/>
  <c r="H207" i="15"/>
  <c r="H208" i="15"/>
  <c r="H209" i="15"/>
  <c r="H210" i="15"/>
  <c r="H211" i="15"/>
  <c r="H212" i="15"/>
  <c r="H213" i="15"/>
  <c r="H214" i="15"/>
  <c r="H215" i="15"/>
  <c r="H216" i="15"/>
  <c r="H217" i="15"/>
  <c r="H218" i="15"/>
  <c r="H219" i="15"/>
  <c r="H220" i="15"/>
  <c r="H221" i="15"/>
  <c r="H222" i="15"/>
  <c r="H223" i="15"/>
  <c r="H224" i="15"/>
  <c r="H225" i="15"/>
  <c r="H226" i="15"/>
  <c r="H227" i="15"/>
  <c r="H228" i="15"/>
  <c r="H229" i="15"/>
  <c r="H230" i="15"/>
  <c r="H231" i="15"/>
  <c r="H232" i="15"/>
  <c r="H233" i="15"/>
  <c r="H234" i="15"/>
  <c r="H235" i="15"/>
  <c r="H236" i="15"/>
  <c r="H237" i="15"/>
  <c r="H238" i="15"/>
  <c r="H239" i="15"/>
  <c r="H240" i="15"/>
  <c r="H241" i="15"/>
  <c r="H242" i="15"/>
  <c r="H243" i="15"/>
  <c r="H244" i="15"/>
  <c r="H245" i="15"/>
  <c r="H246" i="15"/>
  <c r="H247" i="15"/>
  <c r="H248" i="15"/>
  <c r="H249" i="15"/>
  <c r="H250" i="15"/>
  <c r="H251" i="15"/>
  <c r="H252" i="15"/>
  <c r="H253" i="15"/>
  <c r="H254" i="15"/>
  <c r="H255" i="15"/>
  <c r="H256" i="15"/>
  <c r="H257" i="15"/>
  <c r="H258" i="15"/>
  <c r="H259" i="15"/>
  <c r="H260" i="15"/>
  <c r="H261" i="15"/>
  <c r="H262" i="15"/>
  <c r="H263" i="15"/>
  <c r="H264" i="15"/>
  <c r="H265" i="15"/>
  <c r="H266" i="15"/>
  <c r="H267" i="15"/>
  <c r="H268" i="15"/>
  <c r="H269" i="15"/>
  <c r="H270" i="15"/>
  <c r="H271" i="15"/>
  <c r="H272" i="15"/>
  <c r="H273" i="15"/>
  <c r="H274" i="15"/>
  <c r="H275" i="15"/>
  <c r="H276" i="15"/>
  <c r="H277" i="15"/>
  <c r="H278" i="15"/>
  <c r="H279" i="15"/>
  <c r="H280" i="15"/>
  <c r="H7" i="15"/>
  <c r="H8" i="15"/>
  <c r="H6" i="15"/>
  <c r="O7" i="15"/>
  <c r="O8" i="15"/>
  <c r="O9" i="15"/>
  <c r="O10" i="15"/>
  <c r="O11" i="15"/>
  <c r="O12" i="15"/>
  <c r="O13" i="15"/>
  <c r="O14" i="15"/>
  <c r="O15" i="15"/>
  <c r="O16" i="15"/>
  <c r="O17" i="15"/>
  <c r="O18" i="15"/>
  <c r="O19" i="15"/>
  <c r="O20" i="15"/>
  <c r="O21" i="15"/>
  <c r="O22" i="15"/>
  <c r="O23" i="15"/>
  <c r="O24" i="15"/>
  <c r="O25" i="15"/>
  <c r="O26" i="15"/>
  <c r="O27" i="15"/>
  <c r="O28" i="15"/>
  <c r="O29" i="15"/>
  <c r="O30" i="15"/>
  <c r="O31" i="15"/>
  <c r="O32" i="15"/>
  <c r="O33" i="15"/>
  <c r="O34" i="15"/>
  <c r="O35" i="15"/>
  <c r="O36" i="15"/>
  <c r="O37" i="15"/>
  <c r="O38" i="15"/>
  <c r="O39" i="15"/>
  <c r="O40" i="15"/>
  <c r="O41" i="15"/>
  <c r="O42" i="15"/>
  <c r="O43" i="15"/>
  <c r="O44" i="15"/>
  <c r="O45" i="15"/>
  <c r="O46" i="15"/>
  <c r="O47" i="15"/>
  <c r="O48" i="15"/>
  <c r="O49" i="15"/>
  <c r="O50" i="15"/>
  <c r="O51" i="15"/>
  <c r="O52" i="15"/>
  <c r="O53" i="15"/>
  <c r="O54" i="15"/>
  <c r="O55" i="15"/>
  <c r="O56" i="15"/>
  <c r="O57" i="15"/>
  <c r="O58" i="15"/>
  <c r="O59" i="15"/>
  <c r="O60" i="15"/>
  <c r="O61" i="15"/>
  <c r="O62" i="15"/>
  <c r="O63" i="15"/>
  <c r="O64" i="15"/>
  <c r="O65" i="15"/>
  <c r="O66" i="15"/>
  <c r="O67" i="15"/>
  <c r="O68" i="15"/>
  <c r="O69" i="15"/>
  <c r="O70" i="15"/>
  <c r="O71" i="15"/>
  <c r="O72" i="15"/>
  <c r="O73" i="15"/>
  <c r="O74" i="15"/>
  <c r="O75" i="15"/>
  <c r="O76" i="15"/>
  <c r="O77" i="15"/>
  <c r="O78" i="15"/>
  <c r="O79" i="15"/>
  <c r="O80" i="15"/>
  <c r="O81" i="15"/>
  <c r="O82" i="15"/>
  <c r="O83" i="15"/>
  <c r="O84" i="15"/>
  <c r="O85" i="15"/>
  <c r="O86" i="15"/>
  <c r="O87" i="15"/>
  <c r="O88" i="15"/>
  <c r="O89" i="15"/>
  <c r="O90" i="15"/>
  <c r="O91" i="15"/>
  <c r="O92" i="15"/>
  <c r="O93" i="15"/>
  <c r="O94" i="15"/>
  <c r="O95" i="15"/>
  <c r="O96" i="15"/>
  <c r="O97" i="15"/>
  <c r="O98" i="15"/>
  <c r="O99" i="15"/>
  <c r="O100" i="15"/>
  <c r="O101" i="15"/>
  <c r="O102" i="15"/>
  <c r="O103" i="15"/>
  <c r="O104" i="15"/>
  <c r="O105" i="15"/>
  <c r="O106" i="15"/>
  <c r="O107" i="15"/>
  <c r="O108" i="15"/>
  <c r="O109" i="15"/>
  <c r="O110" i="15"/>
  <c r="O111" i="15"/>
  <c r="O112" i="15"/>
  <c r="O113" i="15"/>
  <c r="O114" i="15"/>
  <c r="O115" i="15"/>
  <c r="O116" i="15"/>
  <c r="O117" i="15"/>
  <c r="O118" i="15"/>
  <c r="O119" i="15"/>
  <c r="O120" i="15"/>
  <c r="O121" i="15"/>
  <c r="O122" i="15"/>
  <c r="O123" i="15"/>
  <c r="O124" i="15"/>
  <c r="O125" i="15"/>
  <c r="O126" i="15"/>
  <c r="O127" i="15"/>
  <c r="O128" i="15"/>
  <c r="O129" i="15"/>
  <c r="O130" i="15"/>
  <c r="O131" i="15"/>
  <c r="O132" i="15"/>
  <c r="O133" i="15"/>
  <c r="O134" i="15"/>
  <c r="O135" i="15"/>
  <c r="O136" i="15"/>
  <c r="O137" i="15"/>
  <c r="O138" i="15"/>
  <c r="O139" i="15"/>
  <c r="O140" i="15"/>
  <c r="O141" i="15"/>
  <c r="O142" i="15"/>
  <c r="O143" i="15"/>
  <c r="O144" i="15"/>
  <c r="O145" i="15"/>
  <c r="O146" i="15"/>
  <c r="O147" i="15"/>
  <c r="O148" i="15"/>
  <c r="O149" i="15"/>
  <c r="O150" i="15"/>
  <c r="O151" i="15"/>
  <c r="O152" i="15"/>
  <c r="O153" i="15"/>
  <c r="O154" i="15"/>
  <c r="O155" i="15"/>
  <c r="O156" i="15"/>
  <c r="O157" i="15"/>
  <c r="O158" i="15"/>
  <c r="O159" i="15"/>
  <c r="O160" i="15"/>
  <c r="O161" i="15"/>
  <c r="O162" i="15"/>
  <c r="O163" i="15"/>
  <c r="O164" i="15"/>
  <c r="O165" i="15"/>
  <c r="O166" i="15"/>
  <c r="O167" i="15"/>
  <c r="O168" i="15"/>
  <c r="O169" i="15"/>
  <c r="O170" i="15"/>
  <c r="O171" i="15"/>
  <c r="O172" i="15"/>
  <c r="O173" i="15"/>
  <c r="O174" i="15"/>
  <c r="O175" i="15"/>
  <c r="O176" i="15"/>
  <c r="O177" i="15"/>
  <c r="O178" i="15"/>
  <c r="O179" i="15"/>
  <c r="O180" i="15"/>
  <c r="O181" i="15"/>
  <c r="O182" i="15"/>
  <c r="O183" i="15"/>
  <c r="O184" i="15"/>
  <c r="O185" i="15"/>
  <c r="O186" i="15"/>
  <c r="O187" i="15"/>
  <c r="O188" i="15"/>
  <c r="O189" i="15"/>
  <c r="O190" i="15"/>
  <c r="O191" i="15"/>
  <c r="O192" i="15"/>
  <c r="O193" i="15"/>
  <c r="O194" i="15"/>
  <c r="O195" i="15"/>
  <c r="O196" i="15"/>
  <c r="O197" i="15"/>
  <c r="O198" i="15"/>
  <c r="O199" i="15"/>
  <c r="O200" i="15"/>
  <c r="O201" i="15"/>
  <c r="O202" i="15"/>
  <c r="O203" i="15"/>
  <c r="O204" i="15"/>
  <c r="O205" i="15"/>
  <c r="O206" i="15"/>
  <c r="O207" i="15"/>
  <c r="O208" i="15"/>
  <c r="O209" i="15"/>
  <c r="O210" i="15"/>
  <c r="O211" i="15"/>
  <c r="O212" i="15"/>
  <c r="O213" i="15"/>
  <c r="O214" i="15"/>
  <c r="O215" i="15"/>
  <c r="O216" i="15"/>
  <c r="O217" i="15"/>
  <c r="O218" i="15"/>
  <c r="O219" i="15"/>
  <c r="O220" i="15"/>
  <c r="O221" i="15"/>
  <c r="O222" i="15"/>
  <c r="O223" i="15"/>
  <c r="O224" i="15"/>
  <c r="O225" i="15"/>
  <c r="O226" i="15"/>
  <c r="O227" i="15"/>
  <c r="O228" i="15"/>
  <c r="O229" i="15"/>
  <c r="O230" i="15"/>
  <c r="O231" i="15"/>
  <c r="O232" i="15"/>
  <c r="O233" i="15"/>
  <c r="O234" i="15"/>
  <c r="O235" i="15"/>
  <c r="O236" i="15"/>
  <c r="O237" i="15"/>
  <c r="O238" i="15"/>
  <c r="O239" i="15"/>
  <c r="O240" i="15"/>
  <c r="O241" i="15"/>
  <c r="O242" i="15"/>
  <c r="O243" i="15"/>
  <c r="O244" i="15"/>
  <c r="O245" i="15"/>
  <c r="O246" i="15"/>
  <c r="O247" i="15"/>
  <c r="O248" i="15"/>
  <c r="O249" i="15"/>
  <c r="O250" i="15"/>
  <c r="O251" i="15"/>
  <c r="O252" i="15"/>
  <c r="O253" i="15"/>
  <c r="O254" i="15"/>
  <c r="O255" i="15"/>
  <c r="O256" i="15"/>
  <c r="O257" i="15"/>
  <c r="O258" i="15"/>
  <c r="O259" i="15"/>
  <c r="O260" i="15"/>
  <c r="O261" i="15"/>
  <c r="O262" i="15"/>
  <c r="O263" i="15"/>
  <c r="O264" i="15"/>
  <c r="O265" i="15"/>
  <c r="O266" i="15"/>
  <c r="O267" i="15"/>
  <c r="O268" i="15"/>
  <c r="O269" i="15"/>
  <c r="O270" i="15"/>
  <c r="O271" i="15"/>
  <c r="O272" i="15"/>
  <c r="O273" i="15"/>
  <c r="O274" i="15"/>
  <c r="O275" i="15"/>
  <c r="O276" i="15"/>
  <c r="O277" i="15"/>
  <c r="O278" i="15"/>
  <c r="O279" i="15"/>
  <c r="O280" i="15"/>
  <c r="O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59" i="15"/>
  <c r="N60" i="15"/>
  <c r="N61" i="15"/>
  <c r="N62" i="15"/>
  <c r="N63" i="15"/>
  <c r="N64" i="15"/>
  <c r="N65" i="15"/>
  <c r="N66" i="15"/>
  <c r="N67" i="15"/>
  <c r="N68" i="15"/>
  <c r="N69" i="15"/>
  <c r="N70" i="15"/>
  <c r="N71" i="15"/>
  <c r="N72" i="15"/>
  <c r="N73" i="15"/>
  <c r="N74" i="15"/>
  <c r="N75" i="15"/>
  <c r="N76" i="15"/>
  <c r="N77" i="15"/>
  <c r="N78" i="15"/>
  <c r="N79" i="15"/>
  <c r="N80" i="15"/>
  <c r="N81" i="15"/>
  <c r="N82" i="15"/>
  <c r="N83" i="15"/>
  <c r="N84" i="15"/>
  <c r="N85" i="15"/>
  <c r="N86" i="15"/>
  <c r="N87" i="15"/>
  <c r="N88" i="15"/>
  <c r="N89" i="15"/>
  <c r="N90" i="15"/>
  <c r="N91" i="15"/>
  <c r="N92" i="15"/>
  <c r="N93" i="15"/>
  <c r="N94" i="15"/>
  <c r="N95" i="15"/>
  <c r="N96" i="15"/>
  <c r="N97" i="15"/>
  <c r="N98" i="15"/>
  <c r="N99" i="15"/>
  <c r="N100" i="15"/>
  <c r="N101" i="15"/>
  <c r="N102" i="15"/>
  <c r="N103" i="15"/>
  <c r="N104" i="15"/>
  <c r="N105" i="15"/>
  <c r="N106" i="15"/>
  <c r="N107" i="15"/>
  <c r="N108" i="15"/>
  <c r="N109" i="15"/>
  <c r="N110" i="15"/>
  <c r="N111" i="15"/>
  <c r="N112" i="15"/>
  <c r="N113" i="15"/>
  <c r="N114" i="15"/>
  <c r="N115" i="15"/>
  <c r="N116" i="15"/>
  <c r="N117" i="15"/>
  <c r="N118" i="15"/>
  <c r="N119" i="15"/>
  <c r="N120" i="15"/>
  <c r="N121" i="15"/>
  <c r="N122" i="15"/>
  <c r="N123" i="15"/>
  <c r="N124" i="15"/>
  <c r="N125" i="15"/>
  <c r="N126" i="15"/>
  <c r="N127" i="15"/>
  <c r="N128" i="15"/>
  <c r="N129" i="15"/>
  <c r="N130" i="15"/>
  <c r="N131" i="15"/>
  <c r="N132" i="15"/>
  <c r="N133" i="15"/>
  <c r="N134" i="15"/>
  <c r="N135" i="15"/>
  <c r="N136" i="15"/>
  <c r="N137" i="15"/>
  <c r="N138" i="15"/>
  <c r="N139" i="15"/>
  <c r="N140" i="15"/>
  <c r="N141" i="15"/>
  <c r="N142" i="15"/>
  <c r="N143" i="15"/>
  <c r="N144" i="15"/>
  <c r="N145" i="15"/>
  <c r="N146" i="15"/>
  <c r="N147" i="15"/>
  <c r="N148" i="15"/>
  <c r="N149" i="15"/>
  <c r="N150" i="15"/>
  <c r="N151" i="15"/>
  <c r="N152" i="15"/>
  <c r="N153" i="15"/>
  <c r="N154" i="15"/>
  <c r="N155" i="15"/>
  <c r="N156" i="15"/>
  <c r="N157" i="15"/>
  <c r="N158" i="15"/>
  <c r="N159" i="15"/>
  <c r="N160" i="15"/>
  <c r="N161" i="15"/>
  <c r="N162" i="15"/>
  <c r="N163" i="15"/>
  <c r="N164" i="15"/>
  <c r="N165" i="15"/>
  <c r="N166" i="15"/>
  <c r="N167" i="15"/>
  <c r="N168" i="15"/>
  <c r="N169" i="15"/>
  <c r="N170" i="15"/>
  <c r="N171" i="15"/>
  <c r="N172" i="15"/>
  <c r="N173" i="15"/>
  <c r="N174" i="15"/>
  <c r="N175" i="15"/>
  <c r="N176" i="15"/>
  <c r="N177" i="15"/>
  <c r="N178" i="15"/>
  <c r="N179" i="15"/>
  <c r="N180" i="15"/>
  <c r="N181" i="15"/>
  <c r="N182" i="15"/>
  <c r="N183" i="15"/>
  <c r="N184" i="15"/>
  <c r="N185" i="15"/>
  <c r="N186" i="15"/>
  <c r="N187" i="15"/>
  <c r="N188" i="15"/>
  <c r="N189" i="15"/>
  <c r="N190" i="15"/>
  <c r="N191" i="15"/>
  <c r="N192" i="15"/>
  <c r="N193" i="15"/>
  <c r="N194" i="15"/>
  <c r="N195" i="15"/>
  <c r="N196" i="15"/>
  <c r="N197" i="15"/>
  <c r="N198" i="15"/>
  <c r="N199" i="15"/>
  <c r="N200" i="15"/>
  <c r="N201" i="15"/>
  <c r="N202" i="15"/>
  <c r="N203" i="15"/>
  <c r="N204" i="15"/>
  <c r="N205" i="15"/>
  <c r="N206" i="15"/>
  <c r="N207" i="15"/>
  <c r="N208" i="15"/>
  <c r="N209" i="15"/>
  <c r="N210" i="15"/>
  <c r="N211" i="15"/>
  <c r="N212" i="15"/>
  <c r="N213" i="15"/>
  <c r="N214" i="15"/>
  <c r="N215" i="15"/>
  <c r="N216" i="15"/>
  <c r="N217" i="15"/>
  <c r="N218" i="15"/>
  <c r="N219" i="15"/>
  <c r="N220" i="15"/>
  <c r="N221" i="15"/>
  <c r="N222" i="15"/>
  <c r="N223" i="15"/>
  <c r="N224" i="15"/>
  <c r="N225" i="15"/>
  <c r="N226" i="15"/>
  <c r="N227" i="15"/>
  <c r="N228" i="15"/>
  <c r="N229" i="15"/>
  <c r="N230" i="15"/>
  <c r="N231" i="15"/>
  <c r="N232" i="15"/>
  <c r="N233" i="15"/>
  <c r="N234" i="15"/>
  <c r="N235" i="15"/>
  <c r="N236" i="15"/>
  <c r="N237" i="15"/>
  <c r="N238" i="15"/>
  <c r="N239" i="15"/>
  <c r="N240" i="15"/>
  <c r="N241" i="15"/>
  <c r="N242" i="15"/>
  <c r="N243" i="15"/>
  <c r="N244" i="15"/>
  <c r="N245" i="15"/>
  <c r="N246" i="15"/>
  <c r="N247" i="15"/>
  <c r="N248" i="15"/>
  <c r="N249" i="15"/>
  <c r="N250" i="15"/>
  <c r="N251" i="15"/>
  <c r="N252" i="15"/>
  <c r="N253" i="15"/>
  <c r="N254" i="15"/>
  <c r="N255" i="15"/>
  <c r="N256" i="15"/>
  <c r="N257" i="15"/>
  <c r="N258" i="15"/>
  <c r="N259" i="15"/>
  <c r="N260" i="15"/>
  <c r="N261" i="15"/>
  <c r="N262" i="15"/>
  <c r="N263" i="15"/>
  <c r="N264" i="15"/>
  <c r="N265" i="15"/>
  <c r="N266" i="15"/>
  <c r="N267" i="15"/>
  <c r="N268" i="15"/>
  <c r="N269" i="15"/>
  <c r="N270" i="15"/>
  <c r="N271" i="15"/>
  <c r="N272" i="15"/>
  <c r="N273" i="15"/>
  <c r="N274" i="15"/>
  <c r="N275" i="15"/>
  <c r="N276" i="15"/>
  <c r="N277" i="15"/>
  <c r="N278" i="15"/>
  <c r="N279" i="15"/>
  <c r="N280" i="15"/>
  <c r="N6" i="15"/>
  <c r="N5" i="15"/>
  <c r="M12" i="15"/>
  <c r="M13" i="15"/>
  <c r="M14" i="15"/>
  <c r="M15"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1"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68" i="15"/>
  <c r="M69" i="15"/>
  <c r="M70" i="15"/>
  <c r="M71" i="15"/>
  <c r="M72" i="15"/>
  <c r="M73" i="15"/>
  <c r="M74" i="15"/>
  <c r="M75" i="15"/>
  <c r="M76" i="15"/>
  <c r="M77" i="15"/>
  <c r="M78" i="15"/>
  <c r="M79" i="15"/>
  <c r="M80" i="15"/>
  <c r="M81" i="15"/>
  <c r="M82" i="15"/>
  <c r="M83" i="15"/>
  <c r="M84" i="15"/>
  <c r="M85" i="15"/>
  <c r="M86" i="15"/>
  <c r="M87" i="15"/>
  <c r="M88" i="15"/>
  <c r="M89" i="15"/>
  <c r="M90" i="15"/>
  <c r="M91" i="15"/>
  <c r="M92" i="15"/>
  <c r="M93" i="15"/>
  <c r="M94" i="15"/>
  <c r="M95" i="15"/>
  <c r="M96" i="15"/>
  <c r="M97" i="15"/>
  <c r="M98" i="15"/>
  <c r="M99" i="15"/>
  <c r="M100" i="15"/>
  <c r="M101" i="15"/>
  <c r="M102" i="15"/>
  <c r="M103" i="15"/>
  <c r="M104" i="15"/>
  <c r="M105" i="15"/>
  <c r="M106" i="15"/>
  <c r="M107" i="15"/>
  <c r="M108" i="15"/>
  <c r="M109" i="15"/>
  <c r="M110" i="15"/>
  <c r="M111" i="15"/>
  <c r="M112" i="15"/>
  <c r="M113" i="15"/>
  <c r="M114" i="15"/>
  <c r="M115" i="15"/>
  <c r="M116" i="15"/>
  <c r="M117" i="15"/>
  <c r="M118" i="15"/>
  <c r="M119" i="15"/>
  <c r="M120" i="15"/>
  <c r="M121" i="15"/>
  <c r="M122" i="15"/>
  <c r="M123" i="15"/>
  <c r="M124" i="15"/>
  <c r="M125" i="15"/>
  <c r="M126" i="15"/>
  <c r="M127" i="15"/>
  <c r="M128" i="15"/>
  <c r="M129" i="15"/>
  <c r="M130" i="15"/>
  <c r="M131" i="15"/>
  <c r="M132" i="15"/>
  <c r="M133" i="15"/>
  <c r="M134" i="15"/>
  <c r="M135" i="15"/>
  <c r="M136" i="15"/>
  <c r="M137" i="15"/>
  <c r="M138" i="15"/>
  <c r="M139" i="15"/>
  <c r="M140" i="15"/>
  <c r="M141" i="15"/>
  <c r="M142" i="15"/>
  <c r="M143" i="15"/>
  <c r="M144" i="15"/>
  <c r="M145" i="15"/>
  <c r="M146" i="15"/>
  <c r="M147" i="15"/>
  <c r="M148" i="15"/>
  <c r="M149" i="15"/>
  <c r="M150" i="15"/>
  <c r="M151" i="15"/>
  <c r="M152" i="15"/>
  <c r="M153" i="15"/>
  <c r="M154" i="15"/>
  <c r="M155" i="15"/>
  <c r="M156" i="15"/>
  <c r="M157" i="15"/>
  <c r="M158" i="15"/>
  <c r="M159" i="15"/>
  <c r="M160" i="15"/>
  <c r="M161" i="15"/>
  <c r="M162" i="15"/>
  <c r="M163" i="15"/>
  <c r="M164" i="15"/>
  <c r="M165" i="15"/>
  <c r="M166" i="15"/>
  <c r="M167" i="15"/>
  <c r="M168" i="15"/>
  <c r="M169" i="15"/>
  <c r="M170" i="15"/>
  <c r="M171" i="15"/>
  <c r="M172" i="15"/>
  <c r="M173" i="15"/>
  <c r="M174" i="15"/>
  <c r="M175" i="15"/>
  <c r="M176" i="15"/>
  <c r="M177" i="15"/>
  <c r="M178" i="15"/>
  <c r="M179" i="15"/>
  <c r="M180" i="15"/>
  <c r="M181" i="15"/>
  <c r="M182" i="15"/>
  <c r="M183" i="15"/>
  <c r="M184" i="15"/>
  <c r="M185" i="15"/>
  <c r="M186" i="15"/>
  <c r="M187" i="15"/>
  <c r="M188" i="15"/>
  <c r="M189" i="15"/>
  <c r="M190" i="15"/>
  <c r="M191" i="15"/>
  <c r="M192" i="15"/>
  <c r="M193" i="15"/>
  <c r="M194" i="15"/>
  <c r="M195" i="15"/>
  <c r="M196" i="15"/>
  <c r="M197" i="15"/>
  <c r="M198" i="15"/>
  <c r="M199" i="15"/>
  <c r="M200" i="15"/>
  <c r="M201" i="15"/>
  <c r="M202" i="15"/>
  <c r="M203" i="15"/>
  <c r="M204" i="15"/>
  <c r="M205" i="15"/>
  <c r="M206" i="15"/>
  <c r="M207" i="15"/>
  <c r="M208" i="15"/>
  <c r="M209" i="15"/>
  <c r="M210" i="15"/>
  <c r="M211" i="15"/>
  <c r="M212" i="15"/>
  <c r="M213" i="15"/>
  <c r="M214" i="15"/>
  <c r="M215" i="15"/>
  <c r="M216" i="15"/>
  <c r="M217" i="15"/>
  <c r="M218" i="15"/>
  <c r="M219" i="15"/>
  <c r="M220" i="15"/>
  <c r="M221" i="15"/>
  <c r="M222" i="15"/>
  <c r="M223" i="15"/>
  <c r="M224" i="15"/>
  <c r="M225" i="15"/>
  <c r="M226" i="15"/>
  <c r="M227" i="15"/>
  <c r="M228" i="15"/>
  <c r="M229" i="15"/>
  <c r="M230" i="15"/>
  <c r="M231" i="15"/>
  <c r="M232" i="15"/>
  <c r="M233" i="15"/>
  <c r="M234" i="15"/>
  <c r="M235" i="15"/>
  <c r="M236" i="15"/>
  <c r="M237" i="15"/>
  <c r="M238" i="15"/>
  <c r="M239" i="15"/>
  <c r="M240" i="15"/>
  <c r="M241" i="15"/>
  <c r="M242" i="15"/>
  <c r="M243" i="15"/>
  <c r="M244" i="15"/>
  <c r="M245" i="15"/>
  <c r="M246" i="15"/>
  <c r="M247" i="15"/>
  <c r="M248" i="15"/>
  <c r="M249" i="15"/>
  <c r="M250" i="15"/>
  <c r="M251" i="15"/>
  <c r="M252" i="15"/>
  <c r="M253" i="15"/>
  <c r="M254" i="15"/>
  <c r="M255" i="15"/>
  <c r="M256" i="15"/>
  <c r="M257" i="15"/>
  <c r="M258" i="15"/>
  <c r="M259" i="15"/>
  <c r="M260" i="15"/>
  <c r="M261" i="15"/>
  <c r="M262" i="15"/>
  <c r="M263" i="15"/>
  <c r="M264" i="15"/>
  <c r="M265" i="15"/>
  <c r="M266" i="15"/>
  <c r="M267" i="15"/>
  <c r="M268" i="15"/>
  <c r="M269" i="15"/>
  <c r="M270" i="15"/>
  <c r="M271" i="15"/>
  <c r="M272" i="15"/>
  <c r="M273" i="15"/>
  <c r="M274" i="15"/>
  <c r="M275" i="15"/>
  <c r="M276" i="15"/>
  <c r="M277" i="15"/>
  <c r="M278" i="15"/>
  <c r="M279" i="15"/>
  <c r="M280" i="15"/>
  <c r="M6" i="15"/>
  <c r="M7" i="15"/>
  <c r="M8" i="15"/>
  <c r="M9" i="15"/>
  <c r="M10" i="15"/>
  <c r="M11" i="15"/>
  <c r="M5" i="15"/>
  <c r="F5" i="15"/>
  <c r="E5" i="15"/>
  <c r="O5" i="15"/>
  <c r="S207" i="12"/>
  <c r="Q207" i="12"/>
  <c r="R207" i="12"/>
  <c r="P207" i="12"/>
  <c r="S206" i="12"/>
  <c r="Q206" i="12"/>
  <c r="R206" i="12"/>
  <c r="P206" i="12"/>
  <c r="S205" i="12"/>
  <c r="Q205" i="12"/>
  <c r="R205" i="12"/>
  <c r="P205" i="12"/>
  <c r="BM13" i="12"/>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98" i="15"/>
  <c r="G99" i="15"/>
  <c r="G100" i="15"/>
  <c r="G101" i="15"/>
  <c r="G102" i="15"/>
  <c r="G103" i="15"/>
  <c r="G104" i="15"/>
  <c r="G105" i="15"/>
  <c r="G106" i="15"/>
  <c r="G107" i="15"/>
  <c r="G108" i="15"/>
  <c r="G109" i="15"/>
  <c r="G110" i="15"/>
  <c r="G111" i="15"/>
  <c r="G112" i="15"/>
  <c r="G113" i="15"/>
  <c r="G114" i="15"/>
  <c r="G115" i="15"/>
  <c r="G116" i="15"/>
  <c r="G117" i="15"/>
  <c r="G118" i="15"/>
  <c r="G119" i="15"/>
  <c r="G120" i="15"/>
  <c r="G121" i="15"/>
  <c r="G122" i="15"/>
  <c r="G123" i="15"/>
  <c r="G124" i="15"/>
  <c r="G125" i="15"/>
  <c r="G126" i="15"/>
  <c r="G127" i="15"/>
  <c r="G128" i="15"/>
  <c r="G129" i="15"/>
  <c r="G130" i="15"/>
  <c r="G131" i="15"/>
  <c r="G132" i="15"/>
  <c r="G133" i="15"/>
  <c r="G134" i="15"/>
  <c r="G135" i="15"/>
  <c r="G136" i="15"/>
  <c r="G137" i="15"/>
  <c r="G138" i="15"/>
  <c r="G139" i="15"/>
  <c r="G140" i="15"/>
  <c r="G141" i="15"/>
  <c r="G142" i="15"/>
  <c r="G143" i="15"/>
  <c r="G144" i="15"/>
  <c r="G145" i="15"/>
  <c r="G146" i="15"/>
  <c r="G147" i="15"/>
  <c r="G148" i="15"/>
  <c r="G149" i="15"/>
  <c r="G150" i="15"/>
  <c r="G151" i="15"/>
  <c r="G152" i="15"/>
  <c r="G153" i="15"/>
  <c r="G154" i="15"/>
  <c r="G155" i="15"/>
  <c r="G156" i="15"/>
  <c r="G157" i="15"/>
  <c r="G158" i="15"/>
  <c r="G159" i="15"/>
  <c r="G160" i="15"/>
  <c r="G161" i="15"/>
  <c r="G162" i="15"/>
  <c r="G163" i="15"/>
  <c r="G164" i="15"/>
  <c r="G165" i="15"/>
  <c r="G166" i="15"/>
  <c r="G167" i="15"/>
  <c r="G168" i="15"/>
  <c r="G169" i="15"/>
  <c r="G170" i="15"/>
  <c r="G171" i="15"/>
  <c r="G172" i="15"/>
  <c r="G173" i="15"/>
  <c r="G174" i="15"/>
  <c r="G175" i="15"/>
  <c r="G176" i="15"/>
  <c r="G177" i="15"/>
  <c r="G178" i="15"/>
  <c r="G179" i="15"/>
  <c r="G180" i="15"/>
  <c r="G181" i="15"/>
  <c r="G182" i="15"/>
  <c r="G183" i="15"/>
  <c r="G184" i="15"/>
  <c r="G185" i="15"/>
  <c r="G186" i="15"/>
  <c r="G187" i="15"/>
  <c r="G188" i="15"/>
  <c r="G189" i="15"/>
  <c r="G190" i="15"/>
  <c r="G191" i="15"/>
  <c r="G192" i="15"/>
  <c r="G193" i="15"/>
  <c r="G194" i="15"/>
  <c r="G195" i="15"/>
  <c r="G196" i="15"/>
  <c r="G197" i="15"/>
  <c r="G198" i="15"/>
  <c r="G199" i="15"/>
  <c r="G200" i="15"/>
  <c r="G201" i="15"/>
  <c r="G202" i="15"/>
  <c r="G203" i="15"/>
  <c r="G204" i="15"/>
  <c r="G205" i="15"/>
  <c r="G206" i="15"/>
  <c r="G207" i="15"/>
  <c r="G208" i="15"/>
  <c r="G209" i="15"/>
  <c r="G210" i="15"/>
  <c r="G211" i="15"/>
  <c r="G212" i="15"/>
  <c r="G213" i="15"/>
  <c r="G214" i="15"/>
  <c r="G215" i="15"/>
  <c r="G216" i="15"/>
  <c r="G217" i="15"/>
  <c r="G218" i="15"/>
  <c r="G219" i="15"/>
  <c r="G220" i="15"/>
  <c r="G221" i="15"/>
  <c r="G222" i="15"/>
  <c r="G223" i="15"/>
  <c r="G224" i="15"/>
  <c r="G225" i="15"/>
  <c r="G226" i="15"/>
  <c r="G227" i="15"/>
  <c r="G228" i="15"/>
  <c r="G229" i="15"/>
  <c r="G230" i="15"/>
  <c r="G231" i="15"/>
  <c r="G232" i="15"/>
  <c r="G233" i="15"/>
  <c r="G234" i="15"/>
  <c r="G235" i="15"/>
  <c r="G236" i="15"/>
  <c r="G237" i="15"/>
  <c r="G238" i="15"/>
  <c r="G239" i="15"/>
  <c r="G240" i="15"/>
  <c r="G241" i="15"/>
  <c r="G242" i="15"/>
  <c r="G243" i="15"/>
  <c r="G244" i="15"/>
  <c r="G245" i="15"/>
  <c r="G246" i="15"/>
  <c r="G247" i="15"/>
  <c r="G248" i="15"/>
  <c r="G249" i="15"/>
  <c r="G250" i="15"/>
  <c r="G251" i="15"/>
  <c r="G252" i="15"/>
  <c r="G253" i="15"/>
  <c r="G254" i="15"/>
  <c r="G255" i="15"/>
  <c r="G256" i="15"/>
  <c r="G257" i="15"/>
  <c r="G258" i="15"/>
  <c r="G259" i="15"/>
  <c r="G260" i="15"/>
  <c r="G261" i="15"/>
  <c r="G262" i="15"/>
  <c r="G263" i="15"/>
  <c r="G264" i="15"/>
  <c r="G265" i="15"/>
  <c r="G266" i="15"/>
  <c r="G267" i="15"/>
  <c r="G268" i="15"/>
  <c r="G269" i="15"/>
  <c r="G270" i="15"/>
  <c r="G271" i="15"/>
  <c r="G272" i="15"/>
  <c r="G273" i="15"/>
  <c r="G274" i="15"/>
  <c r="G275" i="15"/>
  <c r="G276" i="15"/>
  <c r="G277" i="15"/>
  <c r="G278" i="15"/>
  <c r="G279" i="15"/>
  <c r="G280" i="15"/>
  <c r="G8" i="15"/>
  <c r="G6" i="15"/>
  <c r="G5" i="15"/>
  <c r="AQ43" i="12"/>
  <c r="AQ38" i="12"/>
  <c r="AQ39" i="12" s="1"/>
  <c r="AA36" i="13"/>
  <c r="AK13" i="12"/>
  <c r="AK12" i="12"/>
  <c r="AK11" i="12"/>
  <c r="AK10" i="12"/>
  <c r="AK9" i="12"/>
  <c r="AK8" i="12"/>
  <c r="E8" i="15"/>
  <c r="F8" i="15"/>
  <c r="E9" i="15"/>
  <c r="F9" i="15"/>
  <c r="E10" i="15"/>
  <c r="F10" i="15"/>
  <c r="E11" i="15"/>
  <c r="F11" i="15"/>
  <c r="E12" i="15"/>
  <c r="F12" i="15"/>
  <c r="E13" i="15"/>
  <c r="F13" i="15"/>
  <c r="E14" i="15"/>
  <c r="F14" i="15"/>
  <c r="E15" i="15"/>
  <c r="F15" i="15"/>
  <c r="E16" i="15"/>
  <c r="F16" i="15"/>
  <c r="E17" i="15"/>
  <c r="F17" i="15"/>
  <c r="E18" i="15"/>
  <c r="F18" i="15"/>
  <c r="E19" i="15"/>
  <c r="F19" i="15"/>
  <c r="E20" i="15"/>
  <c r="F20" i="15"/>
  <c r="E21" i="15"/>
  <c r="F21" i="15"/>
  <c r="E22" i="15"/>
  <c r="F22" i="15"/>
  <c r="E23" i="15"/>
  <c r="F23" i="15"/>
  <c r="E24" i="15"/>
  <c r="F24" i="15"/>
  <c r="E25" i="15"/>
  <c r="F25" i="15"/>
  <c r="E26" i="15"/>
  <c r="F26" i="15"/>
  <c r="E27" i="15"/>
  <c r="F27" i="15"/>
  <c r="E28" i="15"/>
  <c r="F28" i="15"/>
  <c r="E29" i="15"/>
  <c r="F29" i="15"/>
  <c r="E30" i="15"/>
  <c r="F30" i="15"/>
  <c r="E31" i="15"/>
  <c r="F31" i="15"/>
  <c r="E32" i="15"/>
  <c r="F32" i="15"/>
  <c r="E33" i="15"/>
  <c r="F33" i="15"/>
  <c r="E34" i="15"/>
  <c r="F34" i="15"/>
  <c r="E35" i="15"/>
  <c r="F35" i="15"/>
  <c r="E36" i="15"/>
  <c r="F36" i="15"/>
  <c r="E37" i="15"/>
  <c r="F37" i="15"/>
  <c r="E38" i="15"/>
  <c r="F38" i="15"/>
  <c r="E39" i="15"/>
  <c r="F39" i="15"/>
  <c r="E40" i="15"/>
  <c r="F40" i="15"/>
  <c r="E41" i="15"/>
  <c r="F41" i="15"/>
  <c r="E42" i="15"/>
  <c r="F42" i="15"/>
  <c r="E43" i="15"/>
  <c r="F43" i="15"/>
  <c r="E44" i="15"/>
  <c r="F44" i="15"/>
  <c r="E45" i="15"/>
  <c r="F45" i="15"/>
  <c r="E46" i="15"/>
  <c r="F46" i="15"/>
  <c r="E47" i="15"/>
  <c r="F47" i="15"/>
  <c r="E48" i="15"/>
  <c r="F48" i="15"/>
  <c r="E49" i="15"/>
  <c r="F49" i="15"/>
  <c r="E50" i="15"/>
  <c r="F50" i="15"/>
  <c r="E51" i="15"/>
  <c r="F51" i="15"/>
  <c r="E52" i="15"/>
  <c r="F52" i="15"/>
  <c r="E53" i="15"/>
  <c r="F53" i="15"/>
  <c r="E54" i="15"/>
  <c r="F54" i="15"/>
  <c r="E55" i="15"/>
  <c r="F55" i="15"/>
  <c r="E56" i="15"/>
  <c r="F56" i="15"/>
  <c r="E57" i="15"/>
  <c r="F57" i="15"/>
  <c r="E58" i="15"/>
  <c r="F58" i="15"/>
  <c r="E59" i="15"/>
  <c r="F59" i="15"/>
  <c r="E60" i="15"/>
  <c r="F60" i="15"/>
  <c r="E61" i="15"/>
  <c r="F61" i="15"/>
  <c r="E62" i="15"/>
  <c r="F62" i="15"/>
  <c r="E63" i="15"/>
  <c r="F63" i="15"/>
  <c r="E64" i="15"/>
  <c r="F64" i="15"/>
  <c r="E65" i="15"/>
  <c r="F65" i="15"/>
  <c r="E66" i="15"/>
  <c r="F66" i="15"/>
  <c r="E67" i="15"/>
  <c r="F67" i="15"/>
  <c r="E68" i="15"/>
  <c r="F68" i="15"/>
  <c r="E69" i="15"/>
  <c r="F69" i="15"/>
  <c r="E70" i="15"/>
  <c r="F70" i="15"/>
  <c r="E71" i="15"/>
  <c r="F71" i="15"/>
  <c r="E72" i="15"/>
  <c r="F72" i="15"/>
  <c r="E73" i="15"/>
  <c r="F73" i="15"/>
  <c r="E74" i="15"/>
  <c r="F74" i="15"/>
  <c r="E75" i="15"/>
  <c r="F75" i="15"/>
  <c r="E76" i="15"/>
  <c r="F76" i="15"/>
  <c r="E77" i="15"/>
  <c r="F77" i="15"/>
  <c r="E78" i="15"/>
  <c r="F78" i="15"/>
  <c r="E79" i="15"/>
  <c r="F79" i="15"/>
  <c r="E80" i="15"/>
  <c r="F80" i="15"/>
  <c r="E81" i="15"/>
  <c r="F81" i="15"/>
  <c r="E82" i="15"/>
  <c r="F82" i="15"/>
  <c r="E83" i="15"/>
  <c r="F83" i="15"/>
  <c r="E84" i="15"/>
  <c r="F84" i="15"/>
  <c r="E85" i="15"/>
  <c r="F85" i="15"/>
  <c r="E86" i="15"/>
  <c r="F86" i="15"/>
  <c r="E87" i="15"/>
  <c r="F87" i="15"/>
  <c r="E88" i="15"/>
  <c r="F88" i="15"/>
  <c r="E89" i="15"/>
  <c r="F89" i="15"/>
  <c r="E90" i="15"/>
  <c r="F90" i="15"/>
  <c r="E91" i="15"/>
  <c r="F91" i="15"/>
  <c r="E92" i="15"/>
  <c r="F92" i="15"/>
  <c r="E93" i="15"/>
  <c r="F93" i="15"/>
  <c r="E94" i="15"/>
  <c r="F94" i="15"/>
  <c r="E95" i="15"/>
  <c r="F95" i="15"/>
  <c r="E96" i="15"/>
  <c r="F96" i="15"/>
  <c r="E97" i="15"/>
  <c r="F97" i="15"/>
  <c r="E98" i="15"/>
  <c r="F98" i="15"/>
  <c r="E99" i="15"/>
  <c r="F99" i="15"/>
  <c r="E100" i="15"/>
  <c r="F100" i="15"/>
  <c r="E101" i="15"/>
  <c r="F101" i="15"/>
  <c r="E102" i="15"/>
  <c r="F102" i="15"/>
  <c r="E103" i="15"/>
  <c r="F103" i="15"/>
  <c r="E104" i="15"/>
  <c r="F104" i="15"/>
  <c r="E105" i="15"/>
  <c r="F105" i="15"/>
  <c r="E106" i="15"/>
  <c r="F106" i="15"/>
  <c r="E107" i="15"/>
  <c r="F107" i="15"/>
  <c r="E108" i="15"/>
  <c r="F108" i="15"/>
  <c r="E109" i="15"/>
  <c r="F109" i="15"/>
  <c r="E110" i="15"/>
  <c r="F110" i="15"/>
  <c r="E111" i="15"/>
  <c r="F111" i="15"/>
  <c r="E112" i="15"/>
  <c r="F112" i="15"/>
  <c r="E113" i="15"/>
  <c r="F113" i="15"/>
  <c r="E114" i="15"/>
  <c r="F114" i="15"/>
  <c r="E115" i="15"/>
  <c r="F115" i="15"/>
  <c r="E116" i="15"/>
  <c r="F116" i="15"/>
  <c r="E117" i="15"/>
  <c r="F117" i="15"/>
  <c r="E118" i="15"/>
  <c r="F118" i="15"/>
  <c r="E119" i="15"/>
  <c r="F119" i="15"/>
  <c r="E120" i="15"/>
  <c r="F120" i="15"/>
  <c r="E121" i="15"/>
  <c r="F121" i="15"/>
  <c r="E122" i="15"/>
  <c r="F122" i="15"/>
  <c r="E123" i="15"/>
  <c r="F123" i="15"/>
  <c r="E124" i="15"/>
  <c r="F124" i="15"/>
  <c r="E125" i="15"/>
  <c r="F125" i="15"/>
  <c r="E126" i="15"/>
  <c r="F126" i="15"/>
  <c r="E127" i="15"/>
  <c r="F127" i="15"/>
  <c r="E128" i="15"/>
  <c r="F128" i="15"/>
  <c r="E129" i="15"/>
  <c r="F129" i="15"/>
  <c r="E130" i="15"/>
  <c r="F130" i="15"/>
  <c r="E131" i="15"/>
  <c r="F131" i="15"/>
  <c r="E132" i="15"/>
  <c r="F132" i="15"/>
  <c r="E133" i="15"/>
  <c r="F133" i="15"/>
  <c r="E134" i="15"/>
  <c r="F134" i="15"/>
  <c r="E135" i="15"/>
  <c r="F135" i="15"/>
  <c r="E136" i="15"/>
  <c r="F136" i="15"/>
  <c r="E137" i="15"/>
  <c r="F137" i="15"/>
  <c r="E138" i="15"/>
  <c r="F138" i="15"/>
  <c r="E139" i="15"/>
  <c r="F139" i="15"/>
  <c r="E140" i="15"/>
  <c r="F140" i="15"/>
  <c r="E141" i="15"/>
  <c r="F141" i="15"/>
  <c r="E142" i="15"/>
  <c r="F142" i="15"/>
  <c r="E143" i="15"/>
  <c r="F143" i="15"/>
  <c r="E144" i="15"/>
  <c r="F144" i="15"/>
  <c r="E145" i="15"/>
  <c r="F145" i="15"/>
  <c r="E146" i="15"/>
  <c r="F146" i="15"/>
  <c r="E147" i="15"/>
  <c r="F147" i="15"/>
  <c r="E148" i="15"/>
  <c r="F148" i="15"/>
  <c r="E149" i="15"/>
  <c r="F149" i="15"/>
  <c r="E150" i="15"/>
  <c r="F150" i="15"/>
  <c r="E151" i="15"/>
  <c r="F151" i="15"/>
  <c r="E152" i="15"/>
  <c r="F152" i="15"/>
  <c r="E153" i="15"/>
  <c r="F153" i="15"/>
  <c r="E154" i="15"/>
  <c r="F154" i="15"/>
  <c r="E155" i="15"/>
  <c r="F155" i="15"/>
  <c r="E156" i="15"/>
  <c r="F156" i="15"/>
  <c r="E157" i="15"/>
  <c r="F157" i="15"/>
  <c r="E158" i="15"/>
  <c r="F158" i="15"/>
  <c r="E159" i="15"/>
  <c r="F159" i="15"/>
  <c r="E160" i="15"/>
  <c r="F160" i="15"/>
  <c r="E161" i="15"/>
  <c r="F161" i="15"/>
  <c r="E162" i="15"/>
  <c r="F162" i="15"/>
  <c r="E163" i="15"/>
  <c r="F163" i="15"/>
  <c r="E164" i="15"/>
  <c r="F164" i="15"/>
  <c r="E165" i="15"/>
  <c r="F165" i="15"/>
  <c r="E166" i="15"/>
  <c r="F166" i="15"/>
  <c r="E167" i="15"/>
  <c r="F167" i="15"/>
  <c r="E168" i="15"/>
  <c r="F168" i="15"/>
  <c r="E169" i="15"/>
  <c r="F169" i="15"/>
  <c r="E170" i="15"/>
  <c r="F170" i="15"/>
  <c r="E171" i="15"/>
  <c r="F171" i="15"/>
  <c r="E172" i="15"/>
  <c r="F172" i="15"/>
  <c r="E173" i="15"/>
  <c r="F173" i="15"/>
  <c r="E174" i="15"/>
  <c r="F174" i="15"/>
  <c r="E175" i="15"/>
  <c r="F175" i="15"/>
  <c r="E176" i="15"/>
  <c r="F176" i="15"/>
  <c r="E177" i="15"/>
  <c r="F177" i="15"/>
  <c r="E178" i="15"/>
  <c r="F178" i="15"/>
  <c r="E179" i="15"/>
  <c r="F179" i="15"/>
  <c r="E180" i="15"/>
  <c r="F180" i="15"/>
  <c r="E181" i="15"/>
  <c r="F181" i="15"/>
  <c r="E182" i="15"/>
  <c r="F182" i="15"/>
  <c r="E183" i="15"/>
  <c r="F183" i="15"/>
  <c r="E184" i="15"/>
  <c r="F184" i="15"/>
  <c r="E185" i="15"/>
  <c r="F185" i="15"/>
  <c r="E186" i="15"/>
  <c r="F186" i="15"/>
  <c r="E187" i="15"/>
  <c r="F187" i="15"/>
  <c r="E188" i="15"/>
  <c r="F188" i="15"/>
  <c r="E189" i="15"/>
  <c r="F189" i="15"/>
  <c r="E190" i="15"/>
  <c r="F190" i="15"/>
  <c r="E191" i="15"/>
  <c r="F191" i="15"/>
  <c r="E192" i="15"/>
  <c r="F192" i="15"/>
  <c r="E193" i="15"/>
  <c r="F193" i="15"/>
  <c r="E194" i="15"/>
  <c r="F194" i="15"/>
  <c r="E195" i="15"/>
  <c r="F195" i="15"/>
  <c r="E196" i="15"/>
  <c r="F196" i="15"/>
  <c r="E197" i="15"/>
  <c r="F197" i="15"/>
  <c r="E198" i="15"/>
  <c r="F198" i="15"/>
  <c r="E199" i="15"/>
  <c r="F199" i="15"/>
  <c r="E200" i="15"/>
  <c r="F200" i="15"/>
  <c r="E201" i="15"/>
  <c r="F201" i="15"/>
  <c r="E202" i="15"/>
  <c r="F202" i="15"/>
  <c r="E203" i="15"/>
  <c r="F203" i="15"/>
  <c r="E204" i="15"/>
  <c r="F204" i="15"/>
  <c r="E205" i="15"/>
  <c r="F205" i="15"/>
  <c r="E206" i="15"/>
  <c r="F206" i="15"/>
  <c r="E207" i="15"/>
  <c r="F207" i="15"/>
  <c r="E208" i="15"/>
  <c r="F208" i="15"/>
  <c r="E209" i="15"/>
  <c r="F209" i="15"/>
  <c r="E210" i="15"/>
  <c r="F210" i="15"/>
  <c r="E211" i="15"/>
  <c r="F211" i="15"/>
  <c r="E212" i="15"/>
  <c r="F212" i="15"/>
  <c r="E213" i="15"/>
  <c r="F213" i="15"/>
  <c r="E214" i="15"/>
  <c r="F214" i="15"/>
  <c r="E215" i="15"/>
  <c r="F215" i="15"/>
  <c r="E216" i="15"/>
  <c r="F216" i="15"/>
  <c r="E217" i="15"/>
  <c r="F217" i="15"/>
  <c r="E218" i="15"/>
  <c r="F218" i="15"/>
  <c r="E219" i="15"/>
  <c r="F219" i="15"/>
  <c r="E220" i="15"/>
  <c r="F220" i="15"/>
  <c r="E221" i="15"/>
  <c r="F221" i="15"/>
  <c r="E222" i="15"/>
  <c r="F222" i="15"/>
  <c r="E223" i="15"/>
  <c r="F223" i="15"/>
  <c r="E224" i="15"/>
  <c r="F224" i="15"/>
  <c r="E225" i="15"/>
  <c r="F225" i="15"/>
  <c r="E226" i="15"/>
  <c r="F226" i="15"/>
  <c r="E227" i="15"/>
  <c r="F227" i="15"/>
  <c r="E228" i="15"/>
  <c r="F228" i="15"/>
  <c r="E229" i="15"/>
  <c r="F229" i="15"/>
  <c r="E230" i="15"/>
  <c r="F230" i="15"/>
  <c r="E231" i="15"/>
  <c r="F231" i="15"/>
  <c r="E232" i="15"/>
  <c r="F232" i="15"/>
  <c r="E233" i="15"/>
  <c r="F233" i="15"/>
  <c r="E234" i="15"/>
  <c r="F234" i="15"/>
  <c r="E235" i="15"/>
  <c r="F235" i="15"/>
  <c r="E236" i="15"/>
  <c r="F236" i="15"/>
  <c r="E237" i="15"/>
  <c r="F237" i="15"/>
  <c r="E238" i="15"/>
  <c r="F238" i="15"/>
  <c r="E239" i="15"/>
  <c r="F239" i="15"/>
  <c r="E240" i="15"/>
  <c r="F240" i="15"/>
  <c r="E241" i="15"/>
  <c r="F241" i="15"/>
  <c r="E242" i="15"/>
  <c r="F242" i="15"/>
  <c r="E243" i="15"/>
  <c r="F243" i="15"/>
  <c r="E244" i="15"/>
  <c r="F244" i="15"/>
  <c r="E245" i="15"/>
  <c r="F245" i="15"/>
  <c r="E246" i="15"/>
  <c r="F246" i="15"/>
  <c r="E247" i="15"/>
  <c r="F247" i="15"/>
  <c r="E248" i="15"/>
  <c r="F248" i="15"/>
  <c r="E249" i="15"/>
  <c r="F249" i="15"/>
  <c r="E250" i="15"/>
  <c r="F250" i="15"/>
  <c r="E251" i="15"/>
  <c r="F251" i="15"/>
  <c r="E252" i="15"/>
  <c r="F252" i="15"/>
  <c r="E253" i="15"/>
  <c r="F253" i="15"/>
  <c r="E254" i="15"/>
  <c r="F254" i="15"/>
  <c r="E255" i="15"/>
  <c r="F255" i="15"/>
  <c r="E256" i="15"/>
  <c r="F256" i="15"/>
  <c r="E257" i="15"/>
  <c r="F257" i="15"/>
  <c r="E258" i="15"/>
  <c r="F258" i="15"/>
  <c r="E259" i="15"/>
  <c r="F259" i="15"/>
  <c r="E260" i="15"/>
  <c r="F260" i="15"/>
  <c r="E261" i="15"/>
  <c r="F261" i="15"/>
  <c r="E262" i="15"/>
  <c r="F262" i="15"/>
  <c r="E263" i="15"/>
  <c r="F263" i="15"/>
  <c r="E264" i="15"/>
  <c r="F264" i="15"/>
  <c r="E265" i="15"/>
  <c r="F265" i="15"/>
  <c r="E266" i="15"/>
  <c r="F266" i="15"/>
  <c r="E267" i="15"/>
  <c r="F267" i="15"/>
  <c r="E268" i="15"/>
  <c r="F268" i="15"/>
  <c r="E269" i="15"/>
  <c r="F269" i="15"/>
  <c r="E270" i="15"/>
  <c r="F270" i="15"/>
  <c r="E271" i="15"/>
  <c r="F271" i="15"/>
  <c r="E272" i="15"/>
  <c r="F272" i="15"/>
  <c r="E273" i="15"/>
  <c r="F273" i="15"/>
  <c r="E274" i="15"/>
  <c r="F274" i="15"/>
  <c r="E275" i="15"/>
  <c r="F275" i="15"/>
  <c r="E276" i="15"/>
  <c r="F276" i="15"/>
  <c r="E277" i="15"/>
  <c r="F277" i="15"/>
  <c r="E278" i="15"/>
  <c r="F278" i="15"/>
  <c r="E279" i="15"/>
  <c r="F279" i="15"/>
  <c r="E280" i="15"/>
  <c r="F280" i="15"/>
  <c r="E6" i="15"/>
  <c r="F6" i="15"/>
  <c r="E7" i="15"/>
  <c r="F7" i="15"/>
  <c r="G7" i="15"/>
  <c r="D5" i="15"/>
  <c r="D6" i="15" s="1"/>
  <c r="D7" i="15" s="1"/>
  <c r="D8" i="15" s="1"/>
  <c r="D9" i="15" s="1"/>
  <c r="D10" i="15" s="1"/>
  <c r="D11" i="15" s="1"/>
  <c r="D12" i="15" s="1"/>
  <c r="D13" i="15" s="1"/>
  <c r="D14" i="15" s="1"/>
  <c r="D15" i="15" s="1"/>
  <c r="D16" i="15" s="1"/>
  <c r="D17" i="15" s="1"/>
  <c r="D18" i="15" s="1"/>
  <c r="D19" i="15" s="1"/>
  <c r="D20" i="15" s="1"/>
  <c r="D21" i="15" s="1"/>
  <c r="D22" i="15" s="1"/>
  <c r="D23" i="15" s="1"/>
  <c r="D24" i="15" s="1"/>
  <c r="D25" i="15" s="1"/>
  <c r="D26" i="15" s="1"/>
  <c r="D27" i="15" s="1"/>
  <c r="D28" i="15" s="1"/>
  <c r="D29" i="15" s="1"/>
  <c r="D30" i="15" s="1"/>
  <c r="D31" i="15" s="1"/>
  <c r="D32" i="15" s="1"/>
  <c r="D33" i="15" s="1"/>
  <c r="D34" i="15" s="1"/>
  <c r="D35" i="15" s="1"/>
  <c r="D36" i="15" s="1"/>
  <c r="D37" i="15" s="1"/>
  <c r="D38" i="15" s="1"/>
  <c r="D39" i="15" s="1"/>
  <c r="D40" i="15" s="1"/>
  <c r="D41" i="15" s="1"/>
  <c r="D42" i="15" s="1"/>
  <c r="D43" i="15" s="1"/>
  <c r="D44" i="15" s="1"/>
  <c r="D45" i="15" s="1"/>
  <c r="D46" i="15" s="1"/>
  <c r="D47" i="15" s="1"/>
  <c r="D48" i="15" s="1"/>
  <c r="D49" i="15" s="1"/>
  <c r="D50" i="15" s="1"/>
  <c r="D51" i="15" s="1"/>
  <c r="D52" i="15" s="1"/>
  <c r="D53" i="15" s="1"/>
  <c r="D54" i="15" s="1"/>
  <c r="D55" i="15" s="1"/>
  <c r="D56" i="15" s="1"/>
  <c r="D57" i="15" s="1"/>
  <c r="D58" i="15" s="1"/>
  <c r="D59" i="15" s="1"/>
  <c r="D60" i="15" s="1"/>
  <c r="D61" i="15" s="1"/>
  <c r="D62" i="15" s="1"/>
  <c r="D63" i="15" s="1"/>
  <c r="D64" i="15" s="1"/>
  <c r="D65" i="15" s="1"/>
  <c r="D66" i="15" s="1"/>
  <c r="D67" i="15" s="1"/>
  <c r="D68" i="15" s="1"/>
  <c r="D69" i="15" s="1"/>
  <c r="D70" i="15" s="1"/>
  <c r="D71" i="15" s="1"/>
  <c r="D72" i="15" s="1"/>
  <c r="D73" i="15" s="1"/>
  <c r="D74" i="15" s="1"/>
  <c r="D75" i="15" s="1"/>
  <c r="V214"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79" i="2"/>
  <c r="V80" i="2"/>
  <c r="V81" i="2"/>
  <c r="V82" i="2"/>
  <c r="V83" i="2"/>
  <c r="V84" i="2"/>
  <c r="V85" i="2"/>
  <c r="V86" i="2"/>
  <c r="V87" i="2"/>
  <c r="V88" i="2"/>
  <c r="V89" i="2"/>
  <c r="V90" i="2"/>
  <c r="V91" i="2"/>
  <c r="V92" i="2"/>
  <c r="V93" i="2"/>
  <c r="V94" i="2"/>
  <c r="V95" i="2"/>
  <c r="V96" i="2"/>
  <c r="V97" i="2"/>
  <c r="V98" i="2"/>
  <c r="V99" i="2"/>
  <c r="V100" i="2"/>
  <c r="V101" i="2"/>
  <c r="V102" i="2"/>
  <c r="V103" i="2"/>
  <c r="V104" i="2"/>
  <c r="V105" i="2"/>
  <c r="V106" i="2"/>
  <c r="V107" i="2"/>
  <c r="V108" i="2"/>
  <c r="V109" i="2"/>
  <c r="V110" i="2"/>
  <c r="V111" i="2"/>
  <c r="V112" i="2"/>
  <c r="V113" i="2"/>
  <c r="V114" i="2"/>
  <c r="V115" i="2"/>
  <c r="V116" i="2"/>
  <c r="V117" i="2"/>
  <c r="V118" i="2"/>
  <c r="V119" i="2"/>
  <c r="V120" i="2"/>
  <c r="V121" i="2"/>
  <c r="V122" i="2"/>
  <c r="V123" i="2"/>
  <c r="V124" i="2"/>
  <c r="V125" i="2"/>
  <c r="V126" i="2"/>
  <c r="V127" i="2"/>
  <c r="V128" i="2"/>
  <c r="V129" i="2"/>
  <c r="V130" i="2"/>
  <c r="V131" i="2"/>
  <c r="V132" i="2"/>
  <c r="V133" i="2"/>
  <c r="V134" i="2"/>
  <c r="V135" i="2"/>
  <c r="V136" i="2"/>
  <c r="V137" i="2"/>
  <c r="V138" i="2"/>
  <c r="V139" i="2"/>
  <c r="V140" i="2"/>
  <c r="V141" i="2"/>
  <c r="V142" i="2"/>
  <c r="V143" i="2"/>
  <c r="V144" i="2"/>
  <c r="V145" i="2"/>
  <c r="V146" i="2"/>
  <c r="V147" i="2"/>
  <c r="V148" i="2"/>
  <c r="V149" i="2"/>
  <c r="V150" i="2"/>
  <c r="V151" i="2"/>
  <c r="V152" i="2"/>
  <c r="V153" i="2"/>
  <c r="V154" i="2"/>
  <c r="V155" i="2"/>
  <c r="V156" i="2"/>
  <c r="V157" i="2"/>
  <c r="V158" i="2"/>
  <c r="V159" i="2"/>
  <c r="V160" i="2"/>
  <c r="V161" i="2"/>
  <c r="V162" i="2"/>
  <c r="V163" i="2"/>
  <c r="V164" i="2"/>
  <c r="V165" i="2"/>
  <c r="V166" i="2"/>
  <c r="V167" i="2"/>
  <c r="V168" i="2"/>
  <c r="V169" i="2"/>
  <c r="V170" i="2"/>
  <c r="V171" i="2"/>
  <c r="V172" i="2"/>
  <c r="V173" i="2"/>
  <c r="V174" i="2"/>
  <c r="V175" i="2"/>
  <c r="V176" i="2"/>
  <c r="V177" i="2"/>
  <c r="V178" i="2"/>
  <c r="V179" i="2"/>
  <c r="V180" i="2"/>
  <c r="V181" i="2"/>
  <c r="V182" i="2"/>
  <c r="V183" i="2"/>
  <c r="V184" i="2"/>
  <c r="V185" i="2"/>
  <c r="V186" i="2"/>
  <c r="V187" i="2"/>
  <c r="V188" i="2"/>
  <c r="V189" i="2"/>
  <c r="V190" i="2"/>
  <c r="V191" i="2"/>
  <c r="V192" i="2"/>
  <c r="V193" i="2"/>
  <c r="V194" i="2"/>
  <c r="V195" i="2"/>
  <c r="V196" i="2"/>
  <c r="V197" i="2"/>
  <c r="V198" i="2"/>
  <c r="V199" i="2"/>
  <c r="V200" i="2"/>
  <c r="V201" i="2"/>
  <c r="V202" i="2"/>
  <c r="V203" i="2"/>
  <c r="V204" i="2"/>
  <c r="V205" i="2"/>
  <c r="V206" i="2"/>
  <c r="V207" i="2"/>
  <c r="V208" i="2"/>
  <c r="V209" i="2"/>
  <c r="V210" i="2"/>
  <c r="V211" i="2"/>
  <c r="V212" i="2"/>
  <c r="V213" i="2"/>
  <c r="V215" i="2"/>
  <c r="V216" i="2"/>
  <c r="V217" i="2"/>
  <c r="V218" i="2"/>
  <c r="V219" i="2"/>
  <c r="V220" i="2"/>
  <c r="V221" i="2"/>
  <c r="V222" i="2"/>
  <c r="V223" i="2"/>
  <c r="V224" i="2"/>
  <c r="V225" i="2"/>
  <c r="V226" i="2"/>
  <c r="V227" i="2"/>
  <c r="V228" i="2"/>
  <c r="V229" i="2"/>
  <c r="V230" i="2"/>
  <c r="V231" i="2"/>
  <c r="V232" i="2"/>
  <c r="V233" i="2"/>
  <c r="V234" i="2"/>
  <c r="V235" i="2"/>
  <c r="V236" i="2"/>
  <c r="V237" i="2"/>
  <c r="V238" i="2"/>
  <c r="V239" i="2"/>
  <c r="V240" i="2"/>
  <c r="V241" i="2"/>
  <c r="V242" i="2"/>
  <c r="V243" i="2"/>
  <c r="V244" i="2"/>
  <c r="V245" i="2"/>
  <c r="V246" i="2"/>
  <c r="V247" i="2"/>
  <c r="V248" i="2"/>
  <c r="V249" i="2"/>
  <c r="V250" i="2"/>
  <c r="V251" i="2"/>
  <c r="V252" i="2"/>
  <c r="V253" i="2"/>
  <c r="V254" i="2"/>
  <c r="V255" i="2"/>
  <c r="V256" i="2"/>
  <c r="V257" i="2"/>
  <c r="V258" i="2"/>
  <c r="V259" i="2"/>
  <c r="V260" i="2"/>
  <c r="V261" i="2"/>
  <c r="V262" i="2"/>
  <c r="V263" i="2"/>
  <c r="V264" i="2"/>
  <c r="V265" i="2"/>
  <c r="V266" i="2"/>
  <c r="V267" i="2"/>
  <c r="V268" i="2"/>
  <c r="V269" i="2"/>
  <c r="V270" i="2"/>
  <c r="V271" i="2"/>
  <c r="V272" i="2"/>
  <c r="V273" i="2"/>
  <c r="V274" i="2"/>
  <c r="V275" i="2"/>
  <c r="V276" i="2"/>
  <c r="V277" i="2"/>
  <c r="V278" i="2"/>
  <c r="V279" i="2"/>
  <c r="V280" i="2"/>
  <c r="V281" i="2"/>
  <c r="V282" i="2"/>
  <c r="V283" i="2"/>
  <c r="V284" i="2"/>
  <c r="V285" i="2"/>
  <c r="V286" i="2"/>
  <c r="V287" i="2"/>
  <c r="V288" i="2"/>
  <c r="V289" i="2"/>
  <c r="V290" i="2"/>
  <c r="V291" i="2"/>
  <c r="V292" i="2"/>
  <c r="V293" i="2"/>
  <c r="V294" i="2"/>
  <c r="V295" i="2"/>
  <c r="V296" i="2"/>
  <c r="V297" i="2"/>
  <c r="V298" i="2"/>
  <c r="V299" i="2"/>
  <c r="V300" i="2"/>
  <c r="V301" i="2"/>
  <c r="V302" i="2"/>
  <c r="V303" i="2"/>
  <c r="V304" i="2"/>
  <c r="V305" i="2"/>
  <c r="V306" i="2"/>
  <c r="V307" i="2"/>
  <c r="V308" i="2"/>
  <c r="V309" i="2"/>
  <c r="V310" i="2"/>
  <c r="V311" i="2"/>
  <c r="V312" i="2"/>
  <c r="V313" i="2"/>
  <c r="V314" i="2"/>
  <c r="V315" i="2"/>
  <c r="V316" i="2"/>
  <c r="V317" i="2"/>
  <c r="V318" i="2"/>
  <c r="V319" i="2"/>
  <c r="V320" i="2"/>
  <c r="V321" i="2"/>
  <c r="V322" i="2"/>
  <c r="V323" i="2"/>
  <c r="V324" i="2"/>
  <c r="V325" i="2"/>
  <c r="V326" i="2"/>
  <c r="V327" i="2"/>
  <c r="V328" i="2"/>
  <c r="V329" i="2"/>
  <c r="V330" i="2"/>
  <c r="V331" i="2"/>
  <c r="V332" i="2"/>
  <c r="V333" i="2"/>
  <c r="V334" i="2"/>
  <c r="V335" i="2"/>
  <c r="V336" i="2"/>
  <c r="V337" i="2"/>
  <c r="V338" i="2"/>
  <c r="V339" i="2"/>
  <c r="V340" i="2"/>
  <c r="V341" i="2"/>
  <c r="V342" i="2"/>
  <c r="V343" i="2"/>
  <c r="V344" i="2"/>
  <c r="V345" i="2"/>
  <c r="V346" i="2"/>
  <c r="V347" i="2"/>
  <c r="V348" i="2"/>
  <c r="V349" i="2"/>
  <c r="V350" i="2"/>
  <c r="V351" i="2"/>
  <c r="V352" i="2"/>
  <c r="V353" i="2"/>
  <c r="V354" i="2"/>
  <c r="V355" i="2"/>
  <c r="V356" i="2"/>
  <c r="V357" i="2"/>
  <c r="V358" i="2"/>
  <c r="V359" i="2"/>
  <c r="V360" i="2"/>
  <c r="V361" i="2"/>
  <c r="V362" i="2"/>
  <c r="V6" i="2"/>
  <c r="V7" i="2"/>
  <c r="V8" i="2"/>
  <c r="V9" i="2"/>
  <c r="V10" i="2"/>
  <c r="V5" i="2"/>
  <c r="W5" i="2"/>
  <c r="X5" i="2"/>
  <c r="Q34" i="13"/>
  <c r="Q33" i="13"/>
  <c r="Q32" i="13"/>
  <c r="Q31" i="13"/>
  <c r="Q30" i="13"/>
  <c r="Q29" i="13"/>
  <c r="Q28" i="13"/>
  <c r="Q27" i="13"/>
  <c r="Q26" i="13"/>
  <c r="Q25" i="13"/>
  <c r="Q24" i="13"/>
  <c r="Q23" i="13"/>
  <c r="Q22" i="13"/>
  <c r="Q21" i="13"/>
  <c r="Q20" i="13"/>
  <c r="Q19" i="13"/>
  <c r="Q18" i="13"/>
  <c r="Q17" i="13"/>
  <c r="Q16" i="13"/>
  <c r="P2" i="6"/>
  <c r="V2" i="6" s="1"/>
  <c r="D7" i="6"/>
  <c r="O505" i="2"/>
  <c r="G5" i="12"/>
  <c r="AC37" i="2" l="1"/>
  <c r="R13" i="15"/>
  <c r="R12" i="15"/>
  <c r="R11" i="15"/>
  <c r="P208" i="12"/>
  <c r="J13" i="15"/>
  <c r="J12" i="15"/>
  <c r="J11" i="15"/>
  <c r="BM18" i="12"/>
  <c r="BO18" i="12"/>
  <c r="BN18" i="12"/>
  <c r="BM16" i="12"/>
  <c r="BO16" i="12"/>
  <c r="BN16" i="12"/>
  <c r="BM14" i="12"/>
  <c r="BO14" i="12"/>
  <c r="BN14" i="12"/>
  <c r="BH195" i="12"/>
  <c r="BE195" i="12"/>
  <c r="BB195" i="12" s="1"/>
  <c r="BF185" i="12"/>
  <c r="BC185" i="12"/>
  <c r="AZ185" i="12" s="1"/>
  <c r="BC181" i="12"/>
  <c r="AZ181" i="12" s="1"/>
  <c r="BF181" i="12"/>
  <c r="BA31" i="12"/>
  <c r="BG175" i="12"/>
  <c r="BD175" i="12"/>
  <c r="BA175" i="12" s="1"/>
  <c r="BE165" i="12"/>
  <c r="BB165" i="12" s="1"/>
  <c r="BH165" i="12"/>
  <c r="BN19" i="12"/>
  <c r="BM19" i="12"/>
  <c r="BO19" i="12"/>
  <c r="BN17" i="12"/>
  <c r="BM17" i="12"/>
  <c r="BO17" i="12"/>
  <c r="BN15" i="12"/>
  <c r="BM15" i="12"/>
  <c r="BO15" i="12"/>
  <c r="U504" i="2"/>
  <c r="R2" i="6"/>
  <c r="K6" i="15"/>
  <c r="S6" i="15"/>
  <c r="S8" i="15"/>
  <c r="BN13" i="12"/>
  <c r="T2" i="6"/>
  <c r="S208" i="12"/>
  <c r="BA51" i="12"/>
  <c r="L508" i="2"/>
  <c r="T508" i="2"/>
  <c r="BO13" i="12"/>
  <c r="J508" i="2"/>
  <c r="K8" i="15"/>
  <c r="AK14" i="12"/>
  <c r="AM11" i="12" s="1"/>
  <c r="Y5" i="2"/>
  <c r="D508" i="2"/>
  <c r="AZ37" i="12"/>
  <c r="R208" i="12"/>
  <c r="Q208" i="12"/>
  <c r="BB21" i="12"/>
  <c r="H2" i="13"/>
  <c r="N5" i="13"/>
  <c r="P16" i="13"/>
  <c r="P17" i="13" s="1"/>
  <c r="P18" i="13" s="1"/>
  <c r="D76" i="15"/>
  <c r="AQ40" i="12"/>
  <c r="AQ41" i="12" s="1"/>
  <c r="E5" i="12"/>
  <c r="AZ41" i="12"/>
  <c r="BB51" i="12"/>
  <c r="U2" i="6" l="1"/>
  <c r="AI4" i="2"/>
  <c r="T509" i="2"/>
  <c r="AC38" i="2"/>
  <c r="AM13" i="12"/>
  <c r="J14" i="15"/>
  <c r="R14" i="15"/>
  <c r="AD31" i="12"/>
  <c r="BF170" i="12"/>
  <c r="BC170" i="12"/>
  <c r="AZ170" i="12" s="1"/>
  <c r="BE199" i="12"/>
  <c r="BB199" i="12" s="1"/>
  <c r="BH199" i="12"/>
  <c r="BG192" i="12"/>
  <c r="BD192" i="12"/>
  <c r="BA192" i="12" s="1"/>
  <c r="BH185" i="12"/>
  <c r="BE185" i="12"/>
  <c r="BB185" i="12" s="1"/>
  <c r="BG189" i="12"/>
  <c r="BD189" i="12"/>
  <c r="BA189" i="12" s="1"/>
  <c r="BG174" i="12"/>
  <c r="BD174" i="12"/>
  <c r="BA174" i="12" s="1"/>
  <c r="BD177" i="12"/>
  <c r="BA177" i="12" s="1"/>
  <c r="BG177" i="12"/>
  <c r="BH170" i="12"/>
  <c r="BE170" i="12"/>
  <c r="BB170" i="12" s="1"/>
  <c r="BE174" i="12"/>
  <c r="BB174" i="12" s="1"/>
  <c r="BH174" i="12"/>
  <c r="BF177" i="12"/>
  <c r="BC177" i="12"/>
  <c r="AZ177" i="12" s="1"/>
  <c r="BH177" i="12"/>
  <c r="BE177" i="12"/>
  <c r="BB177" i="12" s="1"/>
  <c r="BE181" i="12"/>
  <c r="BB181" i="12" s="1"/>
  <c r="BH181" i="12"/>
  <c r="BF168" i="12"/>
  <c r="BC168" i="12"/>
  <c r="AZ168" i="12" s="1"/>
  <c r="BH168" i="12"/>
  <c r="BE168" i="12"/>
  <c r="BB168" i="12" s="1"/>
  <c r="BC172" i="12"/>
  <c r="AZ172" i="12" s="1"/>
  <c r="BF172" i="12"/>
  <c r="BH179" i="12"/>
  <c r="BE179" i="12"/>
  <c r="BB179" i="12" s="1"/>
  <c r="BH197" i="12"/>
  <c r="BE197" i="12"/>
  <c r="BB197" i="12" s="1"/>
  <c r="BF14" i="12"/>
  <c r="BC14" i="12"/>
  <c r="AZ14" i="12" s="1"/>
  <c r="BC16" i="12"/>
  <c r="AZ16" i="12" s="1"/>
  <c r="BF16" i="12"/>
  <c r="BB20" i="12"/>
  <c r="BE164" i="12"/>
  <c r="BB164" i="12" s="1"/>
  <c r="AE20" i="12" s="1"/>
  <c r="BH164" i="12"/>
  <c r="AZ40" i="12"/>
  <c r="BF184" i="12"/>
  <c r="BC184" i="12"/>
  <c r="AZ184" i="12" s="1"/>
  <c r="BA50" i="12"/>
  <c r="BG194" i="12"/>
  <c r="BD194" i="12"/>
  <c r="BA194" i="12" s="1"/>
  <c r="BA46" i="12"/>
  <c r="BG190" i="12"/>
  <c r="BD190" i="12"/>
  <c r="BA190" i="12" s="1"/>
  <c r="AD46" i="12" s="1"/>
  <c r="BD196" i="12"/>
  <c r="BA196" i="12" s="1"/>
  <c r="BG196" i="12"/>
  <c r="BG164" i="12"/>
  <c r="BD164" i="12"/>
  <c r="BA164" i="12" s="1"/>
  <c r="BE18" i="12"/>
  <c r="BB18" i="12" s="1"/>
  <c r="BH18" i="12"/>
  <c r="BH14" i="12"/>
  <c r="BE14" i="12"/>
  <c r="BB14" i="12" s="1"/>
  <c r="BE190" i="12"/>
  <c r="BB190" i="12" s="1"/>
  <c r="BH190" i="12"/>
  <c r="AZ20" i="12"/>
  <c r="BC164" i="12"/>
  <c r="AZ164" i="12" s="1"/>
  <c r="AC20" i="12" s="1"/>
  <c r="BF164" i="12"/>
  <c r="BA22" i="12"/>
  <c r="BG166" i="12"/>
  <c r="BD166" i="12"/>
  <c r="BA166" i="12" s="1"/>
  <c r="BD14" i="12"/>
  <c r="BA14" i="12" s="1"/>
  <c r="BH198" i="12"/>
  <c r="BE198" i="12"/>
  <c r="BB198" i="12" s="1"/>
  <c r="AZ30" i="12"/>
  <c r="BC174" i="12"/>
  <c r="AZ174" i="12" s="1"/>
  <c r="BF174" i="12"/>
  <c r="BE182" i="12"/>
  <c r="BB182" i="12" s="1"/>
  <c r="BH182" i="12"/>
  <c r="BG17" i="12"/>
  <c r="BD17" i="12"/>
  <c r="BA17" i="12" s="1"/>
  <c r="BA21" i="12"/>
  <c r="BG165" i="12"/>
  <c r="BD165" i="12"/>
  <c r="BA165" i="12" s="1"/>
  <c r="AD21" i="12" s="1"/>
  <c r="BE189" i="12"/>
  <c r="BB189" i="12" s="1"/>
  <c r="BH189" i="12"/>
  <c r="BA49" i="12"/>
  <c r="BG193" i="12"/>
  <c r="BD193" i="12"/>
  <c r="BA193" i="12" s="1"/>
  <c r="AZ36" i="12"/>
  <c r="BC180" i="12"/>
  <c r="AZ180" i="12" s="1"/>
  <c r="AC36" i="12" s="1"/>
  <c r="BF180" i="12"/>
  <c r="AZ32" i="12"/>
  <c r="BF176" i="12"/>
  <c r="BC176" i="12"/>
  <c r="AZ176" i="12" s="1"/>
  <c r="AC32" i="12" s="1"/>
  <c r="BF171" i="12"/>
  <c r="BC171" i="12"/>
  <c r="AZ171" i="12" s="1"/>
  <c r="BF178" i="12"/>
  <c r="BC178" i="12"/>
  <c r="AZ178" i="12" s="1"/>
  <c r="BB43" i="12"/>
  <c r="BH187" i="12"/>
  <c r="BE187" i="12"/>
  <c r="BB187" i="12" s="1"/>
  <c r="BH176" i="12"/>
  <c r="BE176" i="12"/>
  <c r="BB176" i="12" s="1"/>
  <c r="BD13" i="12"/>
  <c r="BA13" i="12" s="1"/>
  <c r="AD13" i="12" s="1"/>
  <c r="BA32" i="12"/>
  <c r="BD176" i="12"/>
  <c r="BA176" i="12" s="1"/>
  <c r="BG176" i="12"/>
  <c r="AZ48" i="12"/>
  <c r="BC192" i="12"/>
  <c r="AZ192" i="12" s="1"/>
  <c r="BF192" i="12"/>
  <c r="BD184" i="12"/>
  <c r="BA184" i="12" s="1"/>
  <c r="BG184" i="12"/>
  <c r="BH186" i="12"/>
  <c r="BE186" i="12"/>
  <c r="BB186" i="12" s="1"/>
  <c r="BD195" i="12"/>
  <c r="BA195" i="12" s="1"/>
  <c r="AD51" i="12" s="1"/>
  <c r="BG195" i="12"/>
  <c r="BF187" i="12"/>
  <c r="BC187" i="12"/>
  <c r="AZ187" i="12" s="1"/>
  <c r="BF195" i="12"/>
  <c r="BC195" i="12"/>
  <c r="AZ195" i="12" s="1"/>
  <c r="BE166" i="12"/>
  <c r="BB166" i="12" s="1"/>
  <c r="BH166" i="12"/>
  <c r="BG19" i="12"/>
  <c r="BD19" i="12"/>
  <c r="BA19" i="12" s="1"/>
  <c r="BB27" i="12"/>
  <c r="BH171" i="12"/>
  <c r="BE171" i="12"/>
  <c r="BB171" i="12" s="1"/>
  <c r="AE27" i="12" s="1"/>
  <c r="BC199" i="12"/>
  <c r="AZ199" i="12" s="1"/>
  <c r="BF199" i="12"/>
  <c r="BG183" i="12"/>
  <c r="BD183" i="12"/>
  <c r="BA183" i="12" s="1"/>
  <c r="BD170" i="12"/>
  <c r="BA170" i="12" s="1"/>
  <c r="BG170" i="12"/>
  <c r="BA54" i="12"/>
  <c r="BD198" i="12"/>
  <c r="BA198" i="12" s="1"/>
  <c r="AD54" i="12" s="1"/>
  <c r="BG198" i="12"/>
  <c r="BE183" i="12"/>
  <c r="BB183" i="12" s="1"/>
  <c r="BH183" i="12"/>
  <c r="BC173" i="12"/>
  <c r="AZ173" i="12" s="1"/>
  <c r="BF173" i="12"/>
  <c r="AZ21" i="12"/>
  <c r="BC165" i="12"/>
  <c r="AZ165" i="12" s="1"/>
  <c r="BF165" i="12"/>
  <c r="BC175" i="12"/>
  <c r="AZ175" i="12" s="1"/>
  <c r="BF175" i="12"/>
  <c r="BE173" i="12"/>
  <c r="BB173" i="12" s="1"/>
  <c r="BH173" i="12"/>
  <c r="BA55" i="12"/>
  <c r="BG199" i="12"/>
  <c r="BD199" i="12"/>
  <c r="BA199" i="12" s="1"/>
  <c r="BA27" i="12"/>
  <c r="BD171" i="12"/>
  <c r="BA171" i="12" s="1"/>
  <c r="BG171" i="12"/>
  <c r="BD185" i="12"/>
  <c r="BA185" i="12" s="1"/>
  <c r="BG185" i="12"/>
  <c r="BD179" i="12"/>
  <c r="BA179" i="12" s="1"/>
  <c r="BG179" i="12"/>
  <c r="BD168" i="12"/>
  <c r="BA168" i="12" s="1"/>
  <c r="BG168" i="12"/>
  <c r="BG172" i="12"/>
  <c r="BD172" i="12"/>
  <c r="BA172" i="12" s="1"/>
  <c r="BE172" i="12"/>
  <c r="BB172" i="12" s="1"/>
  <c r="BH172" i="12"/>
  <c r="BF179" i="12"/>
  <c r="BC179" i="12"/>
  <c r="AZ179" i="12" s="1"/>
  <c r="BC167" i="12"/>
  <c r="AZ167" i="12" s="1"/>
  <c r="BF167" i="12"/>
  <c r="BE191" i="12"/>
  <c r="BB191" i="12" s="1"/>
  <c r="BH191" i="12"/>
  <c r="BC188" i="12"/>
  <c r="AZ188" i="12" s="1"/>
  <c r="BF188" i="12"/>
  <c r="BF196" i="12"/>
  <c r="BC196" i="12"/>
  <c r="AZ196" i="12" s="1"/>
  <c r="BG188" i="12"/>
  <c r="BD188" i="12"/>
  <c r="BA188" i="12" s="1"/>
  <c r="BC166" i="12"/>
  <c r="AZ166" i="12" s="1"/>
  <c r="BF166" i="12"/>
  <c r="BE194" i="12"/>
  <c r="BB194" i="12" s="1"/>
  <c r="BH194" i="12"/>
  <c r="AZ54" i="12"/>
  <c r="BF198" i="12"/>
  <c r="BC198" i="12"/>
  <c r="AZ198" i="12" s="1"/>
  <c r="AC54" i="12" s="1"/>
  <c r="BH196" i="12"/>
  <c r="BE196" i="12"/>
  <c r="BB196" i="12" s="1"/>
  <c r="BB48" i="12"/>
  <c r="BE192" i="12"/>
  <c r="BB192" i="12" s="1"/>
  <c r="AE48" i="12" s="1"/>
  <c r="BH192" i="12"/>
  <c r="BB36" i="12"/>
  <c r="BE180" i="12"/>
  <c r="BB180" i="12" s="1"/>
  <c r="BH180" i="12"/>
  <c r="BE188" i="12"/>
  <c r="BB188" i="12" s="1"/>
  <c r="BH188" i="12"/>
  <c r="BA34" i="12"/>
  <c r="BD178" i="12"/>
  <c r="BA178" i="12" s="1"/>
  <c r="BG178" i="12"/>
  <c r="BA36" i="12"/>
  <c r="BG180" i="12"/>
  <c r="BD180" i="12"/>
  <c r="BA180" i="12" s="1"/>
  <c r="AD36" i="12" s="1"/>
  <c r="AZ50" i="12"/>
  <c r="BC194" i="12"/>
  <c r="AZ194" i="12" s="1"/>
  <c r="AC50" i="12" s="1"/>
  <c r="BF194" i="12"/>
  <c r="BG173" i="12"/>
  <c r="BD173" i="12"/>
  <c r="BA173" i="12" s="1"/>
  <c r="BC193" i="12"/>
  <c r="AZ193" i="12" s="1"/>
  <c r="BF193" i="12"/>
  <c r="BA53" i="12"/>
  <c r="BD197" i="12"/>
  <c r="BA197" i="12" s="1"/>
  <c r="AD53" i="12" s="1"/>
  <c r="BG197" i="12"/>
  <c r="BE16" i="12"/>
  <c r="BB16" i="12" s="1"/>
  <c r="BH16" i="12"/>
  <c r="BG18" i="12"/>
  <c r="BD18" i="12"/>
  <c r="BA18" i="12" s="1"/>
  <c r="BA38" i="12"/>
  <c r="BG182" i="12"/>
  <c r="BD182" i="12"/>
  <c r="BA182" i="12" s="1"/>
  <c r="AD38" i="12" s="1"/>
  <c r="BG16" i="12"/>
  <c r="BD16" i="12"/>
  <c r="BA16" i="12" s="1"/>
  <c r="AZ38" i="12"/>
  <c r="BC182" i="12"/>
  <c r="AZ182" i="12" s="1"/>
  <c r="AC38" i="12" s="1"/>
  <c r="BF182" i="12"/>
  <c r="BD187" i="12"/>
  <c r="BA187" i="12" s="1"/>
  <c r="BG187" i="12"/>
  <c r="AZ39" i="12"/>
  <c r="BC183" i="12"/>
  <c r="AZ183" i="12" s="1"/>
  <c r="AC39" i="12" s="1"/>
  <c r="BF183" i="12"/>
  <c r="BC19" i="12"/>
  <c r="AZ19" i="12" s="1"/>
  <c r="AC19" i="12" s="1"/>
  <c r="BF19" i="12"/>
  <c r="BF13" i="12"/>
  <c r="BC13" i="12"/>
  <c r="AZ13" i="12" s="1"/>
  <c r="AC13" i="12" s="1"/>
  <c r="BH184" i="12"/>
  <c r="BE184" i="12"/>
  <c r="BB184" i="12" s="1"/>
  <c r="BA42" i="12"/>
  <c r="BD186" i="12"/>
  <c r="BA186" i="12" s="1"/>
  <c r="AD42" i="12" s="1"/>
  <c r="BG186" i="12"/>
  <c r="BA23" i="12"/>
  <c r="BG167" i="12"/>
  <c r="BD167" i="12"/>
  <c r="BA167" i="12" s="1"/>
  <c r="AD23" i="12" s="1"/>
  <c r="BG191" i="12"/>
  <c r="BD191" i="12"/>
  <c r="BA191" i="12" s="1"/>
  <c r="BE15" i="12"/>
  <c r="BB15" i="12" s="1"/>
  <c r="BH15" i="12"/>
  <c r="BC15" i="12"/>
  <c r="AZ15" i="12" s="1"/>
  <c r="BF15" i="12"/>
  <c r="BB23" i="12"/>
  <c r="BE167" i="12"/>
  <c r="BB167" i="12" s="1"/>
  <c r="BH167" i="12"/>
  <c r="BB34" i="12"/>
  <c r="BH178" i="12"/>
  <c r="BE178" i="12"/>
  <c r="BB178" i="12" s="1"/>
  <c r="AE34" i="12" s="1"/>
  <c r="BC18" i="12"/>
  <c r="AZ18" i="12" s="1"/>
  <c r="BF18" i="12"/>
  <c r="BG15" i="12"/>
  <c r="BD15" i="12"/>
  <c r="BA15" i="12" s="1"/>
  <c r="BC191" i="12"/>
  <c r="AZ191" i="12" s="1"/>
  <c r="BF191" i="12"/>
  <c r="BE13" i="12"/>
  <c r="BB13" i="12" s="1"/>
  <c r="AE13" i="12" s="1"/>
  <c r="BC190" i="12"/>
  <c r="AZ190" i="12" s="1"/>
  <c r="BF190" i="12"/>
  <c r="BE19" i="12"/>
  <c r="BB19" i="12" s="1"/>
  <c r="BH19" i="12"/>
  <c r="BC17" i="12"/>
  <c r="AZ17" i="12" s="1"/>
  <c r="BF17" i="12"/>
  <c r="BA25" i="12"/>
  <c r="BD169" i="12"/>
  <c r="BA169" i="12" s="1"/>
  <c r="AD25" i="12" s="1"/>
  <c r="BG169" i="12"/>
  <c r="BE175" i="12"/>
  <c r="BB175" i="12" s="1"/>
  <c r="BH175" i="12"/>
  <c r="BF169" i="12"/>
  <c r="BC169" i="12"/>
  <c r="AZ169" i="12" s="1"/>
  <c r="BB25" i="12"/>
  <c r="BH169" i="12"/>
  <c r="BE169" i="12"/>
  <c r="BB169" i="12" s="1"/>
  <c r="AE25" i="12" s="1"/>
  <c r="BE193" i="12"/>
  <c r="BB193" i="12" s="1"/>
  <c r="BH193" i="12"/>
  <c r="BF197" i="12"/>
  <c r="BC197" i="12"/>
  <c r="AZ197" i="12" s="1"/>
  <c r="BA37" i="12"/>
  <c r="BG181" i="12"/>
  <c r="BD181" i="12"/>
  <c r="BA181" i="12" s="1"/>
  <c r="AD37" i="12" s="1"/>
  <c r="AZ45" i="12"/>
  <c r="BC189" i="12"/>
  <c r="AZ189" i="12" s="1"/>
  <c r="AC45" i="12" s="1"/>
  <c r="BF189" i="12"/>
  <c r="AZ42" i="12"/>
  <c r="BF186" i="12"/>
  <c r="BC186" i="12"/>
  <c r="AZ186" i="12" s="1"/>
  <c r="AC42" i="12" s="1"/>
  <c r="BE17" i="12"/>
  <c r="BB17" i="12" s="1"/>
  <c r="BH17" i="12"/>
  <c r="AE51" i="12"/>
  <c r="AC41" i="12"/>
  <c r="AE21" i="12"/>
  <c r="AC37" i="12"/>
  <c r="AD22" i="12"/>
  <c r="AC30" i="12"/>
  <c r="AE43" i="12"/>
  <c r="AC21" i="12"/>
  <c r="AD55" i="12"/>
  <c r="AD27" i="12"/>
  <c r="AC40" i="12"/>
  <c r="AD50" i="12"/>
  <c r="AE36" i="12"/>
  <c r="AD34" i="12"/>
  <c r="AD49" i="12"/>
  <c r="AD32" i="12"/>
  <c r="AC48" i="12"/>
  <c r="AE23" i="12"/>
  <c r="BB49" i="12"/>
  <c r="BB29" i="12"/>
  <c r="BB31" i="12"/>
  <c r="AZ55" i="12"/>
  <c r="AZ29" i="12"/>
  <c r="AZ53" i="12"/>
  <c r="BB22" i="12"/>
  <c r="AM12" i="12"/>
  <c r="AQ12" i="12" s="1"/>
  <c r="AZ25" i="12"/>
  <c r="BA40" i="12"/>
  <c r="BA26" i="12"/>
  <c r="BB39" i="12"/>
  <c r="AZ51" i="12"/>
  <c r="AZ34" i="12"/>
  <c r="AZ31" i="12"/>
  <c r="BA47" i="12"/>
  <c r="AZ52" i="12"/>
  <c r="BB32" i="12"/>
  <c r="AM10" i="12"/>
  <c r="AQ11" i="12" s="1"/>
  <c r="AM9" i="12"/>
  <c r="AM8" i="12"/>
  <c r="BH13" i="12"/>
  <c r="BB42" i="12"/>
  <c r="BA39" i="12"/>
  <c r="AZ46" i="12"/>
  <c r="BG14" i="12"/>
  <c r="AZ43" i="12"/>
  <c r="BA29" i="12"/>
  <c r="AZ47" i="12"/>
  <c r="BG13" i="12"/>
  <c r="AZ49" i="12"/>
  <c r="BB45" i="12"/>
  <c r="BB40" i="12"/>
  <c r="BB50" i="12"/>
  <c r="BB54" i="12"/>
  <c r="BA43" i="12"/>
  <c r="BB52" i="12"/>
  <c r="AZ44" i="12"/>
  <c r="BA44" i="12"/>
  <c r="AZ27" i="12"/>
  <c r="BA52" i="12"/>
  <c r="BA20" i="12"/>
  <c r="BB44" i="12"/>
  <c r="BB38" i="12"/>
  <c r="AZ22" i="12"/>
  <c r="BB46" i="12"/>
  <c r="AZ23" i="12"/>
  <c r="BB47" i="12"/>
  <c r="BB53" i="12"/>
  <c r="Z5" i="2"/>
  <c r="P19" i="13"/>
  <c r="P20" i="13" s="1"/>
  <c r="P21" i="13" s="1"/>
  <c r="AZ26" i="12"/>
  <c r="BA45" i="12"/>
  <c r="BA33" i="12"/>
  <c r="BB55" i="12"/>
  <c r="AQ42" i="12"/>
  <c r="BB24" i="12"/>
  <c r="AZ28" i="12"/>
  <c r="AZ35" i="12"/>
  <c r="BB41" i="12"/>
  <c r="BA41" i="12"/>
  <c r="AZ33" i="12"/>
  <c r="BA24" i="12"/>
  <c r="BA28" i="12"/>
  <c r="D77" i="15"/>
  <c r="BA30" i="12"/>
  <c r="BB30" i="12"/>
  <c r="BB37" i="12"/>
  <c r="BA48" i="12"/>
  <c r="BB26" i="12"/>
  <c r="BB33" i="12"/>
  <c r="BA35" i="12"/>
  <c r="AZ24" i="12"/>
  <c r="BB28" i="12"/>
  <c r="BB35" i="12"/>
  <c r="AG4" i="2" l="1"/>
  <c r="AC39" i="2"/>
  <c r="AE15" i="12"/>
  <c r="AE19" i="12"/>
  <c r="AE17" i="12"/>
  <c r="AC18" i="12"/>
  <c r="AC15" i="12"/>
  <c r="AC14" i="12"/>
  <c r="AE14" i="12"/>
  <c r="AC17" i="12"/>
  <c r="AD15" i="12"/>
  <c r="AD14" i="12"/>
  <c r="AE18" i="12"/>
  <c r="AE35" i="12"/>
  <c r="AD35" i="12"/>
  <c r="AE26" i="12"/>
  <c r="AE30" i="12"/>
  <c r="AD28" i="12"/>
  <c r="AC33" i="12"/>
  <c r="AE28" i="12"/>
  <c r="AC24" i="12"/>
  <c r="AE33" i="12"/>
  <c r="AD48" i="12"/>
  <c r="AE37" i="12"/>
  <c r="AD30" i="12"/>
  <c r="AD41" i="12"/>
  <c r="AE41" i="12"/>
  <c r="AE24" i="12"/>
  <c r="AE55" i="12"/>
  <c r="AC26" i="12"/>
  <c r="AE47" i="12"/>
  <c r="AE38" i="12"/>
  <c r="AE44" i="12"/>
  <c r="AD52" i="12"/>
  <c r="AD17" i="12"/>
  <c r="AC27" i="12"/>
  <c r="AC44" i="12"/>
  <c r="AD43" i="12"/>
  <c r="AE54" i="12"/>
  <c r="AE50" i="12"/>
  <c r="AE40" i="12"/>
  <c r="AC49" i="12"/>
  <c r="AC47" i="12"/>
  <c r="AD29" i="12"/>
  <c r="AC43" i="12"/>
  <c r="AD39" i="12"/>
  <c r="AC52" i="12"/>
  <c r="AD19" i="12"/>
  <c r="AC31" i="12"/>
  <c r="AC34" i="12"/>
  <c r="AD40" i="12"/>
  <c r="AC53" i="12"/>
  <c r="AC29" i="12"/>
  <c r="AC55" i="12"/>
  <c r="AE29" i="12"/>
  <c r="AE49" i="12"/>
  <c r="AD24" i="12"/>
  <c r="AC35" i="12"/>
  <c r="AC28" i="12"/>
  <c r="AD33" i="12"/>
  <c r="AD45" i="12"/>
  <c r="AE53" i="12"/>
  <c r="AC23" i="12"/>
  <c r="AE46" i="12"/>
  <c r="AC22" i="12"/>
  <c r="AC16" i="12"/>
  <c r="AD20" i="12"/>
  <c r="AD44" i="12"/>
  <c r="AE52" i="12"/>
  <c r="AD18" i="12"/>
  <c r="AE16" i="12"/>
  <c r="AE45" i="12"/>
  <c r="AC46" i="12"/>
  <c r="AE42" i="12"/>
  <c r="AD16" i="12"/>
  <c r="AE32" i="12"/>
  <c r="AD47" i="12"/>
  <c r="AC51" i="12"/>
  <c r="AE39" i="12"/>
  <c r="AD26" i="12"/>
  <c r="AC25" i="12"/>
  <c r="AE22" i="12"/>
  <c r="AE31" i="12"/>
  <c r="Z506" i="2"/>
  <c r="Z505" i="2"/>
  <c r="Z504" i="2"/>
  <c r="AO12" i="12"/>
  <c r="AP12" i="12"/>
  <c r="AP13" i="12"/>
  <c r="AQ13" i="12"/>
  <c r="AO13" i="12"/>
  <c r="AQ9" i="12"/>
  <c r="AO9" i="12"/>
  <c r="AP9" i="12"/>
  <c r="AP11" i="12"/>
  <c r="AQ10" i="12"/>
  <c r="AO10" i="12"/>
  <c r="AP10" i="12"/>
  <c r="AO11" i="12"/>
  <c r="N200" i="12"/>
  <c r="P22" i="13"/>
  <c r="P23" i="13" s="1"/>
  <c r="P24" i="13" s="1"/>
  <c r="D78" i="15"/>
  <c r="D79" i="15" s="1"/>
  <c r="D80" i="15" s="1"/>
  <c r="D81" i="15" s="1"/>
  <c r="D82" i="15" s="1"/>
  <c r="D83" i="15" s="1"/>
  <c r="D84" i="15" s="1"/>
  <c r="D85" i="15" s="1"/>
  <c r="D86" i="15" s="1"/>
  <c r="D87" i="15" s="1"/>
  <c r="D88" i="15" s="1"/>
  <c r="D89" i="15" s="1"/>
  <c r="D90" i="15" s="1"/>
  <c r="D91" i="15" s="1"/>
  <c r="D92" i="15" s="1"/>
  <c r="D93" i="15" s="1"/>
  <c r="D94" i="15" s="1"/>
  <c r="D95" i="15" s="1"/>
  <c r="D96" i="15" s="1"/>
  <c r="D97" i="15" s="1"/>
  <c r="D98" i="15" s="1"/>
  <c r="D99" i="15" s="1"/>
  <c r="D100" i="15" s="1"/>
  <c r="D101" i="15" s="1"/>
  <c r="D102" i="15" s="1"/>
  <c r="D103" i="15" s="1"/>
  <c r="D104" i="15" s="1"/>
  <c r="D105" i="15" s="1"/>
  <c r="D106" i="15" s="1"/>
  <c r="D107" i="15" s="1"/>
  <c r="D108" i="15" s="1"/>
  <c r="D109" i="15" s="1"/>
  <c r="D110" i="15" s="1"/>
  <c r="D111" i="15" s="1"/>
  <c r="D112" i="15" s="1"/>
  <c r="D113" i="15" s="1"/>
  <c r="D114" i="15" s="1"/>
  <c r="D115" i="15" s="1"/>
  <c r="D116" i="15" s="1"/>
  <c r="D117" i="15" s="1"/>
  <c r="D118" i="15" s="1"/>
  <c r="D119" i="15" s="1"/>
  <c r="D120" i="15" s="1"/>
  <c r="D121" i="15" s="1"/>
  <c r="D122" i="15" s="1"/>
  <c r="D123" i="15" s="1"/>
  <c r="D124" i="15" s="1"/>
  <c r="D125" i="15" s="1"/>
  <c r="D126" i="15" s="1"/>
  <c r="D127" i="15" s="1"/>
  <c r="D128" i="15" s="1"/>
  <c r="D129" i="15" s="1"/>
  <c r="D130" i="15" s="1"/>
  <c r="D131" i="15" s="1"/>
  <c r="D132" i="15" s="1"/>
  <c r="D133" i="15" s="1"/>
  <c r="D134" i="15" s="1"/>
  <c r="D135" i="15" s="1"/>
  <c r="D136" i="15" s="1"/>
  <c r="D137" i="15" s="1"/>
  <c r="D138" i="15" s="1"/>
  <c r="D139" i="15" s="1"/>
  <c r="D140" i="15" s="1"/>
  <c r="D141" i="15" s="1"/>
  <c r="D142" i="15" s="1"/>
  <c r="D143" i="15" s="1"/>
  <c r="D144" i="15" s="1"/>
  <c r="D145" i="15" s="1"/>
  <c r="D146" i="15" s="1"/>
  <c r="D147" i="15" s="1"/>
  <c r="D148" i="15" s="1"/>
  <c r="D149" i="15" s="1"/>
  <c r="D150" i="15" s="1"/>
  <c r="D151" i="15" s="1"/>
  <c r="D152" i="15" s="1"/>
  <c r="D153" i="15" s="1"/>
  <c r="D154" i="15" s="1"/>
  <c r="D155" i="15" s="1"/>
  <c r="D156" i="15" s="1"/>
  <c r="D157" i="15" s="1"/>
  <c r="D158" i="15" s="1"/>
  <c r="D159" i="15" s="1"/>
  <c r="D160" i="15" s="1"/>
  <c r="D161" i="15" s="1"/>
  <c r="D162" i="15" s="1"/>
  <c r="D163" i="15" s="1"/>
  <c r="D164" i="15" s="1"/>
  <c r="D165" i="15" s="1"/>
  <c r="D166" i="15" s="1"/>
  <c r="D167" i="15" s="1"/>
  <c r="D168" i="15" s="1"/>
  <c r="D169" i="15" s="1"/>
  <c r="D170" i="15" s="1"/>
  <c r="D171" i="15" s="1"/>
  <c r="D172" i="15" s="1"/>
  <c r="D173" i="15" s="1"/>
  <c r="D174" i="15" s="1"/>
  <c r="D175" i="15" s="1"/>
  <c r="D176" i="15" s="1"/>
  <c r="D177" i="15" s="1"/>
  <c r="D178" i="15" s="1"/>
  <c r="D179" i="15" s="1"/>
  <c r="D180" i="15" s="1"/>
  <c r="D181" i="15" s="1"/>
  <c r="D182" i="15" s="1"/>
  <c r="D183" i="15" s="1"/>
  <c r="D184" i="15" s="1"/>
  <c r="D185" i="15" s="1"/>
  <c r="D186" i="15" s="1"/>
  <c r="D187" i="15" s="1"/>
  <c r="D188" i="15" s="1"/>
  <c r="D189" i="15" s="1"/>
  <c r="D190" i="15" s="1"/>
  <c r="D191" i="15" s="1"/>
  <c r="D192" i="15" s="1"/>
  <c r="D193" i="15" s="1"/>
  <c r="D194" i="15" s="1"/>
  <c r="D195" i="15" s="1"/>
  <c r="D196" i="15" s="1"/>
  <c r="D197" i="15" s="1"/>
  <c r="D198" i="15" s="1"/>
  <c r="D199" i="15" s="1"/>
  <c r="D200" i="15" s="1"/>
  <c r="D201" i="15" s="1"/>
  <c r="D202" i="15" s="1"/>
  <c r="D203" i="15" s="1"/>
  <c r="D204" i="15" s="1"/>
  <c r="D205" i="15" s="1"/>
  <c r="D206" i="15" s="1"/>
  <c r="D207" i="15" s="1"/>
  <c r="D208" i="15" s="1"/>
  <c r="D209" i="15" s="1"/>
  <c r="D210" i="15" s="1"/>
  <c r="D211" i="15" s="1"/>
  <c r="D212" i="15" s="1"/>
  <c r="D213" i="15" s="1"/>
  <c r="D214" i="15" s="1"/>
  <c r="D215" i="15" s="1"/>
  <c r="D216" i="15" s="1"/>
  <c r="D217" i="15" s="1"/>
  <c r="D218" i="15" s="1"/>
  <c r="D219" i="15" s="1"/>
  <c r="D220" i="15" s="1"/>
  <c r="D221" i="15" s="1"/>
  <c r="D222" i="15" s="1"/>
  <c r="D223" i="15" s="1"/>
  <c r="D224" i="15" s="1"/>
  <c r="D225" i="15" s="1"/>
  <c r="D226" i="15" s="1"/>
  <c r="D227" i="15" s="1"/>
  <c r="D228" i="15" s="1"/>
  <c r="D229" i="15" s="1"/>
  <c r="D230" i="15" s="1"/>
  <c r="D231" i="15" s="1"/>
  <c r="D232" i="15" s="1"/>
  <c r="D233" i="15" s="1"/>
  <c r="D234" i="15" s="1"/>
  <c r="D235" i="15" s="1"/>
  <c r="D236" i="15" s="1"/>
  <c r="D237" i="15" s="1"/>
  <c r="D238" i="15" s="1"/>
  <c r="D239" i="15" s="1"/>
  <c r="D240" i="15" s="1"/>
  <c r="D241" i="15" s="1"/>
  <c r="D242" i="15" s="1"/>
  <c r="D243" i="15" s="1"/>
  <c r="D244" i="15" s="1"/>
  <c r="D245" i="15" s="1"/>
  <c r="D246" i="15" s="1"/>
  <c r="D247" i="15" s="1"/>
  <c r="D248" i="15" s="1"/>
  <c r="D249" i="15" s="1"/>
  <c r="D250" i="15" s="1"/>
  <c r="D251" i="15" s="1"/>
  <c r="D252" i="15" s="1"/>
  <c r="D253" i="15" s="1"/>
  <c r="D254" i="15" s="1"/>
  <c r="D255" i="15" s="1"/>
  <c r="D256" i="15" s="1"/>
  <c r="D257" i="15" s="1"/>
  <c r="D258" i="15" s="1"/>
  <c r="D259" i="15" s="1"/>
  <c r="D260" i="15" s="1"/>
  <c r="D261" i="15" s="1"/>
  <c r="D262" i="15" s="1"/>
  <c r="D263" i="15" s="1"/>
  <c r="D264" i="15" s="1"/>
  <c r="D265" i="15" s="1"/>
  <c r="D266" i="15" s="1"/>
  <c r="D267" i="15" s="1"/>
  <c r="D268" i="15" s="1"/>
  <c r="D269" i="15" s="1"/>
  <c r="D270" i="15" s="1"/>
  <c r="D271" i="15" s="1"/>
  <c r="D272" i="15" s="1"/>
  <c r="D273" i="15" s="1"/>
  <c r="D274" i="15" s="1"/>
  <c r="D275" i="15" s="1"/>
  <c r="D276" i="15" s="1"/>
  <c r="D277" i="15" s="1"/>
  <c r="D278" i="15" s="1"/>
  <c r="D279" i="15" s="1"/>
  <c r="D280" i="15" s="1"/>
  <c r="AQ44" i="12"/>
  <c r="AC40" i="2" l="1"/>
  <c r="Y11" i="12"/>
  <c r="W11" i="12"/>
  <c r="X11" i="12"/>
  <c r="AR39" i="12"/>
  <c r="AR38" i="12"/>
  <c r="AT38" i="12" s="1"/>
  <c r="S7" i="15"/>
  <c r="AR43" i="12"/>
  <c r="AR41" i="12"/>
  <c r="AR40" i="12"/>
  <c r="AR42" i="12"/>
  <c r="S4" i="15"/>
  <c r="S5" i="15" s="1"/>
  <c r="P25" i="13"/>
  <c r="P26" i="13" s="1"/>
  <c r="K7" i="15"/>
  <c r="K4" i="15"/>
  <c r="K5" i="15" s="1"/>
  <c r="AC41" i="2" l="1"/>
  <c r="AT39" i="12"/>
  <c r="AT40" i="12" s="1"/>
  <c r="AT41" i="12" s="1"/>
  <c r="AT42" i="12" s="1"/>
  <c r="AT43" i="12" s="1"/>
  <c r="P27" i="13"/>
  <c r="P28" i="13" s="1"/>
  <c r="AC42" i="2" l="1"/>
  <c r="Z507" i="2"/>
  <c r="P29" i="13"/>
  <c r="P30" i="13" s="1"/>
  <c r="P31" i="13" s="1"/>
  <c r="P32" i="13" s="1"/>
  <c r="P33" i="13" s="1"/>
  <c r="P34" i="13" s="1"/>
  <c r="AC43" i="2" l="1"/>
  <c r="AC44" i="2" s="1"/>
  <c r="AC45" i="2" s="1"/>
  <c r="AC46" i="2" s="1"/>
  <c r="AC47" i="2" s="1"/>
  <c r="AC48" i="2" s="1"/>
  <c r="AC49" i="2" s="1"/>
  <c r="AC50" i="2" s="1"/>
  <c r="AC51" i="2" s="1"/>
  <c r="AC52" i="2" s="1"/>
  <c r="AC53" i="2" s="1"/>
  <c r="AC54" i="2" s="1"/>
  <c r="AC55" i="2" s="1"/>
  <c r="AC56" i="2" s="1"/>
  <c r="AC57" i="2" s="1"/>
  <c r="AC58" i="2" s="1"/>
  <c r="AC59" i="2" s="1"/>
  <c r="AC60" i="2" s="1"/>
  <c r="AC61" i="2" s="1"/>
  <c r="AC62" i="2" s="1"/>
  <c r="AC63" i="2" s="1"/>
  <c r="AC64" i="2" s="1"/>
  <c r="AC65" i="2" s="1"/>
  <c r="AC66" i="2" s="1"/>
  <c r="AC67" i="2" s="1"/>
  <c r="AC68" i="2" s="1"/>
  <c r="AC69" i="2" s="1"/>
  <c r="AC70" i="2" s="1"/>
  <c r="AC71" i="2" s="1"/>
  <c r="AC72" i="2" s="1"/>
  <c r="AC73" i="2" s="1"/>
  <c r="AC74" i="2" s="1"/>
  <c r="AC75" i="2" s="1"/>
  <c r="AC76" i="2" s="1"/>
  <c r="AC77" i="2" s="1"/>
  <c r="AC78" i="2" s="1"/>
  <c r="AC79" i="2" s="1"/>
  <c r="AC80" i="2" s="1"/>
  <c r="AC81" i="2" s="1"/>
  <c r="AC82" i="2" s="1"/>
  <c r="AC83" i="2" s="1"/>
  <c r="AC84" i="2" s="1"/>
  <c r="AC85" i="2" s="1"/>
  <c r="AC86" i="2" s="1"/>
  <c r="AC87" i="2" s="1"/>
  <c r="AC88" i="2" s="1"/>
  <c r="AC89" i="2" s="1"/>
  <c r="AC90" i="2" s="1"/>
  <c r="AC91" i="2" s="1"/>
  <c r="AC92" i="2" s="1"/>
  <c r="AC93" i="2" s="1"/>
  <c r="AC94" i="2" s="1"/>
  <c r="AC95" i="2" s="1"/>
  <c r="AC96" i="2" s="1"/>
  <c r="AC97" i="2" s="1"/>
  <c r="AC98" i="2" s="1"/>
  <c r="AC99" i="2" s="1"/>
  <c r="AC100" i="2" s="1"/>
  <c r="AC101" i="2" s="1"/>
  <c r="AC102" i="2" s="1"/>
  <c r="AC103" i="2" s="1"/>
  <c r="AC104" i="2" s="1"/>
  <c r="AC105" i="2" s="1"/>
  <c r="AC106" i="2" s="1"/>
  <c r="AC107" i="2" s="1"/>
  <c r="AC108" i="2" s="1"/>
  <c r="AC109" i="2" s="1"/>
  <c r="AC110" i="2" s="1"/>
  <c r="AC111" i="2" s="1"/>
  <c r="AC112" i="2" s="1"/>
  <c r="AC113" i="2" s="1"/>
  <c r="AC114" i="2" s="1"/>
  <c r="AC115" i="2" s="1"/>
  <c r="AC116" i="2" s="1"/>
  <c r="AC117" i="2" s="1"/>
  <c r="AC118" i="2" s="1"/>
  <c r="AC119" i="2" s="1"/>
  <c r="AC120" i="2" s="1"/>
  <c r="AC121" i="2" s="1"/>
  <c r="AC122" i="2" s="1"/>
  <c r="AC123" i="2" s="1"/>
  <c r="AC124" i="2" s="1"/>
  <c r="AC125" i="2" s="1"/>
  <c r="AC126" i="2" s="1"/>
  <c r="AC127" i="2" s="1"/>
  <c r="AC128" i="2" s="1"/>
  <c r="AC129" i="2" s="1"/>
  <c r="AC130" i="2" s="1"/>
  <c r="AC131" i="2" s="1"/>
  <c r="AC132" i="2" s="1"/>
  <c r="AC133" i="2" s="1"/>
  <c r="AC134" i="2" s="1"/>
  <c r="AC135" i="2" s="1"/>
  <c r="AC136" i="2" s="1"/>
  <c r="AC137" i="2" s="1"/>
  <c r="AC138" i="2" s="1"/>
  <c r="AC139" i="2" s="1"/>
  <c r="AC140" i="2" s="1"/>
  <c r="AC141" i="2" s="1"/>
  <c r="AC142" i="2" s="1"/>
  <c r="AC143" i="2" s="1"/>
  <c r="AC144" i="2" s="1"/>
  <c r="AC145" i="2" s="1"/>
  <c r="AC146" i="2" s="1"/>
  <c r="AC147" i="2" s="1"/>
  <c r="AC148" i="2" s="1"/>
  <c r="AC149" i="2" s="1"/>
  <c r="AC150" i="2" s="1"/>
  <c r="AC151" i="2" s="1"/>
  <c r="AC152" i="2" s="1"/>
  <c r="AC153" i="2" s="1"/>
  <c r="AC154" i="2" s="1"/>
  <c r="AC155" i="2" s="1"/>
  <c r="AC156" i="2" s="1"/>
  <c r="AC157" i="2" s="1"/>
  <c r="AC158" i="2" s="1"/>
  <c r="AC159" i="2" s="1"/>
  <c r="AC160" i="2" s="1"/>
  <c r="AC161" i="2" s="1"/>
  <c r="AC162" i="2" s="1"/>
  <c r="AC163" i="2" s="1"/>
  <c r="AC164" i="2" s="1"/>
  <c r="AC165" i="2" s="1"/>
  <c r="AC166" i="2" s="1"/>
  <c r="AC167" i="2" s="1"/>
  <c r="AC168" i="2" s="1"/>
  <c r="AC169" i="2" s="1"/>
  <c r="AC170" i="2" s="1"/>
  <c r="AC171" i="2" s="1"/>
  <c r="AC172" i="2" s="1"/>
  <c r="AC173" i="2" s="1"/>
  <c r="AC174" i="2" s="1"/>
  <c r="AC175" i="2" s="1"/>
  <c r="AC176" i="2" s="1"/>
  <c r="AC177" i="2" s="1"/>
  <c r="AC178" i="2" s="1"/>
  <c r="AC179" i="2" s="1"/>
  <c r="AC180" i="2" s="1"/>
  <c r="AC181" i="2" s="1"/>
  <c r="AC182" i="2" s="1"/>
  <c r="AC183" i="2" s="1"/>
  <c r="AC184" i="2" s="1"/>
  <c r="AC185" i="2" s="1"/>
  <c r="AC186" i="2" s="1"/>
  <c r="AC187" i="2" s="1"/>
  <c r="AC188" i="2" s="1"/>
  <c r="AC189" i="2" s="1"/>
  <c r="AC190" i="2" s="1"/>
  <c r="AC191" i="2" s="1"/>
  <c r="AC192" i="2" s="1"/>
  <c r="AC193" i="2" s="1"/>
  <c r="AC194" i="2" s="1"/>
  <c r="AC195" i="2" s="1"/>
  <c r="AC196" i="2" s="1"/>
  <c r="AC197" i="2" s="1"/>
  <c r="AC198" i="2" s="1"/>
  <c r="AC199" i="2" s="1"/>
  <c r="AC200" i="2" s="1"/>
  <c r="AC201" i="2" s="1"/>
  <c r="AC202" i="2" s="1"/>
  <c r="AC203" i="2" s="1"/>
  <c r="AC204" i="2" s="1"/>
  <c r="AC205" i="2" s="1"/>
  <c r="AC206" i="2" s="1"/>
  <c r="AC207" i="2" s="1"/>
  <c r="AC208" i="2" s="1"/>
  <c r="AC209" i="2" s="1"/>
  <c r="AC210" i="2" s="1"/>
  <c r="AC211" i="2" s="1"/>
  <c r="AC212" i="2" s="1"/>
  <c r="AC213" i="2" s="1"/>
  <c r="AC214" i="2" s="1"/>
  <c r="AC215" i="2" s="1"/>
  <c r="AC216" i="2" s="1"/>
  <c r="AC217" i="2" s="1"/>
  <c r="AC218" i="2" s="1"/>
  <c r="AC219" i="2" s="1"/>
  <c r="AC220" i="2" s="1"/>
  <c r="AC221" i="2" s="1"/>
  <c r="AC222" i="2" s="1"/>
  <c r="AC223" i="2" s="1"/>
  <c r="AC224" i="2" s="1"/>
  <c r="AC225" i="2" s="1"/>
  <c r="AC226" i="2" s="1"/>
  <c r="AC227" i="2" s="1"/>
  <c r="AC228" i="2" s="1"/>
  <c r="AC229" i="2" s="1"/>
  <c r="AC230" i="2" s="1"/>
  <c r="AC231" i="2" s="1"/>
  <c r="AC232" i="2" s="1"/>
  <c r="AC233" i="2" s="1"/>
  <c r="AC234" i="2" s="1"/>
  <c r="AC235" i="2" s="1"/>
  <c r="AC236" i="2" s="1"/>
  <c r="AC237" i="2" s="1"/>
  <c r="AC238" i="2" s="1"/>
  <c r="AC239" i="2" s="1"/>
  <c r="AC240" i="2" s="1"/>
  <c r="AC241" i="2" s="1"/>
  <c r="AC242" i="2" s="1"/>
  <c r="AC243" i="2" s="1"/>
  <c r="AC244" i="2" s="1"/>
  <c r="AC245" i="2" s="1"/>
  <c r="AC246" i="2" s="1"/>
  <c r="AC247" i="2" s="1"/>
  <c r="AC248" i="2" s="1"/>
  <c r="AC249" i="2" s="1"/>
  <c r="AC250" i="2" s="1"/>
  <c r="AC251" i="2" s="1"/>
  <c r="AC252" i="2" s="1"/>
  <c r="AC253" i="2" s="1"/>
  <c r="AC254" i="2" s="1"/>
  <c r="AC255" i="2" s="1"/>
  <c r="AC256" i="2" s="1"/>
  <c r="AC257" i="2" s="1"/>
  <c r="AC258" i="2" s="1"/>
  <c r="AC259" i="2" s="1"/>
  <c r="AC260" i="2" s="1"/>
  <c r="AC261" i="2" s="1"/>
  <c r="AC262" i="2" s="1"/>
  <c r="AC263" i="2" s="1"/>
  <c r="AC264" i="2" s="1"/>
  <c r="AC265" i="2" s="1"/>
  <c r="AC266" i="2" s="1"/>
  <c r="AC267" i="2" s="1"/>
  <c r="AC268" i="2" s="1"/>
  <c r="AC269" i="2" s="1"/>
  <c r="AC270" i="2" s="1"/>
  <c r="AC271" i="2" s="1"/>
  <c r="AC272" i="2" s="1"/>
  <c r="AC273" i="2" s="1"/>
  <c r="AC274" i="2" s="1"/>
  <c r="AC275" i="2" s="1"/>
  <c r="AC276" i="2" s="1"/>
  <c r="AC277" i="2" s="1"/>
  <c r="AC278" i="2" s="1"/>
  <c r="AC279" i="2" s="1"/>
  <c r="AC280" i="2" s="1"/>
  <c r="AC281" i="2" s="1"/>
  <c r="AC282" i="2" s="1"/>
  <c r="AC283" i="2" s="1"/>
  <c r="AC284" i="2" s="1"/>
  <c r="AC285" i="2" s="1"/>
  <c r="AC286" i="2" s="1"/>
  <c r="AC287" i="2" s="1"/>
  <c r="AC288" i="2" s="1"/>
  <c r="AC289" i="2" s="1"/>
  <c r="AC290" i="2" s="1"/>
  <c r="AC291" i="2" s="1"/>
  <c r="AC292" i="2" s="1"/>
  <c r="AC293" i="2" s="1"/>
  <c r="AC294" i="2" s="1"/>
  <c r="AC295" i="2" s="1"/>
  <c r="AC296" i="2" s="1"/>
  <c r="AC297" i="2" s="1"/>
  <c r="AC298" i="2" s="1"/>
  <c r="AC299" i="2" s="1"/>
  <c r="AC300" i="2" s="1"/>
  <c r="AC301" i="2" s="1"/>
  <c r="AC302" i="2" s="1"/>
  <c r="AC303" i="2" s="1"/>
  <c r="AC304" i="2" s="1"/>
  <c r="AC305" i="2" s="1"/>
  <c r="AC306" i="2" s="1"/>
  <c r="AC307" i="2" s="1"/>
  <c r="AC308" i="2" s="1"/>
  <c r="AC309" i="2" s="1"/>
  <c r="AC310" i="2" s="1"/>
  <c r="AC311" i="2" s="1"/>
  <c r="AC312" i="2" s="1"/>
  <c r="AC313" i="2" s="1"/>
  <c r="AC314" i="2" s="1"/>
  <c r="AC315" i="2" s="1"/>
  <c r="AC316" i="2" s="1"/>
  <c r="AC317" i="2" s="1"/>
  <c r="AC318" i="2" s="1"/>
  <c r="AC319" i="2" s="1"/>
  <c r="AC320" i="2" s="1"/>
  <c r="AC321" i="2" s="1"/>
  <c r="AC322" i="2" s="1"/>
  <c r="AC323" i="2" s="1"/>
  <c r="AC324" i="2" s="1"/>
  <c r="AC325" i="2" s="1"/>
  <c r="AC326" i="2" s="1"/>
  <c r="AC327" i="2" s="1"/>
  <c r="AC328" i="2" s="1"/>
  <c r="AC329" i="2" s="1"/>
  <c r="AC330" i="2" s="1"/>
  <c r="AC331" i="2" s="1"/>
  <c r="AC332" i="2" s="1"/>
  <c r="AC333" i="2" s="1"/>
  <c r="AC334" i="2" s="1"/>
  <c r="AC335" i="2" s="1"/>
  <c r="AC336" i="2" s="1"/>
  <c r="AC337" i="2" s="1"/>
  <c r="AC338" i="2" s="1"/>
  <c r="AC339" i="2" s="1"/>
  <c r="AC340" i="2" s="1"/>
  <c r="AC341" i="2" s="1"/>
  <c r="AC342" i="2" s="1"/>
  <c r="AC343" i="2" s="1"/>
  <c r="AC344" i="2" s="1"/>
  <c r="AC345" i="2" s="1"/>
  <c r="AC346" i="2" s="1"/>
  <c r="AC347" i="2" s="1"/>
  <c r="AC348" i="2" s="1"/>
  <c r="AC349" i="2" s="1"/>
  <c r="AC350" i="2" s="1"/>
  <c r="AC351" i="2" s="1"/>
  <c r="AC352" i="2" s="1"/>
  <c r="AC353" i="2" s="1"/>
  <c r="AC354" i="2" s="1"/>
  <c r="AC355" i="2" s="1"/>
  <c r="AC356" i="2" s="1"/>
  <c r="AC357" i="2" s="1"/>
  <c r="AC358" i="2" s="1"/>
  <c r="AC359" i="2" s="1"/>
  <c r="AC360" i="2" s="1"/>
  <c r="AC361" i="2" s="1"/>
  <c r="AC362" i="2" s="1"/>
  <c r="AC363" i="2" s="1"/>
  <c r="AC364" i="2" s="1"/>
  <c r="AC365" i="2" s="1"/>
  <c r="AC366" i="2" s="1"/>
  <c r="AC367" i="2" s="1"/>
  <c r="AC368" i="2" s="1"/>
  <c r="AC369" i="2" s="1"/>
  <c r="AC370" i="2" s="1"/>
  <c r="AC371" i="2" s="1"/>
  <c r="AC372" i="2" s="1"/>
  <c r="AC373" i="2" s="1"/>
  <c r="AC374" i="2" s="1"/>
  <c r="AC375" i="2" s="1"/>
  <c r="AC376" i="2" s="1"/>
  <c r="AC377" i="2" s="1"/>
  <c r="AC378" i="2" s="1"/>
  <c r="AC379" i="2" s="1"/>
  <c r="AC380" i="2" s="1"/>
  <c r="AC381" i="2" s="1"/>
  <c r="AC382" i="2" s="1"/>
  <c r="AC383" i="2" s="1"/>
  <c r="AC384" i="2" s="1"/>
  <c r="AC385" i="2" s="1"/>
  <c r="AC386" i="2" s="1"/>
  <c r="AC387" i="2" s="1"/>
  <c r="AC388" i="2" s="1"/>
  <c r="AC389" i="2" s="1"/>
  <c r="AC390" i="2" s="1"/>
  <c r="AC391" i="2" s="1"/>
  <c r="AC392" i="2" s="1"/>
  <c r="AC393" i="2" s="1"/>
  <c r="AC394" i="2" s="1"/>
  <c r="AC395" i="2" s="1"/>
  <c r="AC396" i="2" s="1"/>
  <c r="AC397" i="2" s="1"/>
  <c r="AC398" i="2" s="1"/>
  <c r="AC399" i="2" s="1"/>
  <c r="AC400" i="2" s="1"/>
  <c r="AC401" i="2" s="1"/>
  <c r="AC402" i="2" s="1"/>
  <c r="AC403" i="2" s="1"/>
  <c r="AC404" i="2" s="1"/>
  <c r="AC405" i="2" s="1"/>
  <c r="AC406" i="2" s="1"/>
  <c r="AC407" i="2" s="1"/>
  <c r="AC408" i="2" s="1"/>
  <c r="AC409" i="2" s="1"/>
  <c r="AC410" i="2" s="1"/>
  <c r="AC411" i="2" s="1"/>
  <c r="AC412" i="2" s="1"/>
  <c r="AC413" i="2" s="1"/>
  <c r="AC414" i="2" s="1"/>
  <c r="AC415" i="2" s="1"/>
  <c r="AC416" i="2" s="1"/>
  <c r="AC417" i="2" s="1"/>
  <c r="AC418" i="2" s="1"/>
  <c r="AC419" i="2" s="1"/>
  <c r="AC420" i="2" s="1"/>
  <c r="AC421" i="2" s="1"/>
  <c r="AC422" i="2" s="1"/>
  <c r="AC423" i="2" s="1"/>
  <c r="AC424" i="2" s="1"/>
  <c r="AC425" i="2" s="1"/>
  <c r="AC426" i="2" s="1"/>
  <c r="AC427" i="2" s="1"/>
  <c r="AC428" i="2" s="1"/>
  <c r="AC429" i="2" s="1"/>
  <c r="AC430" i="2" s="1"/>
  <c r="AC431" i="2" s="1"/>
  <c r="AC432" i="2" s="1"/>
  <c r="AC433" i="2" s="1"/>
  <c r="AC434" i="2" s="1"/>
  <c r="AC435" i="2" s="1"/>
  <c r="AC436" i="2" s="1"/>
  <c r="AC437" i="2" s="1"/>
  <c r="AC438" i="2" s="1"/>
  <c r="AC439" i="2" s="1"/>
  <c r="AC440" i="2" s="1"/>
  <c r="AC441" i="2" s="1"/>
  <c r="AC442" i="2" s="1"/>
  <c r="AC443" i="2" s="1"/>
  <c r="AC444" i="2" s="1"/>
  <c r="AC445" i="2" s="1"/>
  <c r="AC446" i="2" s="1"/>
  <c r="AC447" i="2" s="1"/>
  <c r="AC448" i="2" s="1"/>
  <c r="AC449" i="2" s="1"/>
  <c r="AC450" i="2" s="1"/>
  <c r="AC451" i="2" s="1"/>
  <c r="AC452" i="2" s="1"/>
  <c r="AC453" i="2" s="1"/>
  <c r="AC454" i="2" s="1"/>
  <c r="AC455" i="2" s="1"/>
  <c r="AC456" i="2" s="1"/>
  <c r="AC457" i="2" s="1"/>
  <c r="AC458" i="2" s="1"/>
  <c r="AC459" i="2" s="1"/>
  <c r="AC460" i="2" s="1"/>
  <c r="AC461" i="2" s="1"/>
  <c r="AC462" i="2" s="1"/>
  <c r="AC463" i="2" s="1"/>
  <c r="AC464" i="2" s="1"/>
  <c r="AC465" i="2" s="1"/>
  <c r="AC466" i="2" s="1"/>
  <c r="AC467" i="2" s="1"/>
  <c r="AC468" i="2" s="1"/>
  <c r="AC469" i="2" s="1"/>
  <c r="AC470" i="2" s="1"/>
  <c r="AC471" i="2" s="1"/>
  <c r="AC472" i="2" s="1"/>
  <c r="AC473" i="2" s="1"/>
  <c r="AC474" i="2" s="1"/>
  <c r="AC475" i="2" s="1"/>
  <c r="AC476" i="2" s="1"/>
  <c r="AC477" i="2" s="1"/>
  <c r="AC478" i="2" s="1"/>
  <c r="AC479" i="2" s="1"/>
  <c r="AC480" i="2" s="1"/>
  <c r="AC481" i="2" s="1"/>
  <c r="AC482" i="2" s="1"/>
  <c r="AC483" i="2" s="1"/>
  <c r="AC484" i="2" s="1"/>
  <c r="AC485" i="2" s="1"/>
  <c r="AC486" i="2" s="1"/>
  <c r="AC487" i="2" s="1"/>
  <c r="AC488" i="2" s="1"/>
  <c r="AC489" i="2" s="1"/>
  <c r="AC490" i="2" s="1"/>
  <c r="AC491" i="2" s="1"/>
  <c r="AC492" i="2" s="1"/>
  <c r="AC493" i="2" s="1"/>
  <c r="AC494" i="2" s="1"/>
  <c r="AC495" i="2" s="1"/>
  <c r="AC496" i="2" s="1"/>
  <c r="AC497" i="2" s="1"/>
  <c r="AC498" i="2" s="1"/>
  <c r="AC499" i="2" s="1"/>
  <c r="AC500" i="2" s="1"/>
  <c r="AC501" i="2" s="1"/>
  <c r="AC502" i="2" s="1"/>
  <c r="AC503" i="2" s="1"/>
  <c r="AD134" i="2"/>
  <c r="AD104" i="2"/>
  <c r="AD173" i="2"/>
  <c r="AD77" i="2"/>
  <c r="AD102" i="2"/>
  <c r="AD120" i="2"/>
  <c r="AD156" i="2"/>
  <c r="AD160" i="2"/>
  <c r="AD294" i="2"/>
  <c r="AD264" i="2"/>
  <c r="AD282" i="2"/>
  <c r="AD249" i="2"/>
  <c r="AD64" i="2"/>
  <c r="AD265" i="2"/>
  <c r="AD68" i="2"/>
  <c r="AD308" i="2"/>
  <c r="AD162" i="2"/>
  <c r="AD269" i="2"/>
  <c r="AD239" i="2"/>
  <c r="AD220" i="2"/>
  <c r="AD303" i="2"/>
  <c r="AD167" i="2"/>
  <c r="AD109" i="2"/>
  <c r="AD258" i="2"/>
  <c r="AD229" i="2"/>
  <c r="AD277" i="2"/>
  <c r="AD175" i="2"/>
  <c r="AD7" i="2"/>
  <c r="AD194" i="2"/>
  <c r="AD245" i="2"/>
  <c r="AD179" i="2"/>
  <c r="AD273" i="2"/>
  <c r="P36" i="13"/>
  <c r="R35" i="13" s="1"/>
  <c r="AD96" i="2" l="1"/>
  <c r="AD93" i="2"/>
  <c r="AD75" i="2"/>
  <c r="AD126" i="2"/>
  <c r="AD287" i="2"/>
  <c r="AD190" i="2"/>
  <c r="AD164" i="2"/>
  <c r="AD253" i="2"/>
  <c r="AD144" i="2"/>
  <c r="AD113" i="2"/>
  <c r="AD152" i="2"/>
  <c r="AD57" i="2"/>
  <c r="AD83" i="2"/>
  <c r="AD81" i="2"/>
  <c r="AD240" i="2"/>
  <c r="AD224" i="2"/>
  <c r="AD260" i="2"/>
  <c r="AD289" i="2"/>
  <c r="AD237" i="2"/>
  <c r="AD183" i="2"/>
  <c r="AD268" i="2"/>
  <c r="AD193" i="2"/>
  <c r="AD250" i="2"/>
  <c r="AD227" i="2"/>
  <c r="AD295" i="2"/>
  <c r="AD278" i="2"/>
  <c r="AD275" i="2"/>
  <c r="AD297" i="2"/>
  <c r="AD187" i="2"/>
  <c r="AD233" i="2"/>
  <c r="AD136" i="2"/>
  <c r="AD293" i="2"/>
  <c r="AD221" i="2"/>
  <c r="AD243" i="2"/>
  <c r="AD86" i="2"/>
  <c r="AD6" i="2"/>
  <c r="AD47" i="2"/>
  <c r="AD55" i="2"/>
  <c r="AD42" i="2"/>
  <c r="AD95" i="2"/>
  <c r="AD88" i="2"/>
  <c r="AD45" i="2"/>
  <c r="AD101" i="2"/>
  <c r="AD80" i="2"/>
  <c r="AD89" i="2"/>
  <c r="AD112" i="2"/>
  <c r="AD22" i="2"/>
  <c r="AD16" i="2"/>
  <c r="AD62" i="2"/>
  <c r="AD72" i="2"/>
  <c r="AD74" i="2"/>
  <c r="AD78" i="2"/>
  <c r="AD35" i="2"/>
  <c r="AD59" i="2"/>
  <c r="AD296" i="2"/>
  <c r="AD285" i="2"/>
  <c r="AD195" i="2"/>
  <c r="AD186" i="2"/>
  <c r="AD230" i="2"/>
  <c r="AD163" i="2"/>
  <c r="AD274" i="2"/>
  <c r="AD271" i="2"/>
  <c r="AD280" i="2"/>
  <c r="AD331" i="2"/>
  <c r="AD189" i="2"/>
  <c r="AD327" i="2"/>
  <c r="AD142" i="2"/>
  <c r="AD254" i="2"/>
  <c r="AD283" i="2"/>
  <c r="AD323" i="2"/>
  <c r="AD263" i="2"/>
  <c r="AD267" i="2"/>
  <c r="AD38" i="2"/>
  <c r="AD310" i="2"/>
  <c r="AD198" i="2"/>
  <c r="AD244" i="2"/>
  <c r="AD241" i="2"/>
  <c r="AD137" i="2"/>
  <c r="AD247" i="2"/>
  <c r="AD257" i="2"/>
  <c r="AD148" i="2"/>
  <c r="AD251" i="2"/>
  <c r="AD205" i="2"/>
  <c r="AD259" i="2"/>
  <c r="AD292" i="2"/>
  <c r="AD320" i="2"/>
  <c r="AD200" i="2"/>
  <c r="AD122" i="2"/>
  <c r="AD314" i="2"/>
  <c r="AD288" i="2"/>
  <c r="AD218" i="2"/>
  <c r="AD212" i="2"/>
  <c r="AD335" i="2"/>
  <c r="AD65" i="2"/>
  <c r="AD139" i="2"/>
  <c r="AD11" i="2"/>
  <c r="AD238" i="2"/>
  <c r="AD117" i="2"/>
  <c r="AD43" i="2"/>
  <c r="AD226" i="2"/>
  <c r="AD34" i="2"/>
  <c r="AD138" i="2"/>
  <c r="AD204" i="2"/>
  <c r="AD147" i="2"/>
  <c r="AD36" i="2"/>
  <c r="AD300" i="2"/>
  <c r="AD26" i="2"/>
  <c r="AD158" i="2"/>
  <c r="AD154" i="2"/>
  <c r="AD149" i="2"/>
  <c r="AD106" i="2"/>
  <c r="AD234" i="2"/>
  <c r="AD176" i="2"/>
  <c r="AD140" i="2"/>
  <c r="AD305" i="2"/>
  <c r="AD31" i="2"/>
  <c r="AD97" i="2"/>
  <c r="AD111" i="2"/>
  <c r="AD108" i="2"/>
  <c r="AD52" i="2"/>
  <c r="AD121" i="2"/>
  <c r="AD71" i="2"/>
  <c r="AD185" i="2"/>
  <c r="AD14" i="2"/>
  <c r="AD94" i="2"/>
  <c r="AD168" i="2"/>
  <c r="AD209" i="2"/>
  <c r="AD60" i="2"/>
  <c r="AD91" i="2"/>
  <c r="AD66" i="2"/>
  <c r="AD199" i="2"/>
  <c r="AD99" i="2"/>
  <c r="AD69" i="2"/>
  <c r="AD157" i="2"/>
  <c r="AD39" i="2"/>
  <c r="AD20" i="2"/>
  <c r="AD216" i="2"/>
  <c r="AD44" i="2"/>
  <c r="AD49" i="2"/>
  <c r="AD207" i="2"/>
  <c r="AD174" i="2"/>
  <c r="AD155" i="2"/>
  <c r="AD177" i="2"/>
  <c r="AD128" i="2"/>
  <c r="AD232" i="2"/>
  <c r="AD219" i="2"/>
  <c r="AD24" i="2"/>
  <c r="AD180" i="2"/>
  <c r="AD211" i="2"/>
  <c r="AD196" i="2"/>
  <c r="AD165" i="2"/>
  <c r="AD225" i="2"/>
  <c r="AD203" i="2"/>
  <c r="AD202" i="2"/>
  <c r="AD18" i="2"/>
  <c r="AD191" i="2"/>
  <c r="AD118" i="2"/>
  <c r="AD222" i="2"/>
  <c r="AD182" i="2"/>
  <c r="AD188" i="2"/>
  <c r="AD215" i="2"/>
  <c r="AD131" i="2"/>
  <c r="AD25" i="2"/>
  <c r="AD21" i="2"/>
  <c r="AD170" i="2"/>
  <c r="AD100" i="2"/>
  <c r="AD116" i="2"/>
  <c r="AD84" i="2"/>
  <c r="AD29" i="2"/>
  <c r="AD90" i="2"/>
  <c r="AD61" i="2"/>
  <c r="AD127" i="2"/>
  <c r="AD30" i="2"/>
  <c r="AD87" i="2"/>
  <c r="AD56" i="2"/>
  <c r="AD19" i="2"/>
  <c r="AD79" i="2"/>
  <c r="AD63" i="2"/>
  <c r="AD98" i="2"/>
  <c r="AD17" i="2"/>
  <c r="AD8" i="2"/>
  <c r="AD73" i="2"/>
  <c r="AD85" i="2"/>
  <c r="AD133" i="2"/>
  <c r="AD41" i="2"/>
  <c r="AD23" i="2"/>
  <c r="AD172" i="2"/>
  <c r="AD10" i="2"/>
  <c r="AD32" i="2"/>
  <c r="AD67" i="2"/>
  <c r="AD123" i="2"/>
  <c r="AD53" i="2"/>
  <c r="AD103" i="2"/>
  <c r="AD70" i="2"/>
  <c r="AD12" i="2"/>
  <c r="AD92" i="2"/>
  <c r="AD37" i="2"/>
  <c r="AD15" i="2"/>
  <c r="AD184" i="2"/>
  <c r="AD110" i="2"/>
  <c r="AD129" i="2"/>
  <c r="AD143" i="2"/>
  <c r="AD33" i="2"/>
  <c r="AD161" i="2"/>
  <c r="AD9" i="2"/>
  <c r="AD135" i="2"/>
  <c r="AD153" i="2"/>
  <c r="AD145" i="2"/>
  <c r="AD119" i="2"/>
  <c r="AD181" i="2"/>
  <c r="AD125" i="2"/>
  <c r="AD166" i="2"/>
  <c r="AD159" i="2"/>
  <c r="AD48" i="2"/>
  <c r="AD107" i="2"/>
  <c r="AD76" i="2"/>
  <c r="AD82" i="2"/>
  <c r="AD171" i="2"/>
  <c r="AD150" i="2"/>
  <c r="AD58" i="2"/>
  <c r="AD54" i="2"/>
  <c r="AD27" i="2"/>
  <c r="AD178" i="2"/>
  <c r="AD28" i="2"/>
  <c r="AD13" i="2"/>
  <c r="AD50" i="2"/>
  <c r="AD51" i="2"/>
  <c r="AD114" i="2"/>
  <c r="AD105" i="2"/>
  <c r="AD141" i="2"/>
  <c r="AD46" i="2"/>
  <c r="AD5" i="2"/>
  <c r="C4" i="2"/>
  <c r="AD40" i="2"/>
  <c r="E508" i="2"/>
  <c r="R34" i="13"/>
  <c r="R15" i="13"/>
  <c r="R16" i="13"/>
  <c r="R17" i="13"/>
  <c r="R19" i="13"/>
  <c r="R18" i="13"/>
  <c r="R20" i="13"/>
  <c r="R23" i="13"/>
  <c r="R22" i="13"/>
  <c r="R21" i="13"/>
  <c r="R24" i="13"/>
  <c r="R27" i="13"/>
  <c r="R25" i="13"/>
  <c r="R26" i="13"/>
  <c r="R28" i="13"/>
  <c r="R29" i="13"/>
  <c r="R30" i="13"/>
  <c r="R31" i="13"/>
  <c r="R32" i="13"/>
  <c r="R33" i="13"/>
  <c r="E509" i="2" l="1"/>
  <c r="T31" i="13"/>
  <c r="U22" i="13"/>
  <c r="T22" i="13"/>
  <c r="S22" i="13"/>
  <c r="T19" i="13"/>
  <c r="S19" i="13"/>
  <c r="U19" i="13"/>
  <c r="U29" i="13"/>
  <c r="T29" i="13"/>
  <c r="S29" i="13"/>
  <c r="T27" i="13"/>
  <c r="S27" i="13"/>
  <c r="U27" i="13"/>
  <c r="S23" i="13"/>
  <c r="U23" i="13"/>
  <c r="T23" i="13"/>
  <c r="U17" i="13"/>
  <c r="T17" i="13"/>
  <c r="S17" i="13"/>
  <c r="S30" i="13"/>
  <c r="T30" i="13"/>
  <c r="U30" i="13"/>
  <c r="T28" i="13"/>
  <c r="U28" i="13"/>
  <c r="S28" i="13"/>
  <c r="T24" i="13"/>
  <c r="S24" i="13"/>
  <c r="U24" i="13"/>
  <c r="S20" i="13"/>
  <c r="T20" i="13"/>
  <c r="U20" i="13"/>
  <c r="S16" i="13"/>
  <c r="T16" i="13"/>
  <c r="U16" i="13"/>
  <c r="U25" i="13"/>
  <c r="T25" i="13"/>
  <c r="S25" i="13"/>
  <c r="S26" i="13"/>
  <c r="U26" i="13"/>
  <c r="T26" i="13"/>
  <c r="U21" i="13"/>
  <c r="S21" i="13"/>
  <c r="T21" i="13"/>
  <c r="U18" i="13"/>
  <c r="T18" i="13"/>
  <c r="S18" i="13"/>
  <c r="S15" i="13"/>
  <c r="U15" i="13"/>
  <c r="T15" i="13"/>
  <c r="E550" i="2" l="1"/>
  <c r="P5" i="13"/>
  <c r="Q5" i="13"/>
  <c r="R5" i="13"/>
  <c r="R6" i="13" s="1"/>
  <c r="P6" i="13" l="1"/>
  <c r="Q6" i="13"/>
</calcChain>
</file>

<file path=xl/sharedStrings.xml><?xml version="1.0" encoding="utf-8"?>
<sst xmlns="http://schemas.openxmlformats.org/spreadsheetml/2006/main" count="9131" uniqueCount="2467">
  <si>
    <t>Particle size for which 30% of particles are smaller:</t>
  </si>
  <si>
    <t>CYOF</t>
  </si>
  <si>
    <t>ECOLOGICAL STATUS CODES</t>
  </si>
  <si>
    <t>SYOC</t>
  </si>
  <si>
    <t>TORY</t>
  </si>
  <si>
    <t>CAAQ</t>
  </si>
  <si>
    <t>ABLA</t>
  </si>
  <si>
    <t>6th Field HUC:</t>
  </si>
  <si>
    <t>E</t>
  </si>
  <si>
    <t>SAPL2</t>
  </si>
  <si>
    <t>SATA</t>
  </si>
  <si>
    <t>SANI4</t>
  </si>
  <si>
    <t>SARA2</t>
  </si>
  <si>
    <t>SASA4</t>
  </si>
  <si>
    <t>SCAM6</t>
  </si>
  <si>
    <t>SCMA8</t>
  </si>
  <si>
    <t>SCMI2</t>
  </si>
  <si>
    <t>SCPU3</t>
  </si>
  <si>
    <t>SCVA</t>
  </si>
  <si>
    <t>SEIN2</t>
  </si>
  <si>
    <t>SESE2</t>
  </si>
  <si>
    <t>SETR</t>
  </si>
  <si>
    <t>SHAR</t>
  </si>
  <si>
    <t>SODU</t>
  </si>
  <si>
    <t>SOCA6</t>
  </si>
  <si>
    <t>SOAS</t>
  </si>
  <si>
    <t>SPEM2</t>
  </si>
  <si>
    <t>SPGR</t>
  </si>
  <si>
    <t>SPPE</t>
  </si>
  <si>
    <t>SPAI</t>
  </si>
  <si>
    <t>STLO2</t>
  </si>
  <si>
    <t>STCO3</t>
  </si>
  <si>
    <t>SYAL</t>
  </si>
  <si>
    <t>MFE</t>
  </si>
  <si>
    <t>MFL</t>
  </si>
  <si>
    <t>zae</t>
  </si>
  <si>
    <t>s</t>
  </si>
  <si>
    <t>B</t>
  </si>
  <si>
    <t>St Ht</t>
  </si>
  <si>
    <t>DATE:</t>
  </si>
  <si>
    <t>Std Dev</t>
  </si>
  <si>
    <t>Class    Name</t>
  </si>
  <si>
    <t>D16</t>
  </si>
  <si>
    <t>D50</t>
  </si>
  <si>
    <t>Data Validation</t>
  </si>
  <si>
    <t>type</t>
  </si>
  <si>
    <t>cover</t>
  </si>
  <si>
    <t>stab</t>
  </si>
  <si>
    <t>Frequency</t>
  </si>
  <si>
    <t>** If corrections are made, clear the Species Plant Code list below then re-run the macro</t>
  </si>
  <si>
    <t>Seedling</t>
  </si>
  <si>
    <t>PICEA</t>
  </si>
  <si>
    <t>Additional if needed:   add additional pebble count data in the rows below if needed.</t>
  </si>
  <si>
    <t xml:space="preserve">Distance between measurements  </t>
  </si>
  <si>
    <t>JUEN</t>
  </si>
  <si>
    <t>SCAC</t>
  </si>
  <si>
    <t>AGSM</t>
  </si>
  <si>
    <t>PIPO</t>
  </si>
  <si>
    <t>Woody use</t>
  </si>
  <si>
    <t>PSME</t>
  </si>
  <si>
    <t>ACER</t>
  </si>
  <si>
    <t xml:space="preserve"> Riffle Crest (r) or Pool Bottom (p)</t>
  </si>
  <si>
    <t>Datum</t>
  </si>
  <si>
    <t>Constancy</t>
  </si>
  <si>
    <t>r</t>
  </si>
  <si>
    <t>p</t>
  </si>
  <si>
    <t>DMA Selection Rationale</t>
  </si>
  <si>
    <t>Y,   N, or NA</t>
  </si>
  <si>
    <t>CRITERIA FOR REPRESENTATIVE DMA</t>
  </si>
  <si>
    <t>NARRATIVE</t>
  </si>
  <si>
    <t>SAEX</t>
  </si>
  <si>
    <t>Substrate</t>
  </si>
  <si>
    <t>Group</t>
  </si>
  <si>
    <t>gr</t>
  </si>
  <si>
    <t>cb</t>
  </si>
  <si>
    <t>cons</t>
  </si>
  <si>
    <t>nonc</t>
  </si>
  <si>
    <t>bd</t>
  </si>
  <si>
    <t>SADR</t>
  </si>
  <si>
    <t>NAOF</t>
  </si>
  <si>
    <t>GGW</t>
  </si>
  <si>
    <t>RAHY</t>
  </si>
  <si>
    <t>RANUN</t>
  </si>
  <si>
    <t>RIIR</t>
  </si>
  <si>
    <t>RIOD</t>
  </si>
  <si>
    <t>RIBES</t>
  </si>
  <si>
    <t>RIVI3</t>
  </si>
  <si>
    <t>RONU</t>
  </si>
  <si>
    <t>RUCR</t>
  </si>
  <si>
    <t>Running Distance</t>
  </si>
  <si>
    <t>SALU</t>
  </si>
  <si>
    <t>CANE2</t>
  </si>
  <si>
    <t>DAIN</t>
  </si>
  <si>
    <t>DECE</t>
  </si>
  <si>
    <t>TOTAL*=</t>
  </si>
  <si>
    <t xml:space="preserve">               PLANT SPECIES COMPOSITION</t>
  </si>
  <si>
    <t xml:space="preserve">     STUBBLE HEIGHT</t>
  </si>
  <si>
    <t xml:space="preserve">  WOODY HEIGHT</t>
  </si>
  <si>
    <t xml:space="preserve">   WOODY USE</t>
  </si>
  <si>
    <t>FREQUENCY DISTRIBUTIONS</t>
  </si>
  <si>
    <t>Height range</t>
  </si>
  <si>
    <t xml:space="preserve">Class  </t>
  </si>
  <si>
    <t>.5 - 1</t>
  </si>
  <si>
    <t>1 - 2</t>
  </si>
  <si>
    <t>2 - 4</t>
  </si>
  <si>
    <t>4 - 8</t>
  </si>
  <si>
    <t>&gt;8</t>
  </si>
  <si>
    <t>Total plants</t>
  </si>
  <si>
    <t>Total</t>
  </si>
  <si>
    <t>85th Percentile</t>
  </si>
  <si>
    <t>DMA NAME and/or Description:</t>
  </si>
  <si>
    <t>DESIGNATED MONITORING AREA:</t>
  </si>
  <si>
    <t>UTM Northing</t>
  </si>
  <si>
    <t>UTM Easting</t>
  </si>
  <si>
    <t>UTM zone:</t>
  </si>
  <si>
    <t xml:space="preserve">   Woody Species Use</t>
  </si>
  <si>
    <t>GGW  ft to meters</t>
  </si>
  <si>
    <t>Percentile Heights</t>
  </si>
  <si>
    <t>50th Percentile</t>
  </si>
  <si>
    <t>25th Percentile</t>
  </si>
  <si>
    <t>Avg Height (in)</t>
  </si>
  <si>
    <t>Avg Height (mt)</t>
  </si>
  <si>
    <t>DMA ID</t>
  </si>
  <si>
    <t>end</t>
  </si>
  <si>
    <t>(Sum Early, Mid, Late)</t>
  </si>
  <si>
    <t xml:space="preserve"> Species</t>
  </si>
  <si>
    <r>
      <t xml:space="preserve">W C Krumbein &amp; L L Sloss, </t>
    </r>
    <r>
      <rPr>
        <i/>
        <sz val="10"/>
        <rFont val="Arial"/>
        <family val="2"/>
      </rPr>
      <t>Stratigraphy and Sedimentation</t>
    </r>
    <r>
      <rPr>
        <sz val="10"/>
        <rFont val="Arial"/>
        <family val="2"/>
      </rPr>
      <t>, 2nd edition (Freeman, San Francisco, 1963).</t>
    </r>
  </si>
  <si>
    <t>Krumbein Phi:</t>
  </si>
  <si>
    <t>φ</t>
  </si>
  <si>
    <t xml:space="preserve"> Cumulative %</t>
  </si>
  <si>
    <t>Cumulative Frequency Distribution</t>
  </si>
  <si>
    <t>&lt;1</t>
  </si>
  <si>
    <t>Range (m)</t>
  </si>
  <si>
    <t>2- 4</t>
  </si>
  <si>
    <t>4 - 6</t>
  </si>
  <si>
    <t>6 - 8</t>
  </si>
  <si>
    <t>Samples</t>
  </si>
  <si>
    <t>Proportion</t>
  </si>
  <si>
    <t>Cumulative</t>
  </si>
  <si>
    <t>Bin</t>
  </si>
  <si>
    <t>You can add or change plant codes, change plant ratings, and re-sort the data.</t>
  </si>
  <si>
    <t>CAHY4</t>
  </si>
  <si>
    <t>LYCA4</t>
  </si>
  <si>
    <t>Species Rock/Wood</t>
  </si>
  <si>
    <t>(%)</t>
  </si>
  <si>
    <t>Woody Species height class</t>
  </si>
  <si>
    <t>Streambank Alteration</t>
  </si>
  <si>
    <t>SATELLITE PHOTO OR SKETCH OF DMA</t>
  </si>
  <si>
    <t>PRAN2</t>
  </si>
  <si>
    <t>CAHE8</t>
  </si>
  <si>
    <t>SOSC2</t>
  </si>
  <si>
    <t>DS</t>
  </si>
  <si>
    <t>ONAC</t>
  </si>
  <si>
    <t>JUBU</t>
  </si>
  <si>
    <t>UG</t>
  </si>
  <si>
    <t>US</t>
  </si>
  <si>
    <t>CAAT2</t>
  </si>
  <si>
    <t>ACNE9</t>
  </si>
  <si>
    <t>ALOB2</t>
  </si>
  <si>
    <t>ARDO4</t>
  </si>
  <si>
    <t>ARTR2</t>
  </si>
  <si>
    <t>BASA4</t>
  </si>
  <si>
    <t>CAVU2</t>
  </si>
  <si>
    <t>CELA</t>
  </si>
  <si>
    <t>CEST8</t>
  </si>
  <si>
    <t>CIAR4</t>
  </si>
  <si>
    <t>CRSU5</t>
  </si>
  <si>
    <t>HEHO5</t>
  </si>
  <si>
    <t>JUNCU</t>
  </si>
  <si>
    <t>JUTE</t>
  </si>
  <si>
    <t>METR3</t>
  </si>
  <si>
    <t>MOCH</t>
  </si>
  <si>
    <t>PEGR2</t>
  </si>
  <si>
    <t>PIPU</t>
  </si>
  <si>
    <t>RONA2</t>
  </si>
  <si>
    <t>RUPA</t>
  </si>
  <si>
    <t>SAAR14</t>
  </si>
  <si>
    <t>SAVE4</t>
  </si>
  <si>
    <t>SCAC3</t>
  </si>
  <si>
    <t>SCPA8</t>
  </si>
  <si>
    <t>SCTA2</t>
  </si>
  <si>
    <t>SYSP</t>
  </si>
  <si>
    <t>TAPA4</t>
  </si>
  <si>
    <t>VIAM</t>
  </si>
  <si>
    <t>w/o capability &amp; modifer</t>
  </si>
  <si>
    <t xml:space="preserve"> cemented particles</t>
  </si>
  <si>
    <t>, Strongly compacted, cohesive,</t>
  </si>
  <si>
    <t xml:space="preserve">CODES: </t>
  </si>
  <si>
    <t>TYPE of BANK</t>
  </si>
  <si>
    <t xml:space="preserve">E =  Erosional    - All banks not associated with bars   </t>
  </si>
  <si>
    <t>D = Depositional - Any bank containing a sand or gravel bar</t>
  </si>
  <si>
    <t>BANK COVER</t>
  </si>
  <si>
    <t>C= Covered    - Mostly covered by vegetation, rock, logs</t>
  </si>
  <si>
    <t>U= Uncovered  -  Mostly not covered by vegetation, rocks, logs</t>
  </si>
  <si>
    <t>FEATURES OF INSTABILITY</t>
  </si>
  <si>
    <t>F = Fracture   -  Crack visibly obvious on the bank</t>
  </si>
  <si>
    <t>SL = Slough   -  "Sluff" material moving down bank or into stream</t>
  </si>
  <si>
    <t>E = Eroding   -  Usually steep and bare faced actively eroding</t>
  </si>
  <si>
    <t xml:space="preserve"> A = Absent  -  No features of instability are present</t>
  </si>
  <si>
    <t>SHRUB OR TREE HEIGHT CODES</t>
  </si>
  <si>
    <t>STREAMBANK STABILITY CODES</t>
  </si>
  <si>
    <t>Avg Use (%)</t>
  </si>
  <si>
    <t>Key Species</t>
  </si>
  <si>
    <t>Species Plant Code</t>
  </si>
  <si>
    <t xml:space="preserve">Greenline Composition </t>
  </si>
  <si>
    <t>TYDO</t>
  </si>
  <si>
    <t>VAME</t>
  </si>
  <si>
    <t>VAUL</t>
  </si>
  <si>
    <t>VECA2</t>
  </si>
  <si>
    <t>VEAN2</t>
  </si>
  <si>
    <t>VERON</t>
  </si>
  <si>
    <t>VIAD</t>
  </si>
  <si>
    <t>VIMA2</t>
  </si>
  <si>
    <t/>
  </si>
  <si>
    <t>Thalweg depth</t>
  </si>
  <si>
    <t>Pool depths</t>
  </si>
  <si>
    <t>TYLA</t>
  </si>
  <si>
    <t>AGST2</t>
  </si>
  <si>
    <t>URDI</t>
  </si>
  <si>
    <t>Methods</t>
  </si>
  <si>
    <t xml:space="preserve"> </t>
  </si>
  <si>
    <t>woody use</t>
  </si>
  <si>
    <t>Young</t>
  </si>
  <si>
    <t>Mature</t>
  </si>
  <si>
    <t>Observer(s):</t>
  </si>
  <si>
    <t>RD/FO:</t>
  </si>
  <si>
    <t>Forest/District:</t>
  </si>
  <si>
    <t xml:space="preserve">HEADER FORM </t>
  </si>
  <si>
    <t>Allotment:</t>
  </si>
  <si>
    <t>DATE</t>
  </si>
  <si>
    <t>STREAM</t>
  </si>
  <si>
    <t>PASTURE NAME</t>
  </si>
  <si>
    <t>Random number for starting pace set</t>
  </si>
  <si>
    <t>SALIXRH</t>
  </si>
  <si>
    <t>SALIXCL</t>
  </si>
  <si>
    <t>CAREXRH</t>
  </si>
  <si>
    <t>CAREXTU</t>
  </si>
  <si>
    <t>Cover</t>
  </si>
  <si>
    <t>Height</t>
  </si>
  <si>
    <t>Use %</t>
  </si>
  <si>
    <t>DISP</t>
  </si>
  <si>
    <t>GLGR</t>
  </si>
  <si>
    <t>GLST</t>
  </si>
  <si>
    <t>GLYCE</t>
  </si>
  <si>
    <t>HOJU</t>
  </si>
  <si>
    <t>MG</t>
  </si>
  <si>
    <t>MUAN</t>
  </si>
  <si>
    <t>MURI</t>
  </si>
  <si>
    <t>POPR</t>
  </si>
  <si>
    <t>BEER</t>
  </si>
  <si>
    <t>Number Pools:</t>
  </si>
  <si>
    <t>Pool Frequency:</t>
  </si>
  <si>
    <t>Per Mile</t>
  </si>
  <si>
    <t>Residual Pool Depth:</t>
  </si>
  <si>
    <t>Meters</t>
  </si>
  <si>
    <t>SASC</t>
  </si>
  <si>
    <t>SAWO</t>
  </si>
  <si>
    <t>EQAR</t>
  </si>
  <si>
    <t>EQUIS</t>
  </si>
  <si>
    <t>IRMI</t>
  </si>
  <si>
    <t xml:space="preserve">   Check the plant codes to be certain that they are correct.</t>
  </si>
  <si>
    <t>Photo log</t>
  </si>
  <si>
    <t>File Name</t>
  </si>
  <si>
    <t>Lower Up</t>
  </si>
  <si>
    <t>Lower Across</t>
  </si>
  <si>
    <t>Upper Down</t>
  </si>
  <si>
    <t>Upper Across</t>
  </si>
  <si>
    <r>
      <rPr>
        <sz val="12"/>
        <rFont val="Arial"/>
        <family val="2"/>
      </rPr>
      <t xml:space="preserve">* </t>
    </r>
    <r>
      <rPr>
        <sz val="10"/>
        <rFont val="Arial"/>
        <family val="2"/>
      </rPr>
      <t xml:space="preserve">If Total is not greater than 100, some species in the data are not accounted for in the analysis.  </t>
    </r>
  </si>
  <si>
    <t xml:space="preserve">Plant Diversity Index </t>
  </si>
  <si>
    <t>(Enter data in any open cell to re-calculate)</t>
  </si>
  <si>
    <t xml:space="preserve">        </t>
  </si>
  <si>
    <t xml:space="preserve">    Downstream Marker</t>
  </si>
  <si>
    <t xml:space="preserve">       Upstream  Marker</t>
  </si>
  <si>
    <t>Latitude</t>
  </si>
  <si>
    <t>Longitude</t>
  </si>
  <si>
    <t xml:space="preserve">  Reference Marker</t>
  </si>
  <si>
    <t xml:space="preserve">      Stubble Height</t>
  </si>
  <si>
    <t>Streambank Stability</t>
  </si>
  <si>
    <t>Rhizom-atous*</t>
  </si>
  <si>
    <t>ARLU</t>
  </si>
  <si>
    <t>AGSC5</t>
  </si>
  <si>
    <t>ALOC2</t>
  </si>
  <si>
    <t>ALIN2</t>
  </si>
  <si>
    <t>ALAE</t>
  </si>
  <si>
    <t>ALGE2</t>
  </si>
  <si>
    <t>ALPR3</t>
  </si>
  <si>
    <t>ALOPE</t>
  </si>
  <si>
    <t>ANCA10</t>
  </si>
  <si>
    <t>APCA</t>
  </si>
  <si>
    <t>ARAN7</t>
  </si>
  <si>
    <t>ARCH3</t>
  </si>
  <si>
    <t>ARCA13</t>
  </si>
  <si>
    <t>ASFO</t>
  </si>
  <si>
    <t>ASOC</t>
  </si>
  <si>
    <t>ASTER</t>
  </si>
  <si>
    <t>BAEM</t>
  </si>
  <si>
    <t>BEOC2</t>
  </si>
  <si>
    <t>BRIN2</t>
  </si>
  <si>
    <t>BRMA4</t>
  </si>
  <si>
    <t>CACA4</t>
  </si>
  <si>
    <t>CALE4</t>
  </si>
  <si>
    <t>CAQU2</t>
  </si>
  <si>
    <t>CAAT3</t>
  </si>
  <si>
    <t>CACA11</t>
  </si>
  <si>
    <t>CADI6</t>
  </si>
  <si>
    <t>CADO2</t>
  </si>
  <si>
    <t>CALA30</t>
  </si>
  <si>
    <t>CALE8</t>
  </si>
  <si>
    <t>CALI7</t>
  </si>
  <si>
    <t>CAMI7</t>
  </si>
  <si>
    <t>CAPE42</t>
  </si>
  <si>
    <t>CAPR5</t>
  </si>
  <si>
    <t>CASC12</t>
  </si>
  <si>
    <t>CASI2</t>
  </si>
  <si>
    <t>CAVE6</t>
  </si>
  <si>
    <t>CAAQ3</t>
  </si>
  <si>
    <t>CEOC2</t>
  </si>
  <si>
    <t>CHLI2</t>
  </si>
  <si>
    <t>CHSP11</t>
  </si>
  <si>
    <t>CISC2</t>
  </si>
  <si>
    <t>CLLI2</t>
  </si>
  <si>
    <t>COMA2</t>
  </si>
  <si>
    <t>COST4</t>
  </si>
  <si>
    <t>COSE16</t>
  </si>
  <si>
    <t>CYAC2</t>
  </si>
  <si>
    <t>DACA3</t>
  </si>
  <si>
    <t>DAFR6</t>
  </si>
  <si>
    <t>DEGL3</t>
  </si>
  <si>
    <t>ECPR</t>
  </si>
  <si>
    <t>ELAC</t>
  </si>
  <si>
    <t>ELPA3</t>
  </si>
  <si>
    <t>ELPA5</t>
  </si>
  <si>
    <t>ELPA6</t>
  </si>
  <si>
    <t>ELQU2</t>
  </si>
  <si>
    <t>ELRO2</t>
  </si>
  <si>
    <t>ELEOC</t>
  </si>
  <si>
    <t>ELCI2</t>
  </si>
  <si>
    <t>ELRE4</t>
  </si>
  <si>
    <t>ELTR7</t>
  </si>
  <si>
    <t>ELTR3</t>
  </si>
  <si>
    <t>EPCI</t>
  </si>
  <si>
    <t>EQHY</t>
  </si>
  <si>
    <t>EQLA</t>
  </si>
  <si>
    <t>EUES</t>
  </si>
  <si>
    <t>FERU2</t>
  </si>
  <si>
    <t>FRPE</t>
  </si>
  <si>
    <t>FRVE2</t>
  </si>
  <si>
    <t>GABO2</t>
  </si>
  <si>
    <t>GALIU</t>
  </si>
  <si>
    <t>GATR2</t>
  </si>
  <si>
    <t>GEVI2</t>
  </si>
  <si>
    <t>GEMA4</t>
  </si>
  <si>
    <t>GETR</t>
  </si>
  <si>
    <t>GLBO</t>
  </si>
  <si>
    <t>HAFL2</t>
  </si>
  <si>
    <t>D84</t>
  </si>
  <si>
    <t>Predicted from "Substr"</t>
  </si>
  <si>
    <t>Where:</t>
  </si>
  <si>
    <t>n = The sample size estimate.</t>
  </si>
  <si>
    <t>Zæ = The standard normal coefficient from the table below.</t>
  </si>
  <si>
    <t>s =The standard deviation.</t>
  </si>
  <si>
    <t>Alpha (æ) level</t>
  </si>
  <si>
    <t>(Zæ)</t>
  </si>
  <si>
    <t>Definition</t>
  </si>
  <si>
    <t>&gt; 10 inches</t>
  </si>
  <si>
    <t>Consolidated silt/clay/sand</t>
  </si>
  <si>
    <t>2.5 - 10 inches</t>
  </si>
  <si>
    <t>.08 - 2.5 inches</t>
  </si>
  <si>
    <t>Non-consolidated silt/clay/sand</t>
  </si>
  <si>
    <t>Uncompacted silt, clay, or sand</t>
  </si>
  <si>
    <t>Capability Groups (Winward 2000, page 34)</t>
  </si>
  <si>
    <t>% late seral</t>
  </si>
  <si>
    <t>&lt;.5</t>
  </si>
  <si>
    <t>I</t>
  </si>
  <si>
    <t>98+%</t>
  </si>
  <si>
    <t>II</t>
  </si>
  <si>
    <t>90+ %</t>
  </si>
  <si>
    <t>.5 - 2.0</t>
  </si>
  <si>
    <t>III</t>
  </si>
  <si>
    <t>90+%</t>
  </si>
  <si>
    <t>IV</t>
  </si>
  <si>
    <t>85+%</t>
  </si>
  <si>
    <t>2.0 - 4.0</t>
  </si>
  <si>
    <t>V</t>
  </si>
  <si>
    <t>VI</t>
  </si>
  <si>
    <t>80+%</t>
  </si>
  <si>
    <t>4.0 - 10</t>
  </si>
  <si>
    <t>VII</t>
  </si>
  <si>
    <t>VIII</t>
  </si>
  <si>
    <t>IX</t>
  </si>
  <si>
    <t>95+%</t>
  </si>
  <si>
    <t>&gt;10</t>
  </si>
  <si>
    <t>X</t>
  </si>
  <si>
    <t>SABO</t>
  </si>
  <si>
    <t>RHTR</t>
  </si>
  <si>
    <t>RIAU</t>
  </si>
  <si>
    <t>ROWO</t>
  </si>
  <si>
    <t>CAREX</t>
  </si>
  <si>
    <t>CAUT</t>
  </si>
  <si>
    <t>Substrate Class (Dominant)</t>
  </si>
  <si>
    <t>Code</t>
  </si>
  <si>
    <t>Type of substrate</t>
  </si>
  <si>
    <t>Boulder/bedrock</t>
  </si>
  <si>
    <t>Cobble</t>
  </si>
  <si>
    <t>Gravel</t>
  </si>
  <si>
    <t>JUEF</t>
  </si>
  <si>
    <t>RIPARIAN VEGETATION VARIABLES</t>
  </si>
  <si>
    <t>Plant Code</t>
  </si>
  <si>
    <t>Composition</t>
  </si>
  <si>
    <t>Gradient</t>
  </si>
  <si>
    <t>"A" channels:  &gt;4%</t>
  </si>
  <si>
    <t>"B" type channels: 2-4%</t>
  </si>
  <si>
    <t xml:space="preserve">Is recorded as % slope.   </t>
  </si>
  <si>
    <t>Substrate Form</t>
  </si>
  <si>
    <t>Plot #</t>
  </si>
  <si>
    <t>Pebble 1</t>
  </si>
  <si>
    <t>Pebble 2</t>
  </si>
  <si>
    <t>Pebble 3</t>
  </si>
  <si>
    <t>Pebble 4</t>
  </si>
  <si>
    <t>Pebble 5</t>
  </si>
  <si>
    <t>Pebble 6</t>
  </si>
  <si>
    <t>Pebble 7</t>
  </si>
  <si>
    <t>Pebble 8</t>
  </si>
  <si>
    <t>Pebble 9</t>
  </si>
  <si>
    <t>Pebble 10</t>
  </si>
  <si>
    <t>Sample size needed:</t>
  </si>
  <si>
    <t>Record sizes in millimeters</t>
  </si>
  <si>
    <t>N=</t>
  </si>
  <si>
    <t>Metrics</t>
  </si>
  <si>
    <t>% Fines</t>
  </si>
  <si>
    <t>Median particle size mm</t>
  </si>
  <si>
    <t>SALIX</t>
  </si>
  <si>
    <t>JUBA</t>
  </si>
  <si>
    <t>Woody Use</t>
  </si>
  <si>
    <t>Count</t>
  </si>
  <si>
    <t>POPUL</t>
  </si>
  <si>
    <t>ELAN</t>
  </si>
  <si>
    <t>JUOC</t>
  </si>
  <si>
    <t>JUOS</t>
  </si>
  <si>
    <t>Plot No.</t>
  </si>
  <si>
    <t>Comment</t>
  </si>
  <si>
    <t>Species</t>
  </si>
  <si>
    <t>PREM</t>
  </si>
  <si>
    <t>PRVI</t>
  </si>
  <si>
    <t>Pool Length</t>
  </si>
  <si>
    <t>Percent Pools:</t>
  </si>
  <si>
    <t>Total Distance:</t>
  </si>
  <si>
    <t>Conversion ft to m</t>
  </si>
  <si>
    <t xml:space="preserve">Distance    </t>
  </si>
  <si>
    <t>(Code)</t>
  </si>
  <si>
    <t>(0 to 5)</t>
  </si>
  <si>
    <t>(meters)</t>
  </si>
  <si>
    <t>(number rooted in plot)</t>
  </si>
  <si>
    <t>(1 if present, else blank)</t>
  </si>
  <si>
    <t>(Percent)</t>
  </si>
  <si>
    <t>(Meters)</t>
  </si>
  <si>
    <t>Depositional</t>
  </si>
  <si>
    <t>Erosional</t>
  </si>
  <si>
    <t xml:space="preserve">Mean </t>
  </si>
  <si>
    <t>Standard Deviation</t>
  </si>
  <si>
    <t>Confidence</t>
  </si>
  <si>
    <t>ACGL</t>
  </si>
  <si>
    <t>ACGR3</t>
  </si>
  <si>
    <t>ACNE2</t>
  </si>
  <si>
    <t>ACMI2</t>
  </si>
  <si>
    <t>ACCO4</t>
  </si>
  <si>
    <t>AGRE2</t>
  </si>
  <si>
    <t>AGGI2</t>
  </si>
  <si>
    <t>HECU3</t>
  </si>
  <si>
    <t>HELA4</t>
  </si>
  <si>
    <t>HEMA80</t>
  </si>
  <si>
    <t>HOBR2</t>
  </si>
  <si>
    <t>HYHO</t>
  </si>
  <si>
    <t>JUSC2</t>
  </si>
  <si>
    <t>JUMA</t>
  </si>
  <si>
    <t>JUAR2</t>
  </si>
  <si>
    <t>JULO</t>
  </si>
  <si>
    <t>JUME4</t>
  </si>
  <si>
    <t>JUNE</t>
  </si>
  <si>
    <t>JUTO</t>
  </si>
  <si>
    <t>LEOR</t>
  </si>
  <si>
    <t>LECI4</t>
  </si>
  <si>
    <t>LETR5</t>
  </si>
  <si>
    <t>LOCA2</t>
  </si>
  <si>
    <t>LOIN5</t>
  </si>
  <si>
    <t>LONIC</t>
  </si>
  <si>
    <t>LOUT2</t>
  </si>
  <si>
    <t>LYSA2</t>
  </si>
  <si>
    <t>MARE11</t>
  </si>
  <si>
    <t>MAST4</t>
  </si>
  <si>
    <t>MEAL2</t>
  </si>
  <si>
    <t>MEOF</t>
  </si>
  <si>
    <t>MEAR4</t>
  </si>
  <si>
    <t>MECI3</t>
  </si>
  <si>
    <t>MS</t>
  </si>
  <si>
    <t>MICA3</t>
  </si>
  <si>
    <t>MIMO2</t>
  </si>
  <si>
    <t>MIPR</t>
  </si>
  <si>
    <t>MUAS</t>
  </si>
  <si>
    <t>MUFI2</t>
  </si>
  <si>
    <t>MURI2</t>
  </si>
  <si>
    <t>OEEL</t>
  </si>
  <si>
    <t>PASM</t>
  </si>
  <si>
    <t>PADI3</t>
  </si>
  <si>
    <t>PADI6</t>
  </si>
  <si>
    <t>PERY</t>
  </si>
  <si>
    <t>PHAR3</t>
  </si>
  <si>
    <t>PHPR3</t>
  </si>
  <si>
    <t>PHCO15</t>
  </si>
  <si>
    <t>PHCA11</t>
  </si>
  <si>
    <t>PIEN</t>
  </si>
  <si>
    <t>PLMA2</t>
  </si>
  <si>
    <t>POCO</t>
  </si>
  <si>
    <t>POPA2</t>
  </si>
  <si>
    <t>POSE</t>
  </si>
  <si>
    <t>POOC2</t>
  </si>
  <si>
    <t>POAV</t>
  </si>
  <si>
    <t>POBI6</t>
  </si>
  <si>
    <t>PODO4</t>
  </si>
  <si>
    <t>POLA4</t>
  </si>
  <si>
    <t>POPE2</t>
  </si>
  <si>
    <t>POPE3</t>
  </si>
  <si>
    <t>POPO4</t>
  </si>
  <si>
    <t>POPU5</t>
  </si>
  <si>
    <t>POMO5</t>
  </si>
  <si>
    <t>POVI9</t>
  </si>
  <si>
    <t>POAN3</t>
  </si>
  <si>
    <t>PODE3</t>
  </si>
  <si>
    <t>POFR2</t>
  </si>
  <si>
    <t>POTR5</t>
  </si>
  <si>
    <t>POFR4</t>
  </si>
  <si>
    <t>POGR9</t>
  </si>
  <si>
    <t>PRPU</t>
  </si>
  <si>
    <t>SACU</t>
  </si>
  <si>
    <t>SAAL2</t>
  </si>
  <si>
    <t>SAAM2</t>
  </si>
  <si>
    <t>SABE2</t>
  </si>
  <si>
    <t>SABO2</t>
  </si>
  <si>
    <t>SABR</t>
  </si>
  <si>
    <t>SAGE2</t>
  </si>
  <si>
    <t>SAGO</t>
  </si>
  <si>
    <t>SAIR</t>
  </si>
  <si>
    <t>SALA3</t>
  </si>
  <si>
    <t>SALA5</t>
  </si>
  <si>
    <t>SALA6</t>
  </si>
  <si>
    <t>SALU2</t>
  </si>
  <si>
    <t>SAMO2</t>
  </si>
  <si>
    <t xml:space="preserve">  E=      Erosional        D= Depositional</t>
  </si>
  <si>
    <t xml:space="preserve">  C= Covered    U= Uncovered</t>
  </si>
  <si>
    <t>Mean/median</t>
  </si>
  <si>
    <t>Totals</t>
  </si>
  <si>
    <t>SYOR2</t>
  </si>
  <si>
    <t>SYAS3</t>
  </si>
  <si>
    <t>SYFO2</t>
  </si>
  <si>
    <t>TACH2</t>
  </si>
  <si>
    <t>TARA</t>
  </si>
  <si>
    <t>TAOF</t>
  </si>
  <si>
    <t>THFE</t>
  </si>
  <si>
    <t>TRLO</t>
  </si>
  <si>
    <t>TRRE3</t>
  </si>
  <si>
    <t>TRIFO</t>
  </si>
  <si>
    <t>TRWO</t>
  </si>
  <si>
    <t>TRMA20</t>
  </si>
  <si>
    <t>TYAN</t>
  </si>
  <si>
    <t>Particle Size Class (mm)</t>
  </si>
  <si>
    <t>Total particles</t>
  </si>
  <si>
    <t>Sand</t>
  </si>
  <si>
    <t>&lt;2</t>
  </si>
  <si>
    <t>VF Gravel</t>
  </si>
  <si>
    <t>2 - 2.8</t>
  </si>
  <si>
    <t>2.8 - 4</t>
  </si>
  <si>
    <t>Fine Gravel</t>
  </si>
  <si>
    <t>4 - 5.6</t>
  </si>
  <si>
    <t>5.6 - 8</t>
  </si>
  <si>
    <t>Med. Gravel</t>
  </si>
  <si>
    <t>8 - 11.3</t>
  </si>
  <si>
    <t>11.3 - 16</t>
  </si>
  <si>
    <t>Coarse Gravel</t>
  </si>
  <si>
    <t>16 - 22.6</t>
  </si>
  <si>
    <t>22.6 - 32</t>
  </si>
  <si>
    <t>VC Gravel</t>
  </si>
  <si>
    <t>32 - 45.3</t>
  </si>
  <si>
    <t>45.3 - 64</t>
  </si>
  <si>
    <t>Sm. Cobble</t>
  </si>
  <si>
    <t>64 - 90.5</t>
  </si>
  <si>
    <t>90.5 - 128</t>
  </si>
  <si>
    <t>Lg. Cobble</t>
  </si>
  <si>
    <t>128 - 181</t>
  </si>
  <si>
    <t>181 - 256</t>
  </si>
  <si>
    <t>Sm. Boulder</t>
  </si>
  <si>
    <t>256 - 362</t>
  </si>
  <si>
    <t>362 - 512</t>
  </si>
  <si>
    <t>Med. Boulder</t>
  </si>
  <si>
    <t>512 - 1024</t>
  </si>
  <si>
    <t>Lg. Boulder</t>
  </si>
  <si>
    <t>1024 - 2048</t>
  </si>
  <si>
    <t>VL Boulder</t>
  </si>
  <si>
    <t>2048 - 4096</t>
  </si>
  <si>
    <t>Bedrock</t>
  </si>
  <si>
    <t xml:space="preserve">&gt;4096 </t>
  </si>
  <si>
    <t>TOTAL</t>
  </si>
  <si>
    <t>Mid Point</t>
  </si>
  <si>
    <t>Woody Plants</t>
  </si>
  <si>
    <t>Stubble Plants</t>
  </si>
  <si>
    <t>(Calculated automatically, do not record data in this block)</t>
  </si>
  <si>
    <t>Streambank Stability Class</t>
  </si>
  <si>
    <t>RESIDUAL POOL DEPTH AND POOL FREQUENCY</t>
  </si>
  <si>
    <t>Did you use a gravelometer (y/n)?:</t>
  </si>
  <si>
    <t>N</t>
  </si>
  <si>
    <t xml:space="preserve">cells, rows, or columns to protect the integrity of the module structure.  You can "Copy" and "Clear" cells and blocks of cells  </t>
  </si>
  <si>
    <t>4.  Is the DMA sensitive to disturbance (not armored)?</t>
  </si>
  <si>
    <t>1.  Was the riparian complex selected by an ID Team?</t>
  </si>
  <si>
    <t>2.  Is the DMA in a complex that represents and is accessible to the management activity?</t>
  </si>
  <si>
    <t xml:space="preserve">3.  Is the DMA randomly located in the riparian complex most sensitive to management?  </t>
  </si>
  <si>
    <t>6.  If stream is over 4% gradient, does it have a well developed floodplain?</t>
  </si>
  <si>
    <t xml:space="preserve">7.  Is the DMA located outside of a livestock concentration area?  </t>
  </si>
  <si>
    <t>8.  Is the DMA free from the influence of compounding activities?</t>
  </si>
  <si>
    <t>Is it a CRITICAL DMA?</t>
  </si>
  <si>
    <t>Is it a REFERENCE DMA?</t>
  </si>
  <si>
    <t>5.  Will the DMA site respond to management?</t>
  </si>
  <si>
    <t>Riffle Length</t>
  </si>
  <si>
    <t>WOODY AGE Class</t>
  </si>
  <si>
    <t>Seedlings</t>
  </si>
  <si>
    <t>to move data.   You can also edit the contents of individual cells.</t>
  </si>
  <si>
    <t>WOODY AGE Class - STATISTICS</t>
  </si>
  <si>
    <t>Plots</t>
  </si>
  <si>
    <t>Avg plants per plot</t>
  </si>
  <si>
    <t>Standard deviation SEEDLINGS</t>
  </si>
  <si>
    <t>Standard deviation YOUNG</t>
  </si>
  <si>
    <t>Standard deviation MATURE</t>
  </si>
  <si>
    <t>Average SEEDLINGS</t>
  </si>
  <si>
    <t>Average YOUNG</t>
  </si>
  <si>
    <t>Average MATURE</t>
  </si>
  <si>
    <t>Confidence Interval SEEDLINGS</t>
  </si>
  <si>
    <t>Confidence Interval YOUNG</t>
  </si>
  <si>
    <t>Confidence Interval MATURE</t>
  </si>
  <si>
    <t>Conf Interval as % of Estimated population - SEEDLINGS</t>
  </si>
  <si>
    <t>Conf Interval as % of Estimated population - YOUNG</t>
  </si>
  <si>
    <t>Conf Interval as % of Estimated population - MATURE</t>
  </si>
  <si>
    <t>WOODY AGE Class - All Woody Species</t>
  </si>
  <si>
    <t>Statistic</t>
  </si>
  <si>
    <t xml:space="preserve">              ALL WOODY SPECIES COMBINED</t>
  </si>
  <si>
    <t>ESTIMATED TOTAL POPULATION WOODY PLANTS</t>
  </si>
  <si>
    <t>SEEDLINGS</t>
  </si>
  <si>
    <t>YOUNG</t>
  </si>
  <si>
    <t>MATURE</t>
  </si>
  <si>
    <t>Count seedlings</t>
  </si>
  <si>
    <t>Count Young</t>
  </si>
  <si>
    <t>Count Mature</t>
  </si>
  <si>
    <t>Adjusted for sampling bias</t>
  </si>
  <si>
    <t>Flat meadow streams = &lt; .5%</t>
  </si>
  <si>
    <t>Well- drained meadows = .5 - 2%</t>
  </si>
  <si>
    <r>
      <t>* - Required for calculating Ecological Status (see "</t>
    </r>
    <r>
      <rPr>
        <b/>
        <sz val="9"/>
        <color indexed="10"/>
        <rFont val="Verdana"/>
        <family val="2"/>
      </rPr>
      <t>Codes"</t>
    </r>
    <r>
      <rPr>
        <b/>
        <sz val="9"/>
        <rFont val="Verdana"/>
        <family val="2"/>
      </rPr>
      <t xml:space="preserve"> worksheet (column A for instructions)</t>
    </r>
  </si>
  <si>
    <t>All Measured Pools and Riffles</t>
  </si>
  <si>
    <t>Excluding Pools less than .06 m deep (95% conf interval residual depth)</t>
  </si>
  <si>
    <t>WOODY SPECIES</t>
  </si>
  <si>
    <t>Frequency              (N)</t>
  </si>
  <si>
    <t>ENTERING DATA INTO THE MODULE</t>
  </si>
  <si>
    <t>ANRO2</t>
  </si>
  <si>
    <t>CHNA2</t>
  </si>
  <si>
    <t>CHVI8</t>
  </si>
  <si>
    <t>ERCO6</t>
  </si>
  <si>
    <t>ERNA10</t>
  </si>
  <si>
    <t>SAOD2</t>
  </si>
  <si>
    <t>SCAM2</t>
  </si>
  <si>
    <t>SCMA</t>
  </si>
  <si>
    <t>SCPU10</t>
  </si>
  <si>
    <t>THMO6</t>
  </si>
  <si>
    <t>UF</t>
  </si>
  <si>
    <t>Stubble height</t>
  </si>
  <si>
    <t>LIVU</t>
  </si>
  <si>
    <t>SYMPH</t>
  </si>
  <si>
    <t>XAST</t>
  </si>
  <si>
    <r>
      <rPr>
        <b/>
        <i/>
        <u/>
        <sz val="10"/>
        <color theme="3"/>
        <rFont val="Verdana"/>
        <family val="2"/>
      </rPr>
      <t>"Header"</t>
    </r>
    <r>
      <rPr>
        <b/>
        <i/>
        <sz val="10"/>
        <color theme="3"/>
        <rFont val="Verdana"/>
        <family val="2"/>
      </rPr>
      <t xml:space="preserve"> :  </t>
    </r>
    <r>
      <rPr>
        <sz val="10"/>
        <rFont val="Verdana"/>
        <family val="2"/>
      </rPr>
      <t xml:space="preserve">Contains descriptive information about the designated monitoring area (DMA). </t>
    </r>
  </si>
  <si>
    <r>
      <rPr>
        <b/>
        <i/>
        <u/>
        <sz val="10"/>
        <color theme="3"/>
        <rFont val="Verdana"/>
        <family val="2"/>
      </rPr>
      <t xml:space="preserve">"Substr": </t>
    </r>
    <r>
      <rPr>
        <b/>
        <i/>
        <sz val="10"/>
        <color theme="3"/>
        <rFont val="Verdana"/>
        <family val="2"/>
      </rPr>
      <t xml:space="preserve"> </t>
    </r>
    <r>
      <rPr>
        <sz val="10"/>
        <rFont val="Verdana"/>
        <family val="2"/>
      </rPr>
      <t>Raw data for substrate collected in the field. Contains frequency distributions for the data</t>
    </r>
  </si>
  <si>
    <r>
      <rPr>
        <b/>
        <i/>
        <u/>
        <sz val="10"/>
        <color theme="3"/>
        <rFont val="Verdana"/>
        <family val="2"/>
      </rPr>
      <t>"Thal":</t>
    </r>
    <r>
      <rPr>
        <b/>
        <i/>
        <sz val="10"/>
        <color theme="3"/>
        <rFont val="Verdana"/>
        <family val="2"/>
      </rPr>
      <t xml:space="preserve">  </t>
    </r>
    <r>
      <rPr>
        <sz val="10"/>
        <rFont val="Verdana"/>
        <family val="2"/>
      </rPr>
      <t>Raw data for residual pool depth and pool frequency.</t>
    </r>
  </si>
  <si>
    <r>
      <rPr>
        <b/>
        <i/>
        <u/>
        <sz val="10"/>
        <color theme="3"/>
        <rFont val="Verdana"/>
        <family val="2"/>
      </rPr>
      <t>"Calcs":</t>
    </r>
    <r>
      <rPr>
        <b/>
        <i/>
        <sz val="10"/>
        <color theme="3"/>
        <rFont val="Verdana"/>
        <family val="2"/>
      </rPr>
      <t xml:space="preserve">  </t>
    </r>
    <r>
      <rPr>
        <sz val="10"/>
        <rFont val="Verdana"/>
        <family val="2"/>
      </rPr>
      <t>Summarizes arithmetic operations in the workbook.</t>
    </r>
  </si>
  <si>
    <r>
      <rPr>
        <b/>
        <i/>
        <u/>
        <sz val="10"/>
        <color theme="3"/>
        <rFont val="Verdana"/>
        <family val="2"/>
      </rPr>
      <t xml:space="preserve">"PLANTS": </t>
    </r>
    <r>
      <rPr>
        <b/>
        <i/>
        <sz val="10"/>
        <color theme="3"/>
        <rFont val="Verdana"/>
        <family val="2"/>
      </rPr>
      <t xml:space="preserve"> </t>
    </r>
    <r>
      <rPr>
        <sz val="10"/>
        <rFont val="Verdana"/>
        <family val="2"/>
      </rPr>
      <t>Master plant list used to analyze greenline vegetation, including codes.</t>
    </r>
  </si>
  <si>
    <r>
      <t>I</t>
    </r>
    <r>
      <rPr>
        <b/>
        <u/>
        <sz val="10"/>
        <rFont val="Verdana"/>
        <family val="2"/>
      </rPr>
      <t>MPORTANT NOTE</t>
    </r>
    <r>
      <rPr>
        <b/>
        <sz val="10"/>
        <rFont val="Verdana"/>
        <family val="2"/>
      </rPr>
      <t xml:space="preserve">:  </t>
    </r>
    <r>
      <rPr>
        <sz val="10"/>
        <rFont val="Verdana"/>
        <family val="2"/>
      </rPr>
      <t>When entering data into one of the data forms (Header, DMA, Substr, Thal) DO NOT insert or delete</t>
    </r>
  </si>
  <si>
    <r>
      <t>"Comments":</t>
    </r>
    <r>
      <rPr>
        <b/>
        <i/>
        <sz val="10"/>
        <rFont val="Verdana"/>
        <family val="2"/>
      </rPr>
      <t xml:space="preserve"> </t>
    </r>
    <r>
      <rPr>
        <sz val="10"/>
        <rFont val="Arial"/>
        <family val="2"/>
      </rPr>
      <t xml:space="preserve"> DMA and/or Plot-by-plot notes and other information</t>
    </r>
  </si>
  <si>
    <t>Burton, T.A., S.J. Smith, and E.R. Cowley. 2011. Riparian area management: Multiple</t>
  </si>
  <si>
    <t>indicator monitoring (MIM) of stream channels and streamside vegetation. Technical</t>
  </si>
  <si>
    <t>Reference 1737-23. BLM/OC/ST-10/003+1737. U.S. Department of the Interior,</t>
  </si>
  <si>
    <t>Bureau of Land Management, National Operations Center, Denver, CO. 155 pp.</t>
  </si>
  <si>
    <t>Available on-line at:</t>
  </si>
  <si>
    <t>or</t>
  </si>
  <si>
    <t>D</t>
  </si>
  <si>
    <t>C</t>
  </si>
  <si>
    <t>U</t>
  </si>
  <si>
    <t>F</t>
  </si>
  <si>
    <t>A</t>
  </si>
  <si>
    <t>Units:</t>
  </si>
  <si>
    <t>Woody Use Classes</t>
  </si>
  <si>
    <t>PONE3</t>
  </si>
  <si>
    <t>VACE</t>
  </si>
  <si>
    <t>VEAM2</t>
  </si>
  <si>
    <t>Plot</t>
  </si>
  <si>
    <t>Distance (m)</t>
  </si>
  <si>
    <t xml:space="preserve">To sort the data:   </t>
  </si>
  <si>
    <t xml:space="preserve">  1.  Place the cursor in the cell immediately below "Species" in the PLANTS worksheet    </t>
  </si>
  <si>
    <t xml:space="preserve">  2.  Select - "Data" - then "Sort" in the drop-down menu</t>
  </si>
  <si>
    <t>&gt;4</t>
  </si>
  <si>
    <t>2-4</t>
  </si>
  <si>
    <t>Slope</t>
  </si>
  <si>
    <t>Slope class:  less than .5%,   .5 to 2%,   2 to 4%,  &gt;4%, and &gt;10%</t>
  </si>
  <si>
    <t>ACCO2</t>
  </si>
  <si>
    <t>ACGR</t>
  </si>
  <si>
    <t>ACHNA</t>
  </si>
  <si>
    <t>ACRU2</t>
  </si>
  <si>
    <t>AGGR2</t>
  </si>
  <si>
    <t>AGST</t>
  </si>
  <si>
    <t>ALAR</t>
  </si>
  <si>
    <t>AMFR</t>
  </si>
  <si>
    <t>AMNA</t>
  </si>
  <si>
    <t>ANGE</t>
  </si>
  <si>
    <t>ARCO9</t>
  </si>
  <si>
    <t>ARCTI</t>
  </si>
  <si>
    <t>ARMI2</t>
  </si>
  <si>
    <t>ARUV</t>
  </si>
  <si>
    <t>ASHE</t>
  </si>
  <si>
    <t>ASTE5</t>
  </si>
  <si>
    <t>ATCA2</t>
  </si>
  <si>
    <t>ATLE</t>
  </si>
  <si>
    <t>BASC5</t>
  </si>
  <si>
    <t>BESY</t>
  </si>
  <si>
    <t>CAAU3</t>
  </si>
  <si>
    <t>CABO2</t>
  </si>
  <si>
    <t>CABR10</t>
  </si>
  <si>
    <t>CACA12</t>
  </si>
  <si>
    <t>CACU4</t>
  </si>
  <si>
    <t>CADE9</t>
  </si>
  <si>
    <t>CAGR4</t>
  </si>
  <si>
    <t>CAHA5</t>
  </si>
  <si>
    <t>CAIN11</t>
  </si>
  <si>
    <t>CALE10</t>
  </si>
  <si>
    <t>CALE24</t>
  </si>
  <si>
    <t>CANU4</t>
  </si>
  <si>
    <t>CAPE7</t>
  </si>
  <si>
    <t>CASP35</t>
  </si>
  <si>
    <t>CAST36</t>
  </si>
  <si>
    <t>CAST5</t>
  </si>
  <si>
    <t>CASU6</t>
  </si>
  <si>
    <t>CATE3</t>
  </si>
  <si>
    <t>CATH</t>
  </si>
  <si>
    <t>CAUL</t>
  </si>
  <si>
    <t>CAVA3</t>
  </si>
  <si>
    <t>CEANO</t>
  </si>
  <si>
    <t>CEAR4</t>
  </si>
  <si>
    <t>CHAN9</t>
  </si>
  <si>
    <t>CICA11</t>
  </si>
  <si>
    <t>CIMA2</t>
  </si>
  <si>
    <t>COCA13</t>
  </si>
  <si>
    <t>CRCH</t>
  </si>
  <si>
    <t>CYAC</t>
  </si>
  <si>
    <t>CYDA4</t>
  </si>
  <si>
    <t>CYPA19</t>
  </si>
  <si>
    <t>DAGL</t>
  </si>
  <si>
    <t>ECMU2</t>
  </si>
  <si>
    <t>ELCA4</t>
  </si>
  <si>
    <t>ELMA8</t>
  </si>
  <si>
    <t>Y</t>
  </si>
  <si>
    <t>ERIGE2</t>
  </si>
  <si>
    <t>EUMA12</t>
  </si>
  <si>
    <t>EUMA9</t>
  </si>
  <si>
    <t>EURYB</t>
  </si>
  <si>
    <t>FRVI</t>
  </si>
  <si>
    <t>GERI</t>
  </si>
  <si>
    <t>GEUM</t>
  </si>
  <si>
    <t>GLLE3</t>
  </si>
  <si>
    <t>GLMA</t>
  </si>
  <si>
    <t>JUAC</t>
  </si>
  <si>
    <t>JUAC2</t>
  </si>
  <si>
    <t>JUAR4</t>
  </si>
  <si>
    <t>JUCO2</t>
  </si>
  <si>
    <t>JUCO6</t>
  </si>
  <si>
    <t>JUDR</t>
  </si>
  <si>
    <t>JUDU2</t>
  </si>
  <si>
    <t>JUIN2</t>
  </si>
  <si>
    <t>JUMA3</t>
  </si>
  <si>
    <t>JUME3</t>
  </si>
  <si>
    <t>JUNO2</t>
  </si>
  <si>
    <t>JUSA</t>
  </si>
  <si>
    <t>JUTR</t>
  </si>
  <si>
    <t>JUXI</t>
  </si>
  <si>
    <t>KOSC</t>
  </si>
  <si>
    <t>LASE</t>
  </si>
  <si>
    <t>LIBO3</t>
  </si>
  <si>
    <t>LYAM</t>
  </si>
  <si>
    <t>LYCI</t>
  </si>
  <si>
    <t>MELU</t>
  </si>
  <si>
    <t>MFM</t>
  </si>
  <si>
    <t>MOFI</t>
  </si>
  <si>
    <t>MUCU3</t>
  </si>
  <si>
    <t>MURA</t>
  </si>
  <si>
    <t>OEFL</t>
  </si>
  <si>
    <t>OXALI</t>
  </si>
  <si>
    <t>PACA6</t>
  </si>
  <si>
    <t>PAOB</t>
  </si>
  <si>
    <t>PAVI2</t>
  </si>
  <si>
    <t>PHMO4</t>
  </si>
  <si>
    <t>PLAQ2</t>
  </si>
  <si>
    <t>PLER</t>
  </si>
  <si>
    <t>PLMU3</t>
  </si>
  <si>
    <t>PLSE</t>
  </si>
  <si>
    <t>PLWR2</t>
  </si>
  <si>
    <t>POA</t>
  </si>
  <si>
    <t>POAN5</t>
  </si>
  <si>
    <t>POPE8</t>
  </si>
  <si>
    <t>PRAM</t>
  </si>
  <si>
    <t>PRGL2</t>
  </si>
  <si>
    <t>PRUNU</t>
  </si>
  <si>
    <t>PRVE</t>
  </si>
  <si>
    <t>PTAQ</t>
  </si>
  <si>
    <t>PUNU2</t>
  </si>
  <si>
    <t>QUMA2</t>
  </si>
  <si>
    <t>RAAB</t>
  </si>
  <si>
    <t>RAMA2</t>
  </si>
  <si>
    <t>RIAM2</t>
  </si>
  <si>
    <t>RICE</t>
  </si>
  <si>
    <t>ROSA5</t>
  </si>
  <si>
    <t>RUBUS</t>
  </si>
  <si>
    <t>RUHI2</t>
  </si>
  <si>
    <t>RUID</t>
  </si>
  <si>
    <t>RULA3</t>
  </si>
  <si>
    <t>SAMA2</t>
  </si>
  <si>
    <t>SCGA</t>
  </si>
  <si>
    <t>SCHOE6</t>
  </si>
  <si>
    <t>SCIRP</t>
  </si>
  <si>
    <t>SOGI</t>
  </si>
  <si>
    <t>SONU2</t>
  </si>
  <si>
    <t>SPEU</t>
  </si>
  <si>
    <t>SPWR2</t>
  </si>
  <si>
    <t>STIPA</t>
  </si>
  <si>
    <t>STPI6</t>
  </si>
  <si>
    <t>SYER</t>
  </si>
  <si>
    <t>SYLA6</t>
  </si>
  <si>
    <t>SYMPH4</t>
  </si>
  <si>
    <t>TAVU</t>
  </si>
  <si>
    <t>THDA</t>
  </si>
  <si>
    <t>THVE</t>
  </si>
  <si>
    <t>TRPA28</t>
  </si>
  <si>
    <t>TRPR2</t>
  </si>
  <si>
    <t>TYPHA</t>
  </si>
  <si>
    <t>VEHA2</t>
  </si>
  <si>
    <t>VICA4</t>
  </si>
  <si>
    <t>VIOLA</t>
  </si>
  <si>
    <t>AGROS2</t>
  </si>
  <si>
    <t>AMAR2</t>
  </si>
  <si>
    <t>AMPS</t>
  </si>
  <si>
    <t>AMTR</t>
  </si>
  <si>
    <t>BASA</t>
  </si>
  <si>
    <t>HEMA2</t>
  </si>
  <si>
    <t>OLRI</t>
  </si>
  <si>
    <t>PANIC</t>
  </si>
  <si>
    <t>POAR3</t>
  </si>
  <si>
    <t>ROAC</t>
  </si>
  <si>
    <t>ROAR3</t>
  </si>
  <si>
    <t>SAER</t>
  </si>
  <si>
    <t>SYCI</t>
  </si>
  <si>
    <t>PLANTS</t>
  </si>
  <si>
    <t>NA</t>
  </si>
  <si>
    <t>LISTS</t>
  </si>
  <si>
    <t>Woody age class</t>
  </si>
  <si>
    <t>Height Class</t>
  </si>
  <si>
    <t>GGW &amp; BFW</t>
  </si>
  <si>
    <t>Rhizom</t>
  </si>
  <si>
    <t>Depth (m)</t>
  </si>
  <si>
    <t xml:space="preserve">PLANTAGO ERIOPODA </t>
  </si>
  <si>
    <t xml:space="preserve">SYMPHYOTRICHUM FOLIACEUM </t>
  </si>
  <si>
    <t xml:space="preserve">POLYGONUM BISTORTOIDES </t>
  </si>
  <si>
    <t xml:space="preserve">GLYCYRRHIZA LEPIDOTA </t>
  </si>
  <si>
    <t xml:space="preserve">PRUNUS AMERICANA </t>
  </si>
  <si>
    <t xml:space="preserve">VERONICA AMERICANA </t>
  </si>
  <si>
    <t xml:space="preserve">VICIA AMERICANA </t>
  </si>
  <si>
    <t xml:space="preserve">LYCOPUS AMERICANUS </t>
  </si>
  <si>
    <t xml:space="preserve">ALNUS OBLONGIFOLIA </t>
  </si>
  <si>
    <t xml:space="preserve">PLATANUS WRIGHTII </t>
  </si>
  <si>
    <t xml:space="preserve">JUGLANS MAJOR </t>
  </si>
  <si>
    <t xml:space="preserve">SENECIO TRIANGULARIS </t>
  </si>
  <si>
    <t xml:space="preserve">SALIX LASIOLEPIS </t>
  </si>
  <si>
    <t xml:space="preserve">SAGITTARIA CUNEATA </t>
  </si>
  <si>
    <t xml:space="preserve">ASTER SPP. </t>
  </si>
  <si>
    <t xml:space="preserve">EURYBIA Spp. </t>
  </si>
  <si>
    <t xml:space="preserve">SYMPHYOTRICHUM Spp. </t>
  </si>
  <si>
    <t xml:space="preserve">GEUM SPP </t>
  </si>
  <si>
    <t xml:space="preserve">ACTAEA RUBRA </t>
  </si>
  <si>
    <t xml:space="preserve">SALIX BEBBIANA </t>
  </si>
  <si>
    <t xml:space="preserve">GALIUM SPP </t>
  </si>
  <si>
    <t xml:space="preserve">ACER GRANDIDENTATUM </t>
  </si>
  <si>
    <t xml:space="preserve">PRUNUS EMARGINATA </t>
  </si>
  <si>
    <t xml:space="preserve">MEDICAGO LUPULINA </t>
  </si>
  <si>
    <t xml:space="preserve">RUDBECKIA HIRTA </t>
  </si>
  <si>
    <t xml:space="preserve">PICEA PUNGENS </t>
  </si>
  <si>
    <t xml:space="preserve">SALIX BONPLANDIANA </t>
  </si>
  <si>
    <t xml:space="preserve">TYPHA LATIFOLIA </t>
  </si>
  <si>
    <t xml:space="preserve">SAXIFRAGA ODONTOLOMA </t>
  </si>
  <si>
    <t xml:space="preserve">MENYANTHES TRIFOLIATA </t>
  </si>
  <si>
    <t xml:space="preserve">CORNUS CANADENSIS </t>
  </si>
  <si>
    <t xml:space="preserve">QUERCUS MACROCARPA </t>
  </si>
  <si>
    <t xml:space="preserve">ARCTIUM SPP </t>
  </si>
  <si>
    <t xml:space="preserve">BASIA SCOPARIA </t>
  </si>
  <si>
    <t xml:space="preserve">RANUNCULUS SPP. </t>
  </si>
  <si>
    <t xml:space="preserve">VERATRUM CALIFORNICUM </t>
  </si>
  <si>
    <t xml:space="preserve">LYTHRUM CALIFORNICUM </t>
  </si>
  <si>
    <t xml:space="preserve">SOLIDAGO CANADENSIS </t>
  </si>
  <si>
    <t xml:space="preserve">CIRSIUM ARVENSE </t>
  </si>
  <si>
    <t xml:space="preserve">VIOLA CANADENSIS </t>
  </si>
  <si>
    <t xml:space="preserve">LOBELIA CARDINALIS </t>
  </si>
  <si>
    <t xml:space="preserve">TYPHA SPP </t>
  </si>
  <si>
    <t xml:space="preserve">ARNICA CHAMISSONIS </t>
  </si>
  <si>
    <t xml:space="preserve">PRUNUS VIRGINIA </t>
  </si>
  <si>
    <t xml:space="preserve">SOLANUM DULCAMARA </t>
  </si>
  <si>
    <t xml:space="preserve">TRIFOLIUM SPP. </t>
  </si>
  <si>
    <t xml:space="preserve">SALIX SPP CLUMPED </t>
  </si>
  <si>
    <t xml:space="preserve">ACONITUM COLUMBIANUM </t>
  </si>
  <si>
    <t xml:space="preserve">ARCTIUM MINUS </t>
  </si>
  <si>
    <t xml:space="preserve">CAMASSIA QUAMISH </t>
  </si>
  <si>
    <t xml:space="preserve">TARAXACUM OFFICINALE </t>
  </si>
  <si>
    <t xml:space="preserve">PLANTAGO MAJOR </t>
  </si>
  <si>
    <t xml:space="preserve">AMBROSIA ARTEMISIIFOLIA </t>
  </si>
  <si>
    <t xml:space="preserve">TANACETUM VULGARE </t>
  </si>
  <si>
    <t xml:space="preserve">CICUTA MACULATA </t>
  </si>
  <si>
    <t xml:space="preserve">ACHILLEA MILLEFOLIUM </t>
  </si>
  <si>
    <t xml:space="preserve">POPULUS SPP. </t>
  </si>
  <si>
    <t xml:space="preserve">HERACLEUM MAXIMUM </t>
  </si>
  <si>
    <t xml:space="preserve">HERACLEUM LANATUM </t>
  </si>
  <si>
    <t xml:space="preserve">TRIFOLIUM WORMSKJOLDII </t>
  </si>
  <si>
    <t xml:space="preserve">AMBROSIA PSILSTACHYA </t>
  </si>
  <si>
    <t xml:space="preserve">RUMEX CRISPUS </t>
  </si>
  <si>
    <t xml:space="preserve">POLYGONUM LAPATHIFOLIUM </t>
  </si>
  <si>
    <t xml:space="preserve">RUDBECKIA LACINIATA </t>
  </si>
  <si>
    <t xml:space="preserve">BERULA ERECTA </t>
  </si>
  <si>
    <t xml:space="preserve">SALIX PLANIFOLIA </t>
  </si>
  <si>
    <t xml:space="preserve">POLYGONUM PUNCTATUM </t>
  </si>
  <si>
    <t xml:space="preserve">PSEUDOTSUGA MENZIESII </t>
  </si>
  <si>
    <t xml:space="preserve">POLYGONUM DOUGLASII </t>
  </si>
  <si>
    <t xml:space="preserve">POPULUS DELTOIDES </t>
  </si>
  <si>
    <t xml:space="preserve">PEDICULARIS GROENLANDICA </t>
  </si>
  <si>
    <t xml:space="preserve">CIRSIUM SCARIOSUM </t>
  </si>
  <si>
    <t xml:space="preserve">PICEA ENGELMANNII </t>
  </si>
  <si>
    <t xml:space="preserve">SPARGANIUM EMERSUM </t>
  </si>
  <si>
    <t xml:space="preserve">ECLIPTA PROSTRATA </t>
  </si>
  <si>
    <t xml:space="preserve">MAIANTHEMUM STELLATUM </t>
  </si>
  <si>
    <t xml:space="preserve">THALICTRUM FENDLERI </t>
  </si>
  <si>
    <t xml:space="preserve">CERASTIUM ARVENSE </t>
  </si>
  <si>
    <t xml:space="preserve">EQUISETUM ARVENSE </t>
  </si>
  <si>
    <t xml:space="preserve">CHAMERION ANGUSTIFOLIUM </t>
  </si>
  <si>
    <t xml:space="preserve">TAMARIX CHINENSIS </t>
  </si>
  <si>
    <t xml:space="preserve">ERIGERON SPP </t>
  </si>
  <si>
    <t xml:space="preserve">POPULUS FREMONTII </t>
  </si>
  <si>
    <t xml:space="preserve">LYSIMACHIA CILIATA </t>
  </si>
  <si>
    <t xml:space="preserve">EPILOBIUM CILIATUM </t>
  </si>
  <si>
    <t xml:space="preserve">RANUNCULUS HYDROCHAROIDES </t>
  </si>
  <si>
    <t xml:space="preserve">SALIX GEYERIANA </t>
  </si>
  <si>
    <t xml:space="preserve">SPARGANIUM EURYCARPUM </t>
  </si>
  <si>
    <t xml:space="preserve">SOLIDAGO GIGANTEA </t>
  </si>
  <si>
    <t xml:space="preserve">SALIX GOODDINGII </t>
  </si>
  <si>
    <t xml:space="preserve">AMBROSIA TRIFIDA </t>
  </si>
  <si>
    <t xml:space="preserve">FRAXINUS PENNSYLVANICA </t>
  </si>
  <si>
    <t xml:space="preserve">STACHYS PILOSA </t>
  </si>
  <si>
    <t xml:space="preserve">ARNICA CORDIFOLIA </t>
  </si>
  <si>
    <t xml:space="preserve">PROSOPIS GLANDULOSA </t>
  </si>
  <si>
    <t xml:space="preserve">OENOTHERA ELATA </t>
  </si>
  <si>
    <t xml:space="preserve">CYNOGLOSSUM OFFICINALE </t>
  </si>
  <si>
    <t xml:space="preserve">APOCYNUM CANNABINUM </t>
  </si>
  <si>
    <t xml:space="preserve">POLYGONUM POLYGALOIDES </t>
  </si>
  <si>
    <t xml:space="preserve">VIOLA ADUNCA </t>
  </si>
  <si>
    <t xml:space="preserve">KOCHIA SCOPARIA </t>
  </si>
  <si>
    <t xml:space="preserve">SENECIO INTEGERRIMUS </t>
  </si>
  <si>
    <t xml:space="preserve">ERIGERON COULTERI  </t>
  </si>
  <si>
    <t xml:space="preserve">GEUM MACROPHYLLUM </t>
  </si>
  <si>
    <t xml:space="preserve">EUPHORBIA ESULA </t>
  </si>
  <si>
    <t xml:space="preserve">SYMPHYOTRICHUM CILIOLATUM </t>
  </si>
  <si>
    <t xml:space="preserve">RANUNCULUS ABORTIVUS </t>
  </si>
  <si>
    <t xml:space="preserve">TRIFOLIUM LONGIPES </t>
  </si>
  <si>
    <t xml:space="preserve">STELLARIA LONGIPES </t>
  </si>
  <si>
    <t xml:space="preserve">RANUNCULUS MACOUNII </t>
  </si>
  <si>
    <t xml:space="preserve">HACKELIA FLORIBUNDA </t>
  </si>
  <si>
    <t xml:space="preserve">ACER SPP. </t>
  </si>
  <si>
    <t xml:space="preserve">ASTER HESPERIUS </t>
  </si>
  <si>
    <t xml:space="preserve">SCUTELLARIA GALERICULATA </t>
  </si>
  <si>
    <t xml:space="preserve">SANICULA MARILANDICA </t>
  </si>
  <si>
    <t xml:space="preserve">HELIANTHUS MAXIMILIANI </t>
  </si>
  <si>
    <t xml:space="preserve">MESIC FORB EARLY </t>
  </si>
  <si>
    <t xml:space="preserve">MESIC FORB LATE </t>
  </si>
  <si>
    <t xml:space="preserve">MONTIA CHAMISSOI </t>
  </si>
  <si>
    <t xml:space="preserve">ALNUS INCANA </t>
  </si>
  <si>
    <t xml:space="preserve">SORBUS SCOPULINA </t>
  </si>
  <si>
    <t xml:space="preserve">THERMOPSIS MONTANA  </t>
  </si>
  <si>
    <t xml:space="preserve">DELPHINIUM GLAUCUM </t>
  </si>
  <si>
    <t xml:space="preserve">SALIX MONTICOLA </t>
  </si>
  <si>
    <t xml:space="preserve">MIMULUS MOSCHATUS </t>
  </si>
  <si>
    <t xml:space="preserve">TYPHA ANGUSTIFOLIA </t>
  </si>
  <si>
    <t xml:space="preserve">POPULUS ANGUSTIFOLIA </t>
  </si>
  <si>
    <t xml:space="preserve">CARDUUS NUTANS </t>
  </si>
  <si>
    <t xml:space="preserve">GALIUM BOREALE </t>
  </si>
  <si>
    <t xml:space="preserve">CRATAEGUS CHRYSOCARPA </t>
  </si>
  <si>
    <t xml:space="preserve">GEUM TRIFLORUM </t>
  </si>
  <si>
    <t xml:space="preserve">HELENIUM HOOPESII </t>
  </si>
  <si>
    <t xml:space="preserve">HYMENOXYS HOOPESII </t>
  </si>
  <si>
    <t xml:space="preserve">SALIX AMYGDALOIDES </t>
  </si>
  <si>
    <t xml:space="preserve">POTENTILLA PENSYLVANICA </t>
  </si>
  <si>
    <t xml:space="preserve">POLYGONUM PENSYLVANICUM </t>
  </si>
  <si>
    <t xml:space="preserve">CYMOPTERUS ACAULIS </t>
  </si>
  <si>
    <t xml:space="preserve">PRUNUS SPP </t>
  </si>
  <si>
    <t xml:space="preserve">CONIUM MACULATUM </t>
  </si>
  <si>
    <t xml:space="preserve">PINUS PONDEROSA </t>
  </si>
  <si>
    <t xml:space="preserve">CIRSIUM CANESCENS </t>
  </si>
  <si>
    <t xml:space="preserve">LACTUCA SERRIOLA </t>
  </si>
  <si>
    <t xml:space="preserve">MIMULUS PRIMULOIDES </t>
  </si>
  <si>
    <t xml:space="preserve">POLYGONUM AVICULARE </t>
  </si>
  <si>
    <t xml:space="preserve">ASTRAGALUS TENELLUS </t>
  </si>
  <si>
    <t xml:space="preserve">LYTHRUM SALICARIA </t>
  </si>
  <si>
    <t xml:space="preserve">THALICTRUM DASYCARPUM </t>
  </si>
  <si>
    <t xml:space="preserve">POPULUS TREMULOIDES </t>
  </si>
  <si>
    <t xml:space="preserve">TRIFOLIUM PRATENSE </t>
  </si>
  <si>
    <t xml:space="preserve">SALIX SPP RHIZOMATOUS </t>
  </si>
  <si>
    <t xml:space="preserve">GERANIUM RICHARDSONII </t>
  </si>
  <si>
    <t xml:space="preserve">OLIGONEURON RIGIDUM </t>
  </si>
  <si>
    <t xml:space="preserve">AGRIMONIA STRIATA </t>
  </si>
  <si>
    <t xml:space="preserve">IRIS MISSOURIENSIS </t>
  </si>
  <si>
    <t xml:space="preserve">JUNIPERUS SCOPULORUM </t>
  </si>
  <si>
    <t xml:space="preserve">ACER GLABRUM </t>
  </si>
  <si>
    <t xml:space="preserve">ANTENNARIA ROSEA </t>
  </si>
  <si>
    <t xml:space="preserve">CRATAEGUS SUCCULANTA </t>
  </si>
  <si>
    <t xml:space="preserve">ELAEAGNUS ANGUSTIFOLIA </t>
  </si>
  <si>
    <t xml:space="preserve">PENSTEMON RYDBERGII </t>
  </si>
  <si>
    <t xml:space="preserve">HELIOTROPIUM CURASSAVICUM </t>
  </si>
  <si>
    <t xml:space="preserve">TAMARIX RAMOSISSIMA </t>
  </si>
  <si>
    <t xml:space="preserve">MIMULUS CARDINALIS </t>
  </si>
  <si>
    <t xml:space="preserve">ONOPORDUM ACANTHIUM </t>
  </si>
  <si>
    <t xml:space="preserve">SALIX SCOULERIANA </t>
  </si>
  <si>
    <t xml:space="preserve">EQUISETUM HYEMALE </t>
  </si>
  <si>
    <t xml:space="preserve">PROSOPIS PUBESCENS </t>
  </si>
  <si>
    <t xml:space="preserve">GLAUX MARITIMA </t>
  </si>
  <si>
    <t xml:space="preserve">TRIGLOCHIN MARITIMA </t>
  </si>
  <si>
    <t xml:space="preserve">SALIX LUCIDA </t>
  </si>
  <si>
    <t xml:space="preserve">POTENTILLA ANSERINA </t>
  </si>
  <si>
    <t xml:space="preserve">ARGENTINA ANSERINA </t>
  </si>
  <si>
    <t xml:space="preserve">POTENTILLA GRACILIS </t>
  </si>
  <si>
    <t xml:space="preserve">VIOLA MACLOSKEYI </t>
  </si>
  <si>
    <t xml:space="preserve">TAMARIX PARVIFLORA </t>
  </si>
  <si>
    <t xml:space="preserve">EQUISETUM LAEVIGATUM </t>
  </si>
  <si>
    <t xml:space="preserve">TYPHA DOMINGENSIS </t>
  </si>
  <si>
    <t xml:space="preserve">VERONICA SPP. </t>
  </si>
  <si>
    <t xml:space="preserve">SONCHUS ASPER </t>
  </si>
  <si>
    <t xml:space="preserve">EUTROCHIUM MACULATUM </t>
  </si>
  <si>
    <t xml:space="preserve">EUPATORIADELPHUS MACULATUS </t>
  </si>
  <si>
    <t xml:space="preserve">CENTAUREA STOEBE </t>
  </si>
  <si>
    <t xml:space="preserve">POLYGONUM PERSICARIA </t>
  </si>
  <si>
    <t xml:space="preserve">PICEA SPP. </t>
  </si>
  <si>
    <t xml:space="preserve">GERANIUM  VISCOSISSIUM </t>
  </si>
  <si>
    <t xml:space="preserve">URTICA DIOICA </t>
  </si>
  <si>
    <t xml:space="preserve">MERTENSIA CILIATA </t>
  </si>
  <si>
    <t xml:space="preserve">ABIES LASIOCARPA </t>
  </si>
  <si>
    <t xml:space="preserve">CELTIS LAEVIGATA </t>
  </si>
  <si>
    <t xml:space="preserve">VERBENA HASTATA </t>
  </si>
  <si>
    <t xml:space="preserve">MELILOTUS ALBUS </t>
  </si>
  <si>
    <t xml:space="preserve">MELILOTUS OFFICINALIS </t>
  </si>
  <si>
    <t xml:space="preserve">AGRIMONIA GRYPOSEPALA </t>
  </si>
  <si>
    <t xml:space="preserve">SENECIO SERRA </t>
  </si>
  <si>
    <t xml:space="preserve">GALIUM TRIFIDUM </t>
  </si>
  <si>
    <t xml:space="preserve">LINNAEA BOREALIS </t>
  </si>
  <si>
    <t xml:space="preserve">UPLAND FORB </t>
  </si>
  <si>
    <t xml:space="preserve">JUNIPERUS OSTEOSPERMA </t>
  </si>
  <si>
    <t xml:space="preserve">THALICTRUM VENULOSUM </t>
  </si>
  <si>
    <t xml:space="preserve">PROSOPIS VELUTINA </t>
  </si>
  <si>
    <t xml:space="preserve">FRAXINUS VELUTINA </t>
  </si>
  <si>
    <t xml:space="preserve">VIOLA SPP </t>
  </si>
  <si>
    <t xml:space="preserve">FRAGARIA VIRGINIANA </t>
  </si>
  <si>
    <t xml:space="preserve">BETULA OCCIDENTALIS </t>
  </si>
  <si>
    <t xml:space="preserve">NASTURTIUM OFFICINALE </t>
  </si>
  <si>
    <t xml:space="preserve">SYMPHYOTRICHUM ASCENDENS </t>
  </si>
  <si>
    <t xml:space="preserve">PTERIDIUM AQUILINUM </t>
  </si>
  <si>
    <t xml:space="preserve">JUNIPERUS OCCIDENTALIS </t>
  </si>
  <si>
    <t xml:space="preserve">SYMPHYOTRICHUM SPATHULATUM </t>
  </si>
  <si>
    <t xml:space="preserve">ASTER OCCIDENTALIS </t>
  </si>
  <si>
    <t xml:space="preserve">POLEMONIUM OCCIDENTALE </t>
  </si>
  <si>
    <t xml:space="preserve">SALIX LASIANDRA </t>
  </si>
  <si>
    <t xml:space="preserve">TRIFOLIUM REPENS </t>
  </si>
  <si>
    <t xml:space="preserve">SYMPHYOTRICHUM ERICOIDES </t>
  </si>
  <si>
    <t xml:space="preserve">CALTHA LEPTOSEPALA </t>
  </si>
  <si>
    <t xml:space="preserve">SYMPHYOTRICHUM LANCEOLATUM </t>
  </si>
  <si>
    <t xml:space="preserve">ARTEMISIA LUDOVICIANA </t>
  </si>
  <si>
    <t xml:space="preserve">SALIX ALBA </t>
  </si>
  <si>
    <t xml:space="preserve">MONARDA FISTULOSA </t>
  </si>
  <si>
    <t xml:space="preserve">MENTHA ARVENSIS </t>
  </si>
  <si>
    <t xml:space="preserve">SALIX SPP. </t>
  </si>
  <si>
    <t xml:space="preserve">SAPINDUS SAPONARIA </t>
  </si>
  <si>
    <t xml:space="preserve">OXALIS SPP </t>
  </si>
  <si>
    <t xml:space="preserve">OENOTHERA FLAVA </t>
  </si>
  <si>
    <t xml:space="preserve">CYPRIPEDIUM PARVIFLORUM </t>
  </si>
  <si>
    <t xml:space="preserve">SALIX LUTEA </t>
  </si>
  <si>
    <t xml:space="preserve">ANEMOPSIS CALIFORNICA </t>
  </si>
  <si>
    <t xml:space="preserve">SALIX TAXIFOLIA </t>
  </si>
  <si>
    <t>TRIGLOCHIN PALUSTRE</t>
  </si>
  <si>
    <t xml:space="preserve">PLATANTHERA AQUILONIS </t>
  </si>
  <si>
    <t xml:space="preserve">PURPOSE:  </t>
  </si>
  <si>
    <t>1. This module is designed for direct data entry into worksheet tables.</t>
  </si>
  <si>
    <t>INT</t>
  </si>
  <si>
    <t>DMA</t>
  </si>
  <si>
    <t>PLANT LIST</t>
  </si>
  <si>
    <t>PLANT LISTS</t>
  </si>
  <si>
    <t>Stubble Ht</t>
  </si>
  <si>
    <t>Margin of error:</t>
  </si>
  <si>
    <t>Confidence level:</t>
  </si>
  <si>
    <t>*See below for an explanation of this table.</t>
  </si>
  <si>
    <t>Margin of error</t>
  </si>
  <si>
    <t>ALL DEPTHS</t>
  </si>
  <si>
    <t>MEAN</t>
  </si>
  <si>
    <t>ST DEV</t>
  </si>
  <si>
    <t>COUNT</t>
  </si>
  <si>
    <t>CI</t>
  </si>
  <si>
    <t>ALL DEPTHS(exclude pools &lt;.06)</t>
  </si>
  <si>
    <t>About this version</t>
  </si>
  <si>
    <t>Back</t>
  </si>
  <si>
    <t>1 = 0 - .5 m,    2 = .5 - 1 m,    3 = 1 - 2 m,    4 = 2 - 4 m,                      5 = 4 - 8 m,    6 &gt; 8 m</t>
  </si>
  <si>
    <t>S = Slump    -  Block of bank breaking or sliding down bank into stream</t>
  </si>
  <si>
    <t xml:space="preserve">     KEY SPECIES</t>
  </si>
  <si>
    <t>Key Species list from previous sample</t>
  </si>
  <si>
    <t>STUBBLE HEIGHT</t>
  </si>
  <si>
    <t>WOODY USE</t>
  </si>
  <si>
    <t>FREQUENCY</t>
  </si>
  <si>
    <t xml:space="preserve">For sample size: * </t>
  </si>
  <si>
    <t>*Sample Size - using "Margin of error" and "Confidence"</t>
  </si>
  <si>
    <t xml:space="preserve">B = The desired precision level (margin of error) expressed as half of the maximum acceptable confidence interval width. </t>
  </si>
  <si>
    <t>and expressed as a percent or proportion of the mean.</t>
  </si>
  <si>
    <t>Standard Normal Coefficients:</t>
  </si>
  <si>
    <t>Confid-ence level</t>
  </si>
  <si>
    <t>The desired precision (B) level (or margin of error) defaults provided in this module (cells e2 to i2)</t>
  </si>
  <si>
    <t>the "desired precision level", the values in the above table as applied to the "Confidence level",</t>
  </si>
  <si>
    <t>and the standard deviation from the data collected in this sample.  Thus as samples are collected, the</t>
  </si>
  <si>
    <t>Standard deviation is constantly changing and refining the predicted population size.</t>
  </si>
  <si>
    <t>Normally, one would not have a good justification for modifying the "Margin of Error", thus these cells are locked.</t>
  </si>
  <si>
    <t>The user can vary the "Confidence Level" if fewer samples are desired or necessary given the variability on-site.</t>
  </si>
  <si>
    <t>Thus, the user has the option of accepting a wider confidence interval (lower precision) when sample sizes become excessive.</t>
  </si>
  <si>
    <t xml:space="preserve">[click </t>
  </si>
  <si>
    <t>HERE</t>
  </si>
  <si>
    <t xml:space="preserve">           to convert feet to meters]</t>
  </si>
  <si>
    <t>Enter feet here</t>
  </si>
  <si>
    <t>Return</t>
  </si>
  <si>
    <t xml:space="preserve">Make a master copy of this module for use at other DMAs.   </t>
  </si>
  <si>
    <t xml:space="preserve">MASTER COPY: Maintain a master copy </t>
  </si>
  <si>
    <t>MIGRATE THESE DATA TO THE "DATA ANALYSIS MODULE"</t>
  </si>
  <si>
    <r>
      <rPr>
        <b/>
        <i/>
        <u/>
        <sz val="10"/>
        <color theme="3"/>
        <rFont val="Verdana"/>
        <family val="2"/>
      </rPr>
      <t>"Codes":</t>
    </r>
    <r>
      <rPr>
        <b/>
        <i/>
        <sz val="10"/>
        <color theme="3"/>
        <rFont val="Verdana"/>
        <family val="2"/>
      </rPr>
      <t xml:space="preserve">  </t>
    </r>
    <r>
      <rPr>
        <sz val="10"/>
        <rFont val="Verdana"/>
        <family val="2"/>
      </rPr>
      <t>Displays metric summary codes such as for "Ecological Status".</t>
    </r>
  </si>
  <si>
    <t>POSSIBLE STUBBLE HEIGHT KEY SPECIES LIST</t>
  </si>
  <si>
    <t xml:space="preserve">  </t>
  </si>
  <si>
    <t>Go to "PLANTS" to build plant list and key species lists for the site</t>
  </si>
  <si>
    <t>mm/dd/yyyy</t>
  </si>
  <si>
    <t>(mm/dd/yyyy)</t>
  </si>
  <si>
    <t>Plot spacing (m)</t>
  </si>
  <si>
    <t>Starting Distance (m)</t>
  </si>
  <si>
    <t>https://www.blm.gov/documents/national-office/blm-library/technical-reference/multiple-indicator-monitoring-mim-stream</t>
  </si>
  <si>
    <t xml:space="preserve">http://www.rmsmim.com     </t>
  </si>
  <si>
    <t>For analysis, upload these entry data, using Macros in</t>
  </si>
  <si>
    <t>the Data Analysis Module, to obtain comprehensive results.</t>
  </si>
  <si>
    <t>UNLOCKING LOCKED SHEETS</t>
  </si>
  <si>
    <t>Class**</t>
  </si>
  <si>
    <t>CM</t>
  </si>
  <si>
    <t>Slope Class (Gradient)</t>
  </si>
  <si>
    <t>BFW (optional)</t>
  </si>
  <si>
    <t>Riffle Crest depths</t>
  </si>
  <si>
    <t>Grazed?</t>
  </si>
  <si>
    <t>y/n</t>
  </si>
  <si>
    <t>Woody Riparian Species Age Class</t>
  </si>
  <si>
    <t>WOODY RIPARIAN SPECIES AGE CLASSES</t>
  </si>
  <si>
    <t>WORKSHEETS IN THE DATA ENTRY MODULE</t>
  </si>
  <si>
    <t>SP</t>
  </si>
  <si>
    <t>SF</t>
  </si>
  <si>
    <r>
      <rPr>
        <b/>
        <i/>
        <u/>
        <sz val="10"/>
        <color theme="3"/>
        <rFont val="Verdana"/>
        <family val="2"/>
      </rPr>
      <t>"Graphs":</t>
    </r>
    <r>
      <rPr>
        <b/>
        <i/>
        <sz val="10"/>
        <color theme="3"/>
        <rFont val="Verdana"/>
        <family val="2"/>
      </rPr>
      <t xml:space="preserve">  </t>
    </r>
    <r>
      <rPr>
        <sz val="10"/>
        <rFont val="Verdana"/>
        <family val="2"/>
      </rPr>
      <t>Migrating plant data from a previous sample populates this table.  This table provides the source for the plant lists created in the Plants tab..</t>
    </r>
  </si>
  <si>
    <t>from the plant list and key species list you build in the PLANTS spreadsheet, columns n, o, and p.</t>
  </si>
  <si>
    <r>
      <t xml:space="preserve">IMPORT PLANT LIST:   </t>
    </r>
    <r>
      <rPr>
        <sz val="10"/>
        <rFont val="Verdana"/>
        <family val="2"/>
      </rPr>
      <t>use this macro to upload plant data from a previous sample.</t>
    </r>
  </si>
  <si>
    <r>
      <t>This is best done in the office on a pc or laptop prior to going to the field.  Once the data are uploaded and the PLANTS worksheet contains the species for the site, then copy this file to the field tablet.</t>
    </r>
    <r>
      <rPr>
        <b/>
        <sz val="10"/>
        <rFont val="Verdana"/>
        <family val="2"/>
      </rPr>
      <t xml:space="preserve">  Important note:  </t>
    </r>
    <r>
      <rPr>
        <sz val="10"/>
        <rFont val="Verdana"/>
        <family val="2"/>
      </rPr>
      <t>key species from the previous sample are displayed in columns R,S,T,and U.  You must fill out columns O and P, Key Species for this sample, by hand in order for these to appear in the drop-downs.</t>
    </r>
  </si>
  <si>
    <r>
      <rPr>
        <b/>
        <sz val="10"/>
        <rFont val="Verdana"/>
        <family val="2"/>
      </rPr>
      <t>IMPORTANT</t>
    </r>
    <r>
      <rPr>
        <sz val="10"/>
        <rFont val="Verdana"/>
        <family val="2"/>
      </rPr>
      <t>:  The drop-downs for plants in the DMA spreadsheet are generated</t>
    </r>
  </si>
  <si>
    <t>The master plant list on the PLANTS tab, columns A, B, C, and D contains the MIM Plant List - the master list handed out at the MIM workshop, and contains the most common riparian plants for all three Regions, WMV, ARID, and GP.  The plant ratings (e.g. wetland rating) are not used in this module and so it is not unique to any of the Plant Regions.</t>
  </si>
  <si>
    <t>SPECIES CODE</t>
  </si>
  <si>
    <t>SCIENTIFIC NAME</t>
  </si>
  <si>
    <t>COMMON NAME</t>
  </si>
  <si>
    <t>Graminoids</t>
  </si>
  <si>
    <t>ACHNATHERUM NELSONII</t>
  </si>
  <si>
    <t>Columbia needlegrass (STCO3)</t>
  </si>
  <si>
    <t>ACHNATHERUM Spp.</t>
  </si>
  <si>
    <t>Needlegrass (STIPA)</t>
  </si>
  <si>
    <t>AGROPYRON REPENS</t>
  </si>
  <si>
    <t>Quackgrass (ELRE2)</t>
  </si>
  <si>
    <t>AGROPYRON SMITHII</t>
  </si>
  <si>
    <t>Western Wheatgrass (PASM)</t>
  </si>
  <si>
    <t>AGROSTIS GIGANTEA</t>
  </si>
  <si>
    <t>Redtop</t>
  </si>
  <si>
    <t>AGROSTIS SCABRA</t>
  </si>
  <si>
    <t>Rough Bentgrass</t>
  </si>
  <si>
    <t>AGROSTIS STOLONIFERA</t>
  </si>
  <si>
    <t>Creeping bentgrass</t>
  </si>
  <si>
    <t>ALOPECURUS AEQUALIS</t>
  </si>
  <si>
    <t>Short-awned foxtail</t>
  </si>
  <si>
    <t>ALOPECURUS ARUNDINACEUS</t>
  </si>
  <si>
    <t>Creeping meadow foxgrass</t>
  </si>
  <si>
    <t>ALOPECURUS GENICULATUS</t>
  </si>
  <si>
    <t>Water Foxtail</t>
  </si>
  <si>
    <t>ALOPECURUS PRETENSIS</t>
  </si>
  <si>
    <t>Meadow Foxtail</t>
  </si>
  <si>
    <t>ALOPECURUS SPP.</t>
  </si>
  <si>
    <t>Foxtail</t>
  </si>
  <si>
    <t>ANDROPOGON GERARDII</t>
  </si>
  <si>
    <t>Big bluestem</t>
  </si>
  <si>
    <t>ARUNDO DONAX</t>
  </si>
  <si>
    <t>Giant reed</t>
  </si>
  <si>
    <t>BECKMANNIA SYZIGACHNE</t>
  </si>
  <si>
    <t>American sloughgrass</t>
  </si>
  <si>
    <t>BROMUS INERMIS</t>
  </si>
  <si>
    <t>Smooth brome</t>
  </si>
  <si>
    <t>BROMUS MARGINATUS</t>
  </si>
  <si>
    <t>Mountain brome</t>
  </si>
  <si>
    <t>BROMUS TECTORUM</t>
  </si>
  <si>
    <t>BRTE</t>
  </si>
  <si>
    <t>Cheatgrass</t>
  </si>
  <si>
    <t>CALAMAGROSTIS CANADENSIS</t>
  </si>
  <si>
    <t>Blue-joint reedgrass</t>
  </si>
  <si>
    <t>CALMAGROSTIS STRICTA</t>
  </si>
  <si>
    <t>Slimstem reedgrass</t>
  </si>
  <si>
    <t>CAREX ALOPECOIDEA</t>
  </si>
  <si>
    <t>CAAL8</t>
  </si>
  <si>
    <t>Foxtail sedge</t>
  </si>
  <si>
    <t>CAREX AMPLIFOLIA</t>
  </si>
  <si>
    <t>CAAM10</t>
  </si>
  <si>
    <t>Bigleaf sedge</t>
  </si>
  <si>
    <t>CAREX AQUATILIS</t>
  </si>
  <si>
    <t>Water sedge</t>
  </si>
  <si>
    <t>CAREX ATHERODES</t>
  </si>
  <si>
    <t>Wheat sedge</t>
  </si>
  <si>
    <t>CAREX ATHROSTACHYA</t>
  </si>
  <si>
    <t>Slenderbeak sedge</t>
  </si>
  <si>
    <t>CAREX AUREA</t>
  </si>
  <si>
    <t>Golden sedge</t>
  </si>
  <si>
    <t>CAREX CANESCENS</t>
  </si>
  <si>
    <t>Gray sedge</t>
  </si>
  <si>
    <t>CAREX CAPILLARIS</t>
  </si>
  <si>
    <t>Hairlike sedge</t>
  </si>
  <si>
    <t>CAREX DEWEYANA</t>
  </si>
  <si>
    <t>Dewey sedge</t>
  </si>
  <si>
    <t>CAREX DISPERMA</t>
  </si>
  <si>
    <t>Softleaf sedge</t>
  </si>
  <si>
    <t>CAREX DOUGLASII</t>
  </si>
  <si>
    <t>Douglas' sedge</t>
  </si>
  <si>
    <t>CAREX GRAVIDA</t>
  </si>
  <si>
    <t>Heavy Sedge</t>
  </si>
  <si>
    <t>CAREX HAYDENII</t>
  </si>
  <si>
    <t>CAHA7</t>
  </si>
  <si>
    <t>Hayden's sedge</t>
  </si>
  <si>
    <t>CAREX HETERONEURA</t>
  </si>
  <si>
    <t>Different-nerved sedge</t>
  </si>
  <si>
    <t>CAREX HYSTERICINA</t>
  </si>
  <si>
    <t>Bottlebrush sedge</t>
  </si>
  <si>
    <t>CAREX INTERIOR</t>
  </si>
  <si>
    <t>Inland sedge</t>
  </si>
  <si>
    <t>CAREX LASIOCARPA</t>
  </si>
  <si>
    <t>CALA11</t>
  </si>
  <si>
    <t>Wooly-fruit sedge</t>
  </si>
  <si>
    <t>CAREX LANUGINOSA</t>
  </si>
  <si>
    <t>Wooly sedge (CAPE42)</t>
  </si>
  <si>
    <t>CAREX LENTICULARIS</t>
  </si>
  <si>
    <t>Tufted sedge</t>
  </si>
  <si>
    <t>CAREX LEPTALEA</t>
  </si>
  <si>
    <t>Bristlystalked sedge</t>
  </si>
  <si>
    <t>CAREX LIMOSA</t>
  </si>
  <si>
    <t>Mud sedge</t>
  </si>
  <si>
    <t>CAREX MICROPTERA</t>
  </si>
  <si>
    <t>Small-winged sedge</t>
  </si>
  <si>
    <t>CAREX NEBRASCENSIS</t>
  </si>
  <si>
    <t>Nebraska sedge</t>
  </si>
  <si>
    <t>CAREX PELLITA</t>
  </si>
  <si>
    <r>
      <t xml:space="preserve">Wooly sedge </t>
    </r>
    <r>
      <rPr>
        <sz val="8"/>
        <color rgb="FF000000"/>
        <rFont val="Calibri"/>
        <family val="2"/>
      </rPr>
      <t>(CALA11)</t>
    </r>
  </si>
  <si>
    <t>CAREX PRAEGRACILIS</t>
  </si>
  <si>
    <t>Cluster field sedge</t>
  </si>
  <si>
    <t>CAREX PRAIREA</t>
  </si>
  <si>
    <t>CAPR6</t>
  </si>
  <si>
    <t>Prairie sedge</t>
  </si>
  <si>
    <t>CAREX ROSTRATA</t>
  </si>
  <si>
    <t>CARO6</t>
  </si>
  <si>
    <t>Beaked sedge</t>
  </si>
  <si>
    <t>CAREX SARTWELLII</t>
  </si>
  <si>
    <t>CASA8</t>
  </si>
  <si>
    <t>Sartwell's sedge</t>
  </si>
  <si>
    <t>CAREX SAXATILIS</t>
  </si>
  <si>
    <t>CASA10</t>
  </si>
  <si>
    <t>Rocky Mountain sedge</t>
  </si>
  <si>
    <t>CAREX SAXIMONTANA</t>
  </si>
  <si>
    <t>CASA9</t>
  </si>
  <si>
    <t>CAREX SCOPULORUM</t>
  </si>
  <si>
    <t>Mountain sedge</t>
  </si>
  <si>
    <t>CAREX SHELDONII</t>
  </si>
  <si>
    <t>CASH</t>
  </si>
  <si>
    <t>Sheldon's sedge</t>
  </si>
  <si>
    <t>CAREX SIMULATA</t>
  </si>
  <si>
    <t>Short-beaked sedge</t>
  </si>
  <si>
    <t>CAREX SPP</t>
  </si>
  <si>
    <t>Sedge</t>
  </si>
  <si>
    <t>CAREX SPP RHIZOMATOUS</t>
  </si>
  <si>
    <t>Rhizomatous sedge</t>
  </si>
  <si>
    <t>CAREX SPP TUFTED</t>
  </si>
  <si>
    <t>Tufted (clumped) sedge</t>
  </si>
  <si>
    <t>CAREX STIPATA</t>
  </si>
  <si>
    <t>Awlfruit sedge</t>
  </si>
  <si>
    <t>CAREX TENERA</t>
  </si>
  <si>
    <t>Quill sedge</t>
  </si>
  <si>
    <t>CAREX UTRICULATA</t>
  </si>
  <si>
    <t>Northwest territory sedge (Beaked sedge)</t>
  </si>
  <si>
    <t>CAREX VESICARIA</t>
  </si>
  <si>
    <t>Blister sedge</t>
  </si>
  <si>
    <t>CAREX VULPINOIDEA</t>
  </si>
  <si>
    <t>Fox sedge</t>
  </si>
  <si>
    <t>CATABROSA AQUATICA</t>
  </si>
  <si>
    <t>Water whorlgrass</t>
  </si>
  <si>
    <t>CYPERUS ACUMINATUS</t>
  </si>
  <si>
    <t>Tapered leaf flatsedge</t>
  </si>
  <si>
    <t>DACTYLIS GLOMERATA</t>
  </si>
  <si>
    <t>Orchardgrass</t>
  </si>
  <si>
    <t>DANTHONIA CALIFORNICA</t>
  </si>
  <si>
    <t>California oatgrass</t>
  </si>
  <si>
    <t>DANTHONIA INTERMEDIA</t>
  </si>
  <si>
    <t>Timber oatgrass</t>
  </si>
  <si>
    <t>DESCHAMPSIA CESPITOSA</t>
  </si>
  <si>
    <t>Tufted hairgrass</t>
  </si>
  <si>
    <t>DISTICHLIS SPICATA</t>
  </si>
  <si>
    <t>Inland saltgrass</t>
  </si>
  <si>
    <t>ECHINOCHLOA MURICATA</t>
  </si>
  <si>
    <t>Rough barnyardgrass</t>
  </si>
  <si>
    <t>ELEOCHARIS ACICULARIS</t>
  </si>
  <si>
    <t>Needle spikerush</t>
  </si>
  <si>
    <t>ELEOCHARIS ERYTHROPODA</t>
  </si>
  <si>
    <t>ELER</t>
  </si>
  <si>
    <t>Bald spikerush</t>
  </si>
  <si>
    <t>ELEOCHARIS PALUSTRIS</t>
  </si>
  <si>
    <t>Common spikerush</t>
  </si>
  <si>
    <t>ELEOCHARIS PARVULA</t>
  </si>
  <si>
    <t>Dwarf spikerush</t>
  </si>
  <si>
    <t>ELEOCHARIS PAUCIFLORA</t>
  </si>
  <si>
    <t>ELEOCHARIS QUINQUEFLORA</t>
  </si>
  <si>
    <t>ELEOCHARIS ROSTELLATA</t>
  </si>
  <si>
    <t>Beaked spikerush</t>
  </si>
  <si>
    <t>ELEOCHARIS SPECIES</t>
  </si>
  <si>
    <t>Spikerush</t>
  </si>
  <si>
    <t>ELYHORDEUM MACOUNII</t>
  </si>
  <si>
    <t>Macoun’s barley</t>
  </si>
  <si>
    <t>ELYMUS CANADENSIS</t>
  </si>
  <si>
    <t>Canada wildrye</t>
  </si>
  <si>
    <t>ELYMUS CINEREUS</t>
  </si>
  <si>
    <t>ELYMUS REPENS</t>
  </si>
  <si>
    <t>ELYMUS TRACHYCAULUS</t>
  </si>
  <si>
    <t>Slender wheatgrass</t>
  </si>
  <si>
    <t>ELYMUS TRITICOIDES</t>
  </si>
  <si>
    <t>FESTUCA RUBRA</t>
  </si>
  <si>
    <t>Red Fescue</t>
  </si>
  <si>
    <t>GLYCERIA BOREALIS</t>
  </si>
  <si>
    <t>Small floating mannagrass</t>
  </si>
  <si>
    <t>GLYCERIA GRANDIS</t>
  </si>
  <si>
    <t>American mannagrass</t>
  </si>
  <si>
    <t>GLYCERIA SPECIES</t>
  </si>
  <si>
    <t>Mannagrass</t>
  </si>
  <si>
    <t>GLYCERIA STRIATA</t>
  </si>
  <si>
    <t>Fowl mannagrass</t>
  </si>
  <si>
    <t>HORDEUM BRACHYANTHERUM</t>
  </si>
  <si>
    <t>Meadow barley</t>
  </si>
  <si>
    <t>HORDEUM JUBATUM</t>
  </si>
  <si>
    <t>Foxtail barley</t>
  </si>
  <si>
    <t>JUNCUS ARCTICUS</t>
  </si>
  <si>
    <t>JUNCUS BALTICUS</t>
  </si>
  <si>
    <t>JUNCUS BUFONIUS</t>
  </si>
  <si>
    <t>Toad Rush</t>
  </si>
  <si>
    <t>JUNCUS DUDLEYI</t>
  </si>
  <si>
    <t>Dudley rush</t>
  </si>
  <si>
    <t>JUNCUS EFFUSUS</t>
  </si>
  <si>
    <t>Common rush</t>
  </si>
  <si>
    <t>JUNCUS ENSIFOLIUS</t>
  </si>
  <si>
    <t>Swordleaf rush</t>
  </si>
  <si>
    <t>JUNCUS INTERIOR</t>
  </si>
  <si>
    <t>Inland rush</t>
  </si>
  <si>
    <t>JUNCUS LONGISTYLIS</t>
  </si>
  <si>
    <t>Longstyle rush</t>
  </si>
  <si>
    <t>JUNCUS MEXICANUS</t>
  </si>
  <si>
    <t>Mexican rush</t>
  </si>
  <si>
    <t>JUNCUS NEVADENSIS</t>
  </si>
  <si>
    <t>Sierra rush</t>
  </si>
  <si>
    <t>JUNCUS NODOSUS</t>
  </si>
  <si>
    <t>Knotted rush</t>
  </si>
  <si>
    <t>JUNCUS ORTHOPHYLLUS</t>
  </si>
  <si>
    <t>JUOR</t>
  </si>
  <si>
    <t>Straightleaf rush</t>
  </si>
  <si>
    <t>JUNCUS SPECIES</t>
  </si>
  <si>
    <t>Rush species</t>
  </si>
  <si>
    <t>JUNCUS TENUIS</t>
  </si>
  <si>
    <t>Poverty rush</t>
  </si>
  <si>
    <t>JUNCUS TORREYI</t>
  </si>
  <si>
    <t>Torrey rush</t>
  </si>
  <si>
    <t>LEERSIA ORYZOIDES</t>
  </si>
  <si>
    <t>Rice cutgrass</t>
  </si>
  <si>
    <t>LEYMUS CINEREUS</t>
  </si>
  <si>
    <t>LEYMUS INNOVATUS</t>
  </si>
  <si>
    <t>LEIN6</t>
  </si>
  <si>
    <t>Fuzzyspike wildrye (Downy ryegrass)</t>
  </si>
  <si>
    <t>LEYMUS TRITICOIDES</t>
  </si>
  <si>
    <t>MESIC GRASS</t>
  </si>
  <si>
    <t>Mesic grass</t>
  </si>
  <si>
    <t>MUHLENBERGIA ANDINA</t>
  </si>
  <si>
    <t>Foxtail muhly</t>
  </si>
  <si>
    <t>MUHLENBERGIA ASPERIFOLIA</t>
  </si>
  <si>
    <t>Alkali muhly</t>
  </si>
  <si>
    <t>MUHLENBERGIA CUSPIDATE</t>
  </si>
  <si>
    <t>Plains muhly</t>
  </si>
  <si>
    <t>MUHLENBERGIA FILIFOLIS</t>
  </si>
  <si>
    <t>Slender muhly</t>
  </si>
  <si>
    <t>MUHLENBERGIA RACEMOSA</t>
  </si>
  <si>
    <t>Marsh muhly</t>
  </si>
  <si>
    <t>MUHLENBERGIA RICHARDSONIS</t>
  </si>
  <si>
    <t>Mat muhly</t>
  </si>
  <si>
    <t>MUHLENBERGIA RIGENS</t>
  </si>
  <si>
    <t>Deergrass</t>
  </si>
  <si>
    <t>PANICUM CAPILLARE</t>
  </si>
  <si>
    <t>Witchgrass</t>
  </si>
  <si>
    <t>PANICUM OBTUSUM</t>
  </si>
  <si>
    <t>Vine mesquite</t>
  </si>
  <si>
    <t>PANICUM VIRGATUM</t>
  </si>
  <si>
    <t>Switchgrass</t>
  </si>
  <si>
    <t>PASCOPYRUM SMITHII</t>
  </si>
  <si>
    <t>PASPALUM DILATATUM</t>
  </si>
  <si>
    <t>Dallisgrass</t>
  </si>
  <si>
    <t>PASPALUM DISTICHUM</t>
  </si>
  <si>
    <t>Knotgrass</t>
  </si>
  <si>
    <t>PHALARIS ARUNDINACEAE</t>
  </si>
  <si>
    <t>Reed canarygrass</t>
  </si>
  <si>
    <t>PHLEUM PRETENSE</t>
  </si>
  <si>
    <t>Timothy</t>
  </si>
  <si>
    <t>PHRAGMITES AUSTRALIS</t>
  </si>
  <si>
    <t>PHAU7</t>
  </si>
  <si>
    <t>PHRAGMITES COMUNIS</t>
  </si>
  <si>
    <t>PLURAPHIS MUTICA</t>
  </si>
  <si>
    <t>Tobossa grass</t>
  </si>
  <si>
    <t>POA ARIDA</t>
  </si>
  <si>
    <t>Plains bluegrass</t>
  </si>
  <si>
    <t>POA COMPRESSA</t>
  </si>
  <si>
    <t>Canada bluegrass</t>
  </si>
  <si>
    <t>POA CUSICKII</t>
  </si>
  <si>
    <t>POCU3</t>
  </si>
  <si>
    <t>Cusick bluegrass</t>
  </si>
  <si>
    <t>POA NEVADENSIS</t>
  </si>
  <si>
    <t>POA PALUSTRIS</t>
  </si>
  <si>
    <t>Fowl bluegrass</t>
  </si>
  <si>
    <t>POA PRATENSIS</t>
  </si>
  <si>
    <t>Kentucky bluegrass</t>
  </si>
  <si>
    <t>POA SECUNDA</t>
  </si>
  <si>
    <t>Sandberg bluegrass (PONE3)</t>
  </si>
  <si>
    <t>POA SPP</t>
  </si>
  <si>
    <t>Bluegrass species</t>
  </si>
  <si>
    <t>POLYPOGON MONSPELIENSIS</t>
  </si>
  <si>
    <t>Annual rabbitsfoot grass</t>
  </si>
  <si>
    <t>POLYPOGON VIRIDIS</t>
  </si>
  <si>
    <t>Beardless Rabbitsfoot grass</t>
  </si>
  <si>
    <t>PUCCINELLIA LEMMONII</t>
  </si>
  <si>
    <t>PULE</t>
  </si>
  <si>
    <t>Lemmon's alkaligrass</t>
  </si>
  <si>
    <t>PUCCINELLIA NUTTALLIANA</t>
  </si>
  <si>
    <t>Nuttall's alkaligrass</t>
  </si>
  <si>
    <t>SCHOENOPLECTUS ACUTUS</t>
  </si>
  <si>
    <t>Hardstem bulrush (SCAC)</t>
  </si>
  <si>
    <t>SCHOENOPLECTUS AMERICANUS</t>
  </si>
  <si>
    <t>Chairmaker's bulrush (SCAM2)</t>
  </si>
  <si>
    <t>SCHOENOPLECTUS MARITIMUS</t>
  </si>
  <si>
    <t>Cosmopolitan bulrush (SCMA)</t>
  </si>
  <si>
    <t>SCHOENOPLECTUS PUNGENS</t>
  </si>
  <si>
    <t>Common Threesquare bulrush (SCPU3)</t>
  </si>
  <si>
    <t>SCHOENOPLECTUS Spp.</t>
  </si>
  <si>
    <t>Bulrush species</t>
  </si>
  <si>
    <t>SCHOENOPLECTUS TABERNAEMONTANI</t>
  </si>
  <si>
    <t>Softstem bulrush (SCVA)</t>
  </si>
  <si>
    <t>SCIRPUS ACUTUS</t>
  </si>
  <si>
    <t>SCIRPUS AMERICANUS</t>
  </si>
  <si>
    <t>SCIRPUS ATROCINCTUS</t>
  </si>
  <si>
    <t>SCAT4</t>
  </si>
  <si>
    <t>Blackgirdle bulrush</t>
  </si>
  <si>
    <t>SCIRPUS CONGDONII</t>
  </si>
  <si>
    <t>SCCO</t>
  </si>
  <si>
    <t>Condon's bulrush</t>
  </si>
  <si>
    <t>SCIRPUS CYPERINUS</t>
  </si>
  <si>
    <t>SCCY</t>
  </si>
  <si>
    <t>Woolgrass</t>
  </si>
  <si>
    <t>SCIRPUS MARITIMUS</t>
  </si>
  <si>
    <t>SCIRPUS MICROCARPUS</t>
  </si>
  <si>
    <t>Panicled bulrush</t>
  </si>
  <si>
    <t>SCIRPUS NEVADENSIS</t>
  </si>
  <si>
    <t>SCNE</t>
  </si>
  <si>
    <t>Nevada bulrush</t>
  </si>
  <si>
    <t>SCIRPUS PALLIDUS</t>
  </si>
  <si>
    <t>Cloaked bulrush</t>
  </si>
  <si>
    <t>SCIRPUS PUNGENS</t>
  </si>
  <si>
    <t>SCIRPUS SPP</t>
  </si>
  <si>
    <t>SCIRPUS VALIDUS</t>
  </si>
  <si>
    <t>SCOLOCHLOA FESTUCACEA</t>
  </si>
  <si>
    <t>SCFE</t>
  </si>
  <si>
    <t>Common rivergrass</t>
  </si>
  <si>
    <t>SORGHASTRUM NUTANS</t>
  </si>
  <si>
    <t>Indian grass</t>
  </si>
  <si>
    <t>SPARTINA GRACILIS</t>
  </si>
  <si>
    <t>Alkali cordgrass</t>
  </si>
  <si>
    <t>SPARTINA PECTINATA</t>
  </si>
  <si>
    <t>Prairie cordgrass</t>
  </si>
  <si>
    <t>SPOROBOLUS AIROIDES</t>
  </si>
  <si>
    <t>Alkali sacaton</t>
  </si>
  <si>
    <t>SPOROBOLUS WRIGHTII</t>
  </si>
  <si>
    <t>Big sacaton</t>
  </si>
  <si>
    <t>STIPA COLUMBIANA</t>
  </si>
  <si>
    <t>STIPA SPP</t>
  </si>
  <si>
    <t>Needlegrass species</t>
  </si>
  <si>
    <t>UPLAND GRASS</t>
  </si>
  <si>
    <t>Upland grass</t>
  </si>
  <si>
    <t>Beardless wildrye (LETR5)</t>
  </si>
  <si>
    <t>FORBS</t>
  </si>
  <si>
    <t>Common yarrow</t>
  </si>
  <si>
    <t>Columbian monkshood</t>
  </si>
  <si>
    <t>Baneberry</t>
  </si>
  <si>
    <t xml:space="preserve">AGASTACHE FOENICULUM </t>
  </si>
  <si>
    <t>AGFO</t>
  </si>
  <si>
    <t>Blue giant hyssop</t>
  </si>
  <si>
    <t xml:space="preserve">AGASTACHE URTICIFOLIA  </t>
  </si>
  <si>
    <t>AGUR</t>
  </si>
  <si>
    <t>Needleleaf giant hyssop</t>
  </si>
  <si>
    <t>Tall hairy agrimony</t>
  </si>
  <si>
    <t>Roadside agrimony</t>
  </si>
  <si>
    <t>Common ragweed</t>
  </si>
  <si>
    <t>Cuman ragweed</t>
  </si>
  <si>
    <t>Great ragweed</t>
  </si>
  <si>
    <t>Yerba mansa</t>
  </si>
  <si>
    <t xml:space="preserve">ANGELICA KINGII </t>
  </si>
  <si>
    <t>ANKI</t>
  </si>
  <si>
    <t>King's angelica</t>
  </si>
  <si>
    <t>Rosy pussytoes</t>
  </si>
  <si>
    <t>Indianhemp</t>
  </si>
  <si>
    <t xml:space="preserve">AQUILEGIA FORMOSA </t>
  </si>
  <si>
    <t>AQFO</t>
  </si>
  <si>
    <t>Western columbine</t>
  </si>
  <si>
    <t>Common burdock</t>
  </si>
  <si>
    <t>Burdock species</t>
  </si>
  <si>
    <t>Chamisso arnica</t>
  </si>
  <si>
    <t>Heartleaf arnica</t>
  </si>
  <si>
    <t>White sagebrush</t>
  </si>
  <si>
    <t xml:space="preserve">ASTER CHILENSIS </t>
  </si>
  <si>
    <t>ASCH2</t>
  </si>
  <si>
    <t>ASTER FOLIACEUS</t>
  </si>
  <si>
    <t xml:space="preserve">ASTER INTEGRIFOLIUS </t>
  </si>
  <si>
    <t>ASIN3</t>
  </si>
  <si>
    <t>Aster</t>
  </si>
  <si>
    <t>Pulse milkvetch</t>
  </si>
  <si>
    <t>Burning bush (KOSC)</t>
  </si>
  <si>
    <t>Cut-leaf water parsnip</t>
  </si>
  <si>
    <t>White marsh marigold</t>
  </si>
  <si>
    <t xml:space="preserve">CAMASSIA CUSICKII </t>
  </si>
  <si>
    <t>CACU2</t>
  </si>
  <si>
    <t>Cusick's camas</t>
  </si>
  <si>
    <t>Common camas</t>
  </si>
  <si>
    <t>Nodding plumeless thistle (Musk thistle)</t>
  </si>
  <si>
    <t>Spotted knapweed</t>
  </si>
  <si>
    <t>Prairie chickweed</t>
  </si>
  <si>
    <t xml:space="preserve">CICUTA DOUGLASII </t>
  </si>
  <si>
    <t>CIDO</t>
  </si>
  <si>
    <t>Western water hemlock</t>
  </si>
  <si>
    <t>Common water hemlock</t>
  </si>
  <si>
    <t>Canada thistle</t>
  </si>
  <si>
    <t>Prairie thistle</t>
  </si>
  <si>
    <t>Elk Thistle</t>
  </si>
  <si>
    <t xml:space="preserve">COMARUM PALUSTRE </t>
  </si>
  <si>
    <t>COPA28</t>
  </si>
  <si>
    <t>Poison hemlock</t>
  </si>
  <si>
    <t>Bunchberry dogwood</t>
  </si>
  <si>
    <t>Plains spring parsley</t>
  </si>
  <si>
    <t>Houndstongue</t>
  </si>
  <si>
    <t>Yellow ladyslipper</t>
  </si>
  <si>
    <t>Mountain larkspur</t>
  </si>
  <si>
    <t>False daisy</t>
  </si>
  <si>
    <t xml:space="preserve">EPILOBIUM ANGUSTIFOLIUM </t>
  </si>
  <si>
    <t>EPAN2</t>
  </si>
  <si>
    <t>Fringed willowherb</t>
  </si>
  <si>
    <t>Field horsetail</t>
  </si>
  <si>
    <t xml:space="preserve">EQUISETUM FLUVIATILE </t>
  </si>
  <si>
    <t>EQFL</t>
  </si>
  <si>
    <t>Water horsetail</t>
  </si>
  <si>
    <t>Scouringrush horsetail</t>
  </si>
  <si>
    <t>smooth horsetail</t>
  </si>
  <si>
    <t>EQUISETUM SPP.</t>
  </si>
  <si>
    <t>Horsetail</t>
  </si>
  <si>
    <t xml:space="preserve">EQUISETUM SYLVATICUM </t>
  </si>
  <si>
    <t>EQSY</t>
  </si>
  <si>
    <t>Woodland horsetail</t>
  </si>
  <si>
    <t xml:space="preserve">EQUISETUM VARIEGATUM </t>
  </si>
  <si>
    <t>EQVA</t>
  </si>
  <si>
    <t>Variegated horsetail</t>
  </si>
  <si>
    <t>Large mountain fleabane</t>
  </si>
  <si>
    <t>Fleabane species</t>
  </si>
  <si>
    <t xml:space="preserve">ERIGERON STRIGOSUS </t>
  </si>
  <si>
    <t>ERST3</t>
  </si>
  <si>
    <t>Prairie (daisy) fleabane</t>
  </si>
  <si>
    <t>Leafy spurge</t>
  </si>
  <si>
    <t xml:space="preserve">EURYBIA INTEGRIFOLIA </t>
  </si>
  <si>
    <t>EUIN9</t>
  </si>
  <si>
    <t xml:space="preserve">EURYBIA MERITA </t>
  </si>
  <si>
    <t>EUME17</t>
  </si>
  <si>
    <t>Subalpine aster</t>
  </si>
  <si>
    <t>Aster Spp.</t>
  </si>
  <si>
    <t>Virginia strawberry</t>
  </si>
  <si>
    <t>Northern bedstraw</t>
  </si>
  <si>
    <t>Bedstraw</t>
  </si>
  <si>
    <t>Threepetal bedstraw</t>
  </si>
  <si>
    <t>Sticky geranium</t>
  </si>
  <si>
    <t>Richardson's geranium</t>
  </si>
  <si>
    <t>Largeleaf avens</t>
  </si>
  <si>
    <t>Avens species</t>
  </si>
  <si>
    <t>Old man's whiskers</t>
  </si>
  <si>
    <t>Sea milkwort</t>
  </si>
  <si>
    <t>American licorice</t>
  </si>
  <si>
    <t>Many flowered stickseed</t>
  </si>
  <si>
    <t>Salt heliotrope</t>
  </si>
  <si>
    <t xml:space="preserve">HEUCHERA RICHARDSONII </t>
  </si>
  <si>
    <t>HERI</t>
  </si>
  <si>
    <t>Richardson's alumroot</t>
  </si>
  <si>
    <t xml:space="preserve">IMPATIENS CAPENSIS </t>
  </si>
  <si>
    <t>IMCA</t>
  </si>
  <si>
    <t>Jewelweed</t>
  </si>
  <si>
    <t>Rocky Mountain iris</t>
  </si>
  <si>
    <t>Prickly Lettuce</t>
  </si>
  <si>
    <t>Twinflower</t>
  </si>
  <si>
    <t>Cardinal flower</t>
  </si>
  <si>
    <t>American water horehound</t>
  </si>
  <si>
    <t>Fringed loosestrife</t>
  </si>
  <si>
    <t>California loosestrife</t>
  </si>
  <si>
    <t>Purple loosestrife</t>
  </si>
  <si>
    <t>Black medick</t>
  </si>
  <si>
    <t>Wild mint</t>
  </si>
  <si>
    <t>Buckbean</t>
  </si>
  <si>
    <t>Streamside bluebells</t>
  </si>
  <si>
    <t>Mesic forb early seral</t>
  </si>
  <si>
    <t>Mesic forb late seral</t>
  </si>
  <si>
    <t>MESIC FORB MID-SERAL</t>
  </si>
  <si>
    <t>Mesic for mid-seral</t>
  </si>
  <si>
    <t>Scarlet monkey flower</t>
  </si>
  <si>
    <t xml:space="preserve">MIMULUS GUTTATUS </t>
  </si>
  <si>
    <t>MIGU</t>
  </si>
  <si>
    <t>Seep monkey flower</t>
  </si>
  <si>
    <t xml:space="preserve">MIMULUS LEWISII </t>
  </si>
  <si>
    <t>MILE2</t>
  </si>
  <si>
    <t>Lewis' monkey flower</t>
  </si>
  <si>
    <t>Muskflower</t>
  </si>
  <si>
    <t>Primrose monkeyflower</t>
  </si>
  <si>
    <t>Wild bergamot</t>
  </si>
  <si>
    <t>Miner's lettuce</t>
  </si>
  <si>
    <t>Hooker's evening primrose</t>
  </si>
  <si>
    <t>Yellow evening primrose</t>
  </si>
  <si>
    <t>Rigid goldenrod</t>
  </si>
  <si>
    <t>Scotch thistle</t>
  </si>
  <si>
    <t>Woodsorrel species</t>
  </si>
  <si>
    <t>Elephanthead lousewort</t>
  </si>
  <si>
    <t>Rydberg's meadow penstemon</t>
  </si>
  <si>
    <t>Alkali plantain</t>
  </si>
  <si>
    <t>Common plantain</t>
  </si>
  <si>
    <t>Northern green orchid</t>
  </si>
  <si>
    <t xml:space="preserve">POGONIA OPHIOGLOSSOIDES </t>
  </si>
  <si>
    <t>POOP</t>
  </si>
  <si>
    <t>Snakemouth Orchid</t>
  </si>
  <si>
    <t>Western polemonium</t>
  </si>
  <si>
    <t xml:space="preserve">POLYGONUM AMPHIBIUM </t>
  </si>
  <si>
    <t>POAM8</t>
  </si>
  <si>
    <t>Western smartweek</t>
  </si>
  <si>
    <t>prostate knotweed</t>
  </si>
  <si>
    <t>American bistort</t>
  </si>
  <si>
    <t>Douglas' knotweed</t>
  </si>
  <si>
    <t>Curlytop knotweed</t>
  </si>
  <si>
    <t>Pennsylvania smartweed</t>
  </si>
  <si>
    <t>Spotted ladysthumb</t>
  </si>
  <si>
    <t>Kellogg's knotweed</t>
  </si>
  <si>
    <t>dotted smartweed</t>
  </si>
  <si>
    <t xml:space="preserve">POTENTILLA FLABELLIFOLIA </t>
  </si>
  <si>
    <t>POFL3</t>
  </si>
  <si>
    <t>High mountain cinquefoil</t>
  </si>
  <si>
    <t>Slender cinquefoil</t>
  </si>
  <si>
    <t>Pennsylvania cinquefoil</t>
  </si>
  <si>
    <t>Western brackenfern</t>
  </si>
  <si>
    <t>Littleleaf buttercup</t>
  </si>
  <si>
    <t xml:space="preserve">RANUNCULUS ALISMIFOLIUS </t>
  </si>
  <si>
    <t>RAAL</t>
  </si>
  <si>
    <t>Plantain buttercup</t>
  </si>
  <si>
    <t xml:space="preserve">RANUNCULUS AQUATILIS </t>
  </si>
  <si>
    <t>RAAQ</t>
  </si>
  <si>
    <t>White water crowfoot</t>
  </si>
  <si>
    <t>Frogbit buttercup</t>
  </si>
  <si>
    <t>Macoun's buttercup</t>
  </si>
  <si>
    <t>Buttercup</t>
  </si>
  <si>
    <t>RORIPPA NASTURTIUM-AQUATICUM</t>
  </si>
  <si>
    <t>Blackeyed susan</t>
  </si>
  <si>
    <t>Cutleaf coneflower</t>
  </si>
  <si>
    <t xml:space="preserve">RUDBECKIA OCCIDENTALIS </t>
  </si>
  <si>
    <t>RUOC2</t>
  </si>
  <si>
    <t>Coneflower/Blackhead</t>
  </si>
  <si>
    <t>Curly dock</t>
  </si>
  <si>
    <t>Arumleaf arrowhead</t>
  </si>
  <si>
    <t xml:space="preserve">SANGUISORBA CANADENSIS </t>
  </si>
  <si>
    <t>SACA14</t>
  </si>
  <si>
    <t>Canadian burnet</t>
  </si>
  <si>
    <t xml:space="preserve">SANGUISORBA SITCHENSIS </t>
  </si>
  <si>
    <t>SASI10</t>
  </si>
  <si>
    <t>Alaskan burnet</t>
  </si>
  <si>
    <t>Maryland sanicle</t>
  </si>
  <si>
    <t>Brook saxifrage</t>
  </si>
  <si>
    <t xml:space="preserve">SCROPHULARIA SPP </t>
  </si>
  <si>
    <t>SCROP</t>
  </si>
  <si>
    <t>Figwort species</t>
  </si>
  <si>
    <t>Marsh skullcap</t>
  </si>
  <si>
    <t xml:space="preserve">SENECIO HYDROPHILUS </t>
  </si>
  <si>
    <t>SEHY2</t>
  </si>
  <si>
    <t>Water ragwort</t>
  </si>
  <si>
    <t>Lambstongue groundsel</t>
  </si>
  <si>
    <t>Tall ragwort</t>
  </si>
  <si>
    <t>Arrowleaf ragwort</t>
  </si>
  <si>
    <t xml:space="preserve">SIDALCEA OREGANA </t>
  </si>
  <si>
    <t>SIOR</t>
  </si>
  <si>
    <t>Oregon checkerbloom</t>
  </si>
  <si>
    <t>Climbing nightshade</t>
  </si>
  <si>
    <t>Canada goldenrod</t>
  </si>
  <si>
    <t>Giant goldenrod</t>
  </si>
  <si>
    <t>Spiny sowthistle</t>
  </si>
  <si>
    <t>European bur-reed</t>
  </si>
  <si>
    <t>Giant bur-reed</t>
  </si>
  <si>
    <t>Hairy hedgenettle</t>
  </si>
  <si>
    <t>Longstalk starwort</t>
  </si>
  <si>
    <t>Western Aster</t>
  </si>
  <si>
    <t xml:space="preserve">SYMPHYOTRICHUM CHILENSE </t>
  </si>
  <si>
    <t>SYCH4</t>
  </si>
  <si>
    <t>Lindley's aster</t>
  </si>
  <si>
    <t>White heath aster</t>
  </si>
  <si>
    <t xml:space="preserve">SYMPHYOTRICHUM OBLONGIFOLIUM </t>
  </si>
  <si>
    <t>SYOB</t>
  </si>
  <si>
    <t>Aromatic aster</t>
  </si>
  <si>
    <t>Common tansy</t>
  </si>
  <si>
    <t>Common Dandelion</t>
  </si>
  <si>
    <t>Purple meadow-rue</t>
  </si>
  <si>
    <t>Fendler meadow-rue</t>
  </si>
  <si>
    <t>Veiny meadow-rue</t>
  </si>
  <si>
    <t>Mountain goldenbanner</t>
  </si>
  <si>
    <t>Longstalk clover</t>
  </si>
  <si>
    <t xml:space="preserve">TRIFOLIUM MONANTHUM </t>
  </si>
  <si>
    <t>TRMO2</t>
  </si>
  <si>
    <t>Mountain carpet clover</t>
  </si>
  <si>
    <t>Red clover</t>
  </si>
  <si>
    <t>White clover</t>
  </si>
  <si>
    <t>Clover Spp.</t>
  </si>
  <si>
    <t>Cows clover</t>
  </si>
  <si>
    <t>Seaside arrowgrass</t>
  </si>
  <si>
    <t>Marsh arrowgrass</t>
  </si>
  <si>
    <t>Narrowleaf cattail</t>
  </si>
  <si>
    <t>Southern cattail</t>
  </si>
  <si>
    <t>Broadleaf Cattail</t>
  </si>
  <si>
    <t>Cattail species</t>
  </si>
  <si>
    <t>Upland forb</t>
  </si>
  <si>
    <t>Stinging nettle</t>
  </si>
  <si>
    <t>California false hellebore</t>
  </si>
  <si>
    <t>Swamp verbena</t>
  </si>
  <si>
    <t>American speedwell</t>
  </si>
  <si>
    <t>VERONICA ANAGALLIS-AQUATICA</t>
  </si>
  <si>
    <t>Water speedwell</t>
  </si>
  <si>
    <t>Speedwell</t>
  </si>
  <si>
    <t>American vetch</t>
  </si>
  <si>
    <t>Kirk's violet</t>
  </si>
  <si>
    <t>Canada violet</t>
  </si>
  <si>
    <t xml:space="preserve">VIOLA GLABELLA </t>
  </si>
  <si>
    <t>VIGL</t>
  </si>
  <si>
    <t>Pioneer violet</t>
  </si>
  <si>
    <t>Small white violet</t>
  </si>
  <si>
    <t xml:space="preserve">VIOLA SORORIA </t>
  </si>
  <si>
    <t>VISO</t>
  </si>
  <si>
    <t>Little sand violet</t>
  </si>
  <si>
    <t>Violet species</t>
  </si>
  <si>
    <t xml:space="preserve">ZANTHIUM STRUMARIUM </t>
  </si>
  <si>
    <t>Rough cocklebur</t>
  </si>
  <si>
    <t>Silverweed cinquefoil (POAN5)</t>
  </si>
  <si>
    <t>Western Aster (SYCH4)</t>
  </si>
  <si>
    <t>Leafy aster (SYFO2)</t>
  </si>
  <si>
    <t>Marsh aster (SYLA6)</t>
  </si>
  <si>
    <t>Thickstem Aster (EUIN9)</t>
  </si>
  <si>
    <t>Western mountain aster (SYST)</t>
  </si>
  <si>
    <t>Fireweed (EPAN2)</t>
  </si>
  <si>
    <t>Purple marshlocks (POPA14)</t>
  </si>
  <si>
    <t>Fireweed (CHAN9)</t>
  </si>
  <si>
    <t>Spotted joe pye weed (EUMA9)</t>
  </si>
  <si>
    <t>Thickstem Aster (ASIN3)</t>
  </si>
  <si>
    <t>Spotted joe pye weed (EUMA12)</t>
  </si>
  <si>
    <t>Orange sneezeweed (HYHO)</t>
  </si>
  <si>
    <t>Maximilian sunflower (HELA4)</t>
  </si>
  <si>
    <t>Cow parsnip (HEMA80)</t>
  </si>
  <si>
    <t>Cow parsnip (HELA4)</t>
  </si>
  <si>
    <t>Owl's-claw (HEHO5)</t>
  </si>
  <si>
    <t>Kockia or Burning bush (BASC5)</t>
  </si>
  <si>
    <t>False solomon's seal (SMST)</t>
  </si>
  <si>
    <t>Sweetclover (MEOF)</t>
  </si>
  <si>
    <t>Sweetclover (Yellow and white) (MEAL2)</t>
  </si>
  <si>
    <t>Watercress (RONA2)</t>
  </si>
  <si>
    <t>Silverweed cinquefoil (ARAN7)</t>
  </si>
  <si>
    <t>Watercress (NAOF)</t>
  </si>
  <si>
    <t>Pacific aster (ASCH2)</t>
  </si>
  <si>
    <t>Alpine leafybract aster (ASFO)</t>
  </si>
  <si>
    <t>White panicle aster (ASHE)</t>
  </si>
  <si>
    <t>Western mountain aster (ASOC)</t>
  </si>
  <si>
    <t>Aster Spp. (ASTER)</t>
  </si>
  <si>
    <t>SHRUBS</t>
  </si>
  <si>
    <t>ACER CIRCINATUM</t>
  </si>
  <si>
    <t>ACCI</t>
  </si>
  <si>
    <t>Vine maple</t>
  </si>
  <si>
    <t>ACACIA CONSTRICTA</t>
  </si>
  <si>
    <t>Whitethorn acacia</t>
  </si>
  <si>
    <t>ACACIA GREGGII</t>
  </si>
  <si>
    <t>Catclaw acacia</t>
  </si>
  <si>
    <t>ACER GLABRUM</t>
  </si>
  <si>
    <t>Rocky Mountain Maple</t>
  </si>
  <si>
    <t>ACER GRANDIDENTATUM</t>
  </si>
  <si>
    <t>Big tooth maple</t>
  </si>
  <si>
    <t>ACER SPP.</t>
  </si>
  <si>
    <t>Maple spp.</t>
  </si>
  <si>
    <t>ALLENROLFEA OCCICENTALIS</t>
  </si>
  <si>
    <t>Iodine Bush</t>
  </si>
  <si>
    <t>ALNUS INCANA</t>
  </si>
  <si>
    <t>Mountain Alder</t>
  </si>
  <si>
    <t>ALNUS SINUATA</t>
  </si>
  <si>
    <t>ALSI3</t>
  </si>
  <si>
    <t>Sitka alder (ALVI5)</t>
  </si>
  <si>
    <t>ALNUS VIRIDIS</t>
  </si>
  <si>
    <t>ALVI5</t>
  </si>
  <si>
    <t>Green alder (ALSI3)</t>
  </si>
  <si>
    <t>AMELANCHIER ALNIFOLIA</t>
  </si>
  <si>
    <t>AMAL2</t>
  </si>
  <si>
    <t>Serviceberry</t>
  </si>
  <si>
    <t>AMORPHA FRUTICOSA</t>
  </si>
  <si>
    <t>False Indigo</t>
  </si>
  <si>
    <t>AMORPHA NANA</t>
  </si>
  <si>
    <t>Dwarf wild indigo</t>
  </si>
  <si>
    <t>ARCTOSTAPHYLOS UVA-URSI</t>
  </si>
  <si>
    <t>Bearberry</t>
  </si>
  <si>
    <t>ARTEMISIA CANA</t>
  </si>
  <si>
    <t>Silver sagebrush</t>
  </si>
  <si>
    <t>ARTEMISIA TRIDENTATA</t>
  </si>
  <si>
    <t>Basin big sagebrush</t>
  </si>
  <si>
    <t>ATRIPLEX CONESCENS</t>
  </si>
  <si>
    <t>Fourwing saltbrush</t>
  </si>
  <si>
    <t>ATRIPLEX LENTIFORMIS</t>
  </si>
  <si>
    <t>Big saltbrush</t>
  </si>
  <si>
    <t>BACCHARIS EMORYI</t>
  </si>
  <si>
    <t>Emory's baccharis</t>
  </si>
  <si>
    <t>BACCHARIS SALICIFOLIA</t>
  </si>
  <si>
    <t>Willow Baccharis</t>
  </si>
  <si>
    <t>BETULA GLANDULOSA</t>
  </si>
  <si>
    <t>BEGL</t>
  </si>
  <si>
    <t>Resin birch</t>
  </si>
  <si>
    <t>BETULA OCCIDENTALIS</t>
  </si>
  <si>
    <t>Water birch</t>
  </si>
  <si>
    <t>BETULA PUMULA</t>
  </si>
  <si>
    <t>BEPU4</t>
  </si>
  <si>
    <t>Bog Birch</t>
  </si>
  <si>
    <t>CEANOTHUS SPP</t>
  </si>
  <si>
    <t>Ceanothus species</t>
  </si>
  <si>
    <t>CELTIS LAEVIGATA</t>
  </si>
  <si>
    <t>Sugarberry</t>
  </si>
  <si>
    <t>CEPHALANTHUS OCCIDENTALIS</t>
  </si>
  <si>
    <t>Common buttonbush</t>
  </si>
  <si>
    <t>CHILOPSIS LINEARIS</t>
  </si>
  <si>
    <t>Desert willow</t>
  </si>
  <si>
    <t>CHLORACANTHA SPINOSA</t>
  </si>
  <si>
    <t>Spiny chloracantha</t>
  </si>
  <si>
    <t>CHRYSOTHAMNUS NAUSEOSUS</t>
  </si>
  <si>
    <t>Rubber rabbitbrush (ERNA10)</t>
  </si>
  <si>
    <t>CHRYSOTHAMNUS VISCIDIFLORUS</t>
  </si>
  <si>
    <t>Yellow rabbitbrush</t>
  </si>
  <si>
    <t>CLEMATIS LIGUSTIFOLIA</t>
  </si>
  <si>
    <t>White Clematis</t>
  </si>
  <si>
    <t>CORNUS SERICEA</t>
  </si>
  <si>
    <t>Red osier dogwood (COST4)</t>
  </si>
  <si>
    <t>CORNUS STOLONIFERA</t>
  </si>
  <si>
    <t>Red osier dogwood (COSE16)</t>
  </si>
  <si>
    <t>CORYLUS CORNUTA</t>
  </si>
  <si>
    <t>COCO6</t>
  </si>
  <si>
    <t>Beaked hazelnut</t>
  </si>
  <si>
    <t>CRATAEGUS CHRYSOCARPA</t>
  </si>
  <si>
    <t>Northern hawthorn</t>
  </si>
  <si>
    <t>CRATAEGUS DOUGLASII</t>
  </si>
  <si>
    <t>CRDO2</t>
  </si>
  <si>
    <t>Black hawthorn</t>
  </si>
  <si>
    <t>CRATAEGUS SUCCULANTA</t>
  </si>
  <si>
    <t>Round leafed hawthorn</t>
  </si>
  <si>
    <t>CYLINDROPUNTIA DAVISII</t>
  </si>
  <si>
    <t>Thistle cholla</t>
  </si>
  <si>
    <t>DASIPHORA FRUTICOSA</t>
  </si>
  <si>
    <t>Shrubby cinquefoil (POFR4)</t>
  </si>
  <si>
    <t>ELAEAGNUS ANGUSTIFOLIA</t>
  </si>
  <si>
    <t>Russian olive</t>
  </si>
  <si>
    <t>ELAEAGNUS COMMUTATA</t>
  </si>
  <si>
    <t>ELCO</t>
  </si>
  <si>
    <t>Silverberry</t>
  </si>
  <si>
    <t>ERICAMERIA NAUSEOSA</t>
  </si>
  <si>
    <t>Rubber rabbitbrush (CHNA2)</t>
  </si>
  <si>
    <t>JUNIPERUS COMMUNIS</t>
  </si>
  <si>
    <t>Common juniper</t>
  </si>
  <si>
    <t>JUNIPERUS OSTEOSPERMA</t>
  </si>
  <si>
    <t>Utah juniper</t>
  </si>
  <si>
    <t>KALMIA MICROPHYLLA</t>
  </si>
  <si>
    <t>KAMI</t>
  </si>
  <si>
    <t>Bog Laurel</t>
  </si>
  <si>
    <t>LEDUM GLANDULOSUM</t>
  </si>
  <si>
    <t>LEGL</t>
  </si>
  <si>
    <t>Trapper's Tea</t>
  </si>
  <si>
    <t>LIGUSTRUM VALGARE</t>
  </si>
  <si>
    <t>European privet</t>
  </si>
  <si>
    <t>LONICERA INVOLUCRATA</t>
  </si>
  <si>
    <t>Black Twinberry</t>
  </si>
  <si>
    <t>LONICERA SPP.</t>
  </si>
  <si>
    <t>Honeysuckle</t>
  </si>
  <si>
    <t>LONICERA UTAHENSIS</t>
  </si>
  <si>
    <t>Utah Honeysuckle</t>
  </si>
  <si>
    <t>MAHONIA REPENS</t>
  </si>
  <si>
    <t>Oregon grape</t>
  </si>
  <si>
    <t>MALUS FUSCA</t>
  </si>
  <si>
    <t>MAFU</t>
  </si>
  <si>
    <t>Oregon crab apple</t>
  </si>
  <si>
    <t>MESIC SHRUB</t>
  </si>
  <si>
    <t>Mesic shrub</t>
  </si>
  <si>
    <t>OEMLERIA CERASIFORMIS</t>
  </si>
  <si>
    <t>OECE</t>
  </si>
  <si>
    <t>Indian plum</t>
  </si>
  <si>
    <t>OSTRYA VIRGINIANA</t>
  </si>
  <si>
    <t>OSVI</t>
  </si>
  <si>
    <t>Hophornbeam</t>
  </si>
  <si>
    <t>PHILADELPHUS LEWISII</t>
  </si>
  <si>
    <t>PHLE4</t>
  </si>
  <si>
    <t>Lewis' mock orange</t>
  </si>
  <si>
    <t>PHYSOCARPUS CAPITATUS</t>
  </si>
  <si>
    <t>Pacific ninebark</t>
  </si>
  <si>
    <t>PHYSOCARPUS MALVACEUS</t>
  </si>
  <si>
    <t>PHMA5</t>
  </si>
  <si>
    <t>Mallow ninebark</t>
  </si>
  <si>
    <t>PHYSOCARPUS MONOGYNUS</t>
  </si>
  <si>
    <t>Mountain ninebark</t>
  </si>
  <si>
    <t>PLACHEA SERICEA</t>
  </si>
  <si>
    <t>Arrowweed</t>
  </si>
  <si>
    <t>POTENTILLA FRUTICOSA</t>
  </si>
  <si>
    <t>Shrubby cinquefoil (DAFR6)</t>
  </si>
  <si>
    <t>PROSOPIS GLANDULOSA</t>
  </si>
  <si>
    <t>Honey mesquite</t>
  </si>
  <si>
    <t>PROSOPIS PUBESCENS</t>
  </si>
  <si>
    <t>Screwbean mesquite</t>
  </si>
  <si>
    <t>PROSOPIS VELUTINA</t>
  </si>
  <si>
    <t>Velvet mesquite</t>
  </si>
  <si>
    <t>PRUNUS AMERICANA</t>
  </si>
  <si>
    <t>American plum</t>
  </si>
  <si>
    <t>PRUNUS ANDERSONII</t>
  </si>
  <si>
    <t>Desert peach</t>
  </si>
  <si>
    <t>PRUNUS EMARGINATA</t>
  </si>
  <si>
    <t>Bitter cherry</t>
  </si>
  <si>
    <t>PRUNUS SPP</t>
  </si>
  <si>
    <t>Plum species</t>
  </si>
  <si>
    <t>PRUNUS VIRGINIA</t>
  </si>
  <si>
    <t>Chokecherry</t>
  </si>
  <si>
    <t>QUERCUS MACROCARPA</t>
  </si>
  <si>
    <t>Bur oak</t>
  </si>
  <si>
    <t>RHAMNUS ALNIFOLIA</t>
  </si>
  <si>
    <t>RHAL</t>
  </si>
  <si>
    <t>Alderleaf buckthorn</t>
  </si>
  <si>
    <t>RHAMNUS CATHARTICA</t>
  </si>
  <si>
    <t>RHCA3</t>
  </si>
  <si>
    <t>Common buckthorn</t>
  </si>
  <si>
    <t>RHUS AROMATICA</t>
  </si>
  <si>
    <t>RHAR4</t>
  </si>
  <si>
    <t>Fragrant sumac</t>
  </si>
  <si>
    <t>RHUS TRILOBATA</t>
  </si>
  <si>
    <t>Skunkbush sumac</t>
  </si>
  <si>
    <t>RIBES AMERICANUM</t>
  </si>
  <si>
    <t>American black currant</t>
  </si>
  <si>
    <t>RIBES AUREUM</t>
  </si>
  <si>
    <t>Golden Currant, Buffalo Currant (RIOD)</t>
  </si>
  <si>
    <t>RIBES CEREUM</t>
  </si>
  <si>
    <t>Wax currant</t>
  </si>
  <si>
    <t>RIBES HUDSONIANUM</t>
  </si>
  <si>
    <t>RIHU</t>
  </si>
  <si>
    <t>Northern black currant</t>
  </si>
  <si>
    <t>RIBES INERME</t>
  </si>
  <si>
    <t>RIIN2</t>
  </si>
  <si>
    <t>Whitestem gooseberry</t>
  </si>
  <si>
    <t>RIBES IRRIGUUM</t>
  </si>
  <si>
    <t>Idaho gooseberry (RIOX)</t>
  </si>
  <si>
    <t>RIBES ODORATUM</t>
  </si>
  <si>
    <t>Buffalo currant (RIAU)</t>
  </si>
  <si>
    <t>RIBES OXYACANTHOIDES</t>
  </si>
  <si>
    <t>RIOX</t>
  </si>
  <si>
    <t>Idaho gooseberry (RIIR)</t>
  </si>
  <si>
    <t>RIBES SPP</t>
  </si>
  <si>
    <t>Currant</t>
  </si>
  <si>
    <t>RIBES VISCOSISSIMUM</t>
  </si>
  <si>
    <t>Sticky Currant</t>
  </si>
  <si>
    <t>ROSA ACICULARIS</t>
  </si>
  <si>
    <t>Prickly rose</t>
  </si>
  <si>
    <t>ROSA ARKANSANA</t>
  </si>
  <si>
    <t>Prairie rose</t>
  </si>
  <si>
    <t>ROSA NUTKANA</t>
  </si>
  <si>
    <t>Nootka rose</t>
  </si>
  <si>
    <t>ROSA PISOCARPA</t>
  </si>
  <si>
    <t>ROPI2</t>
  </si>
  <si>
    <t>Cluster Rose</t>
  </si>
  <si>
    <t>ROSA SPP</t>
  </si>
  <si>
    <t>Rose species</t>
  </si>
  <si>
    <t>ROSA WOODSII</t>
  </si>
  <si>
    <t>Woods' rose</t>
  </si>
  <si>
    <t>RUBUS IDAEUS</t>
  </si>
  <si>
    <t>American red raspberry</t>
  </si>
  <si>
    <t>RUBUS PARVIFLORUS</t>
  </si>
  <si>
    <t>Thimbleberry</t>
  </si>
  <si>
    <t>RUBUS SPECTABILIS</t>
  </si>
  <si>
    <t>RUSP</t>
  </si>
  <si>
    <t>Salmonberry</t>
  </si>
  <si>
    <t>RUBUS SPP</t>
  </si>
  <si>
    <t>Blackberry species</t>
  </si>
  <si>
    <t>SALIX AMYGDALOIDES</t>
  </si>
  <si>
    <t>Peachleaf willow</t>
  </si>
  <si>
    <t>SALIX ARCTICA</t>
  </si>
  <si>
    <t>SAAR27</t>
  </si>
  <si>
    <t>Arctic willow</t>
  </si>
  <si>
    <t>SALIX ARIZONICA</t>
  </si>
  <si>
    <t>Arizona willow</t>
  </si>
  <si>
    <t>SALIX BARCLAYI</t>
  </si>
  <si>
    <t>SABA3</t>
  </si>
  <si>
    <t>Barclay's willow</t>
  </si>
  <si>
    <t>SALIX BEBBIANA</t>
  </si>
  <si>
    <t>Bebb willow</t>
  </si>
  <si>
    <t>SALIX BOOTHII</t>
  </si>
  <si>
    <t>Booth's willow</t>
  </si>
  <si>
    <t>SALIX BRACHYCARPA</t>
  </si>
  <si>
    <t>Barren-ground willow</t>
  </si>
  <si>
    <t>SALIX CANDIDA</t>
  </si>
  <si>
    <t>SACA4</t>
  </si>
  <si>
    <t>Sageleaf willow</t>
  </si>
  <si>
    <t>SALIX COMMUTATA</t>
  </si>
  <si>
    <t>SACO2</t>
  </si>
  <si>
    <t>Undergreen willow</t>
  </si>
  <si>
    <t>SALIX DISCOLOR</t>
  </si>
  <si>
    <t>SADI</t>
  </si>
  <si>
    <t>Pussy willow</t>
  </si>
  <si>
    <t>SALIX DRUMMONDIANA</t>
  </si>
  <si>
    <t>Drummond's willow</t>
  </si>
  <si>
    <t>SALIX EASTWOODII</t>
  </si>
  <si>
    <t>SAEA</t>
  </si>
  <si>
    <t>Mountain willow</t>
  </si>
  <si>
    <t>SALIX ERIOCEPHALA</t>
  </si>
  <si>
    <t>Missouri willow</t>
  </si>
  <si>
    <t>SALIX EXIGUA</t>
  </si>
  <si>
    <t>Narrowleaf willow</t>
  </si>
  <si>
    <t>SALIX FARRIAE</t>
  </si>
  <si>
    <t>SAFA</t>
  </si>
  <si>
    <t>Farr willow</t>
  </si>
  <si>
    <t>SALIX GEYERIANA</t>
  </si>
  <si>
    <t>Geyer's willow</t>
  </si>
  <si>
    <t>SALIX GOODDINGII</t>
  </si>
  <si>
    <t>Gooding's willow</t>
  </si>
  <si>
    <t>SALIX HOOKERIANA</t>
  </si>
  <si>
    <t>SAHO</t>
  </si>
  <si>
    <t>Dune willow</t>
  </si>
  <si>
    <t>SALIX INTERIOR</t>
  </si>
  <si>
    <t>SAIN3</t>
  </si>
  <si>
    <t>Sandbar willow</t>
  </si>
  <si>
    <t>SALIX IRRORATA</t>
  </si>
  <si>
    <t>Dewystem willow</t>
  </si>
  <si>
    <t>SALIX JEPSONII</t>
  </si>
  <si>
    <t>SAJE</t>
  </si>
  <si>
    <t>Jepson willow</t>
  </si>
  <si>
    <t>SALIX LAEVIGATA</t>
  </si>
  <si>
    <t>Red Willow</t>
  </si>
  <si>
    <t>SALIX LASIANDRA</t>
  </si>
  <si>
    <t>Whiplash willow (SALU)</t>
  </si>
  <si>
    <t>SALIX LASIOLEPIS</t>
  </si>
  <si>
    <t>Arroyo willow</t>
  </si>
  <si>
    <t>SALIX LEMMONII</t>
  </si>
  <si>
    <t>SALE</t>
  </si>
  <si>
    <t>Lemon's willow</t>
  </si>
  <si>
    <t>SALIX LUCIDA</t>
  </si>
  <si>
    <t>Shining willow (SALA5)</t>
  </si>
  <si>
    <t>SALIX LUTEA</t>
  </si>
  <si>
    <t>Yellow willow</t>
  </si>
  <si>
    <t>SALIX MONTICOLA</t>
  </si>
  <si>
    <t>SALIX ORESTERA</t>
  </si>
  <si>
    <t>SAOR</t>
  </si>
  <si>
    <t>Sierra willow</t>
  </si>
  <si>
    <t>SALIX PETIOLARIS</t>
  </si>
  <si>
    <t>SAPE5</t>
  </si>
  <si>
    <t>meadow willow</t>
  </si>
  <si>
    <t>SALIX PLANIFOLIA</t>
  </si>
  <si>
    <t>Diamondleaf willow</t>
  </si>
  <si>
    <t>SALIX PROLIXA</t>
  </si>
  <si>
    <t>SAPR3</t>
  </si>
  <si>
    <t>MacKenzie's willow</t>
  </si>
  <si>
    <t>SALIX PSEUDO-MONTICOLA</t>
  </si>
  <si>
    <t>SAPS</t>
  </si>
  <si>
    <t>False mountain willow</t>
  </si>
  <si>
    <t>SALIX SCOULERIANA</t>
  </si>
  <si>
    <t>Scouler willow</t>
  </si>
  <si>
    <t>SALIX SERISSIMA</t>
  </si>
  <si>
    <t>SASE2</t>
  </si>
  <si>
    <t>Autumn willow</t>
  </si>
  <si>
    <t>SALIX SESSILIFOLIA</t>
  </si>
  <si>
    <t>SASE3</t>
  </si>
  <si>
    <t>Northwest sandbar willow</t>
  </si>
  <si>
    <t>SALIX SITCHENSIS</t>
  </si>
  <si>
    <t>SASI2</t>
  </si>
  <si>
    <t>Sitka willow</t>
  </si>
  <si>
    <t>SALIX SPP CLUMPED</t>
  </si>
  <si>
    <t>Clumped willow</t>
  </si>
  <si>
    <t>SALIX SPP RHIZOMATOUS</t>
  </si>
  <si>
    <t>Rhizomatous willow</t>
  </si>
  <si>
    <t>SALIX SPP.</t>
  </si>
  <si>
    <t>Willow</t>
  </si>
  <si>
    <t>SALIX TWEEDYI</t>
  </si>
  <si>
    <t>SATW</t>
  </si>
  <si>
    <t>Tweedy's willow</t>
  </si>
  <si>
    <t>SALIX WOLFII</t>
  </si>
  <si>
    <t>Wolf's willow</t>
  </si>
  <si>
    <t>SAMBUCUS NIGRA</t>
  </si>
  <si>
    <t>Black Elderberry</t>
  </si>
  <si>
    <t>SAMBUCUS RACEMOSA</t>
  </si>
  <si>
    <t>Red Elderberry</t>
  </si>
  <si>
    <t>SAPINDUS SAPONARIA</t>
  </si>
  <si>
    <t>Wingleaf soapberry</t>
  </si>
  <si>
    <t>SARCOBATUS VERMICULATUS</t>
  </si>
  <si>
    <t>Greasewood</t>
  </si>
  <si>
    <t>SHEPHERDIA ARGENTEA</t>
  </si>
  <si>
    <t>Silver buffaloberry</t>
  </si>
  <si>
    <t>SORBUS SCOPULINA</t>
  </si>
  <si>
    <t>Mountain ash</t>
  </si>
  <si>
    <t>SPIRAEA BETULIFOLIA</t>
  </si>
  <si>
    <t>SPBE2</t>
  </si>
  <si>
    <t>White spirea</t>
  </si>
  <si>
    <t>SPIRAEA DOUGLASII</t>
  </si>
  <si>
    <t>SPDO</t>
  </si>
  <si>
    <t>Douglas Spirea</t>
  </si>
  <si>
    <t>SYMPHORICARPOS ALBUS</t>
  </si>
  <si>
    <t>Common snowberry</t>
  </si>
  <si>
    <t>SYMPHORICARPOS OCCIDENTALIS</t>
  </si>
  <si>
    <t>Western snowberry</t>
  </si>
  <si>
    <t>SYMPHORICARPOS OREOPHILUS</t>
  </si>
  <si>
    <t>Mountain snowberry</t>
  </si>
  <si>
    <t>SYMPHORICARPUS SPP.</t>
  </si>
  <si>
    <t>Snowberry</t>
  </si>
  <si>
    <t>TAMARIX CHINENSIS</t>
  </si>
  <si>
    <t>Five-stamen saltcedar</t>
  </si>
  <si>
    <t>TAMARIX PARVIFLORA</t>
  </si>
  <si>
    <t>Smallflower tamarisk</t>
  </si>
  <si>
    <t>TAMARIX RAMOSISSIMA</t>
  </si>
  <si>
    <t>Saltcedar</t>
  </si>
  <si>
    <t>TOXICODENDRON RYDBERGII</t>
  </si>
  <si>
    <t>Western poison ivy</t>
  </si>
  <si>
    <t>UPLAND SHRUB</t>
  </si>
  <si>
    <t>Upland shrub</t>
  </si>
  <si>
    <t>VACCINIUM CESPITOSUM</t>
  </si>
  <si>
    <t>Dwarf bilberry</t>
  </si>
  <si>
    <t>VACCINIUM MEMBRANACEUM</t>
  </si>
  <si>
    <t>Thinleaf huckleberry</t>
  </si>
  <si>
    <t>VACCINIUM SCOPARIUM</t>
  </si>
  <si>
    <t>VASC</t>
  </si>
  <si>
    <t>Grouse whortleberry</t>
  </si>
  <si>
    <t>VACCINIUM SPP.</t>
  </si>
  <si>
    <t>VACA</t>
  </si>
  <si>
    <t>Blueberry</t>
  </si>
  <si>
    <t>VACCINIUM ULIGINOSUM</t>
  </si>
  <si>
    <t>Bog blueberry</t>
  </si>
  <si>
    <t>VIBURNUM LENTAGO</t>
  </si>
  <si>
    <t>VILE</t>
  </si>
  <si>
    <t>Nannyberry</t>
  </si>
  <si>
    <t>TREES</t>
  </si>
  <si>
    <t xml:space="preserve">ABIES GRANDIS </t>
  </si>
  <si>
    <t>ABGR</t>
  </si>
  <si>
    <t>Grand fir</t>
  </si>
  <si>
    <t>Subalpine fir</t>
  </si>
  <si>
    <t xml:space="preserve">ACER CIRCINATUM </t>
  </si>
  <si>
    <t xml:space="preserve">ACER MACROPHYLLUM </t>
  </si>
  <si>
    <t>ACMA3</t>
  </si>
  <si>
    <t>Big leaf maple</t>
  </si>
  <si>
    <t>ACER NEGUNDO</t>
  </si>
  <si>
    <t>Boxelder</t>
  </si>
  <si>
    <t>Arizona alder</t>
  </si>
  <si>
    <t xml:space="preserve">ALNUS RHOBIFOLIA </t>
  </si>
  <si>
    <t>ALRH2</t>
  </si>
  <si>
    <t>White alder</t>
  </si>
  <si>
    <t xml:space="preserve">ALNUS RUBRA </t>
  </si>
  <si>
    <t>ALRU2</t>
  </si>
  <si>
    <t>Red alder</t>
  </si>
  <si>
    <t xml:space="preserve">ALNUS SINUATA </t>
  </si>
  <si>
    <t xml:space="preserve">ALNUS VIRIDIS </t>
  </si>
  <si>
    <t xml:space="preserve">BETULA GLANDULOSA </t>
  </si>
  <si>
    <t xml:space="preserve">BETULA PAPYRIFERA </t>
  </si>
  <si>
    <t>BEPA</t>
  </si>
  <si>
    <t>Paper birch</t>
  </si>
  <si>
    <t xml:space="preserve">CORYLUS CORNUTA </t>
  </si>
  <si>
    <t xml:space="preserve">CRATAEGUS DOUGLASII </t>
  </si>
  <si>
    <t xml:space="preserve">FRAXINUS LATIFOLIA </t>
  </si>
  <si>
    <t>FRLA</t>
  </si>
  <si>
    <t>Oregon ash</t>
  </si>
  <si>
    <t>Green Ash</t>
  </si>
  <si>
    <t>Velvet ash</t>
  </si>
  <si>
    <t>Arizona walnut</t>
  </si>
  <si>
    <t>Western juniper</t>
  </si>
  <si>
    <t>Rocky Mountain juniper</t>
  </si>
  <si>
    <t xml:space="preserve">LARIX OCCIDENTALIS </t>
  </si>
  <si>
    <t>LAOC</t>
  </si>
  <si>
    <t>Western larch</t>
  </si>
  <si>
    <t xml:space="preserve">MALUS FUSCA </t>
  </si>
  <si>
    <t xml:space="preserve">OEMLERIA CERASIFORMIS </t>
  </si>
  <si>
    <t xml:space="preserve">OSTRYA VIRGINIANA </t>
  </si>
  <si>
    <t>Engelmann spruce</t>
  </si>
  <si>
    <t xml:space="preserve">PICEA GLAUCA </t>
  </si>
  <si>
    <t>PIGL</t>
  </si>
  <si>
    <t>White spruce</t>
  </si>
  <si>
    <t>Blue spruce</t>
  </si>
  <si>
    <t>Spruce</t>
  </si>
  <si>
    <t xml:space="preserve">PINUS CONTORTA </t>
  </si>
  <si>
    <t>PICO</t>
  </si>
  <si>
    <t>Lodgepole pine</t>
  </si>
  <si>
    <t xml:space="preserve">PINUS MONTICOLA </t>
  </si>
  <si>
    <t>PIMO3</t>
  </si>
  <si>
    <t>Western white pine</t>
  </si>
  <si>
    <t>Ponderosa pine</t>
  </si>
  <si>
    <t>Arizona Sycamore</t>
  </si>
  <si>
    <t>Narrow-leaf cottonwood</t>
  </si>
  <si>
    <t xml:space="preserve">POPULUS BALSAMIFERA </t>
  </si>
  <si>
    <t>POBA2</t>
  </si>
  <si>
    <t>Black cottonwood (POTR15)</t>
  </si>
  <si>
    <t>Eastern cottonwood</t>
  </si>
  <si>
    <t>Fremont Cottonwood</t>
  </si>
  <si>
    <t>Cottonwood</t>
  </si>
  <si>
    <t>Quaking aspen</t>
  </si>
  <si>
    <t xml:space="preserve">POPULUS TRICOCARPA </t>
  </si>
  <si>
    <t>POTR15</t>
  </si>
  <si>
    <t>Black cottonwood (POBA2)</t>
  </si>
  <si>
    <t>Velet mesquite</t>
  </si>
  <si>
    <t>Douglas fir</t>
  </si>
  <si>
    <t xml:space="preserve">RHAMNUS ALNIFOLIA </t>
  </si>
  <si>
    <t xml:space="preserve">RHAMNUS CATHARTICA </t>
  </si>
  <si>
    <t>White willow</t>
  </si>
  <si>
    <t xml:space="preserve">SALIX BARCLAYI </t>
  </si>
  <si>
    <t>Bonpland willow</t>
  </si>
  <si>
    <t xml:space="preserve">SALIX DISCOLOR </t>
  </si>
  <si>
    <t xml:space="preserve">SALIX HOOKERIANA </t>
  </si>
  <si>
    <t xml:space="preserve">SALIX PETIOLARIS </t>
  </si>
  <si>
    <t xml:space="preserve">SALIX PROLIXA  </t>
  </si>
  <si>
    <t xml:space="preserve">SALIX SERISSIMA </t>
  </si>
  <si>
    <t xml:space="preserve">SALIX SESSILIFOLIA </t>
  </si>
  <si>
    <t xml:space="preserve">SALIX SITCHENSIS </t>
  </si>
  <si>
    <t>Yewleaf willow</t>
  </si>
  <si>
    <t xml:space="preserve">THUJA PLICATA </t>
  </si>
  <si>
    <t>THPL</t>
  </si>
  <si>
    <t>Western red cedar</t>
  </si>
  <si>
    <t xml:space="preserve">TSUGA HETEROPHYLLA </t>
  </si>
  <si>
    <t>TSHE</t>
  </si>
  <si>
    <t>Western hemlock</t>
  </si>
  <si>
    <t xml:space="preserve">ULMUS AMERICANA </t>
  </si>
  <si>
    <t>ULAM</t>
  </si>
  <si>
    <t>American Elm</t>
  </si>
  <si>
    <t>Species Codes</t>
  </si>
  <si>
    <t>This module is designed for data entry using a tablet or other machine that</t>
  </si>
  <si>
    <t>Scientific Name</t>
  </si>
  <si>
    <t>Common Name</t>
  </si>
  <si>
    <t>Wooly sedge (CALA11)</t>
  </si>
  <si>
    <t>Basin Wildrye (LECI4)</t>
  </si>
  <si>
    <t>Fewflowered spikerush (ELQU2)</t>
  </si>
  <si>
    <t>Fewflowered spikerush (ELPA6)</t>
  </si>
  <si>
    <t>Quackgrass (AGRE2)</t>
  </si>
  <si>
    <t>Artic rush (JUBA)</t>
  </si>
  <si>
    <t>Baltic rush (JUAR2)</t>
  </si>
  <si>
    <t>Basin Wildrye (ELCI2)</t>
  </si>
  <si>
    <t>Beardless wildrye (ELTR3)</t>
  </si>
  <si>
    <t>Western Wheatgrass (AGSM)</t>
  </si>
  <si>
    <t>Common reedgrass (PHCO15)</t>
  </si>
  <si>
    <t>Common reedgrass (PHAU7)</t>
  </si>
  <si>
    <t>Nevada bluegrass (POSE)</t>
  </si>
  <si>
    <t>Hardstem bulrush (SCAC3)</t>
  </si>
  <si>
    <t>Chairmaker's bulrush (SCAM6)</t>
  </si>
  <si>
    <t>Cosmopolitan bulrush (SCMA8)</t>
  </si>
  <si>
    <t>Common Threesquare bulrush (SCPU10)</t>
  </si>
  <si>
    <t>Softstem bulrush (SCTA2)</t>
  </si>
  <si>
    <t>Columbia needlegrass (ACNE9)</t>
  </si>
  <si>
    <t xml:space="preserve">      PLANTS BY COMMON NAME - Synonym</t>
  </si>
  <si>
    <t>ALL Plants Alphabetical</t>
  </si>
  <si>
    <t>MASTER PLANT LIST - by Plant Functional Groups</t>
  </si>
  <si>
    <t>Functional Group</t>
  </si>
  <si>
    <t>back</t>
  </si>
  <si>
    <t>OTHER</t>
  </si>
  <si>
    <t>RK</t>
  </si>
  <si>
    <t>Anchored wood at least 15cm in diameter</t>
  </si>
  <si>
    <t>Embedded Rock (&gt;15 cm)  and or Bedrock</t>
  </si>
  <si>
    <t>Lewis' monkeyflower</t>
  </si>
  <si>
    <t>Scarlet monkeyflower</t>
  </si>
  <si>
    <t>Seep monkeyflower</t>
  </si>
  <si>
    <t>** - Required for calculating Ecological Status</t>
  </si>
  <si>
    <t xml:space="preserve">** - Slope class and substrate class are also required to calculate Ecological Status per Winward (2000). </t>
  </si>
  <si>
    <t xml:space="preserve">Codes descriptions for Slope and Substrate Classes are contained in the "Codes" worksheet - </t>
  </si>
  <si>
    <t>Use this link</t>
  </si>
  <si>
    <t>bedrock</t>
  </si>
  <si>
    <t>Drop-down lists</t>
  </si>
  <si>
    <t>Particle size</t>
  </si>
  <si>
    <t>Substrate class:  bd(boulder), cb(cobble), gr(gravel), cons(consolidated sand/silt/clay), nonc(nonconsolidated sand/silt/clay), br(bedrock)</t>
  </si>
  <si>
    <t>br</t>
  </si>
  <si>
    <t>UPDATED:</t>
  </si>
  <si>
    <t>WD</t>
  </si>
  <si>
    <t>Anchored wood</t>
  </si>
  <si>
    <t>Embedded rock</t>
  </si>
  <si>
    <t>Meadow willow</t>
  </si>
  <si>
    <t>Mesic forb mid-seral</t>
  </si>
  <si>
    <t>Plot Composition</t>
  </si>
  <si>
    <t>PLOT</t>
  </si>
  <si>
    <t>Sum Composition</t>
  </si>
  <si>
    <t>downs in the DMA sheet.</t>
  </si>
  <si>
    <t xml:space="preserve">To help with tablet data entry, users can expand the  data entry cells.  </t>
  </si>
  <si>
    <r>
      <t xml:space="preserve">This allows ease of entry for the drop-down data.  </t>
    </r>
    <r>
      <rPr>
        <b/>
        <i/>
        <sz val="10"/>
        <rFont val="Verdana"/>
        <family val="2"/>
      </rPr>
      <t xml:space="preserve">You can change the </t>
    </r>
  </si>
  <si>
    <t>magnification of the cell expansions:  use the zoom slider at the</t>
  </si>
  <si>
    <t xml:space="preserve">lower right corner of the spreadsheet. </t>
  </si>
  <si>
    <t>SH Sample #</t>
  </si>
  <si>
    <t>GGW Sample #</t>
  </si>
  <si>
    <t>WH Sample #</t>
  </si>
  <si>
    <t>2. Enter data ONLY in cells marked by alternating rows in blue and white.  Do not enter data into any other cells.</t>
  </si>
  <si>
    <t>4.  Cell C4 in the DMA spreadsheet contains the current percent composition of plants from the latest (last) plot being recorded.  This value updates as plant composition is entered.   When a new plot number is written, this value then jumps to that plot.</t>
  </si>
  <si>
    <t xml:space="preserve">5. You must populate cells in the "Header" worksheet for complete display of all metrics in the Data_summary worksheet </t>
  </si>
  <si>
    <t>6.  Species codes in the drop-downs of the plant species in the DMA sheet are derived from columns N, O, and P of the PLANTS worksheet</t>
  </si>
  <si>
    <t>The desired sample size for any variable that produces a mean or proportion, can be estimated while collecting field data</t>
  </si>
  <si>
    <t>Metric calculations are documented in the Data Analysis Module</t>
  </si>
  <si>
    <t>This section summarizes a few metrics unique to the Data Entry Module</t>
  </si>
  <si>
    <t>Calculations for the sample size esimator in row 4 of the DMA sheet are</t>
  </si>
  <si>
    <t>summarized on the Header Sheet rows 75 to 107</t>
  </si>
  <si>
    <t>Because the sample size estimator uses the standard normal coefficient, and</t>
  </si>
  <si>
    <t xml:space="preserve">streambank alteration and woody riparian species use indicators do not </t>
  </si>
  <si>
    <t>bootstrapping to adjust the estimator (Data Management Guide, Appendix E)</t>
  </si>
  <si>
    <t>The resultant regression equations are:</t>
  </si>
  <si>
    <t>Streambank alteration:</t>
  </si>
  <si>
    <t>n = 1.0041 x Y - .0008</t>
  </si>
  <si>
    <t>Where n = adjusted sample size</t>
  </si>
  <si>
    <t xml:space="preserve">           and y = predicted sample size using the standard normal coefficient</t>
  </si>
  <si>
    <t>Woody riparian species use</t>
  </si>
  <si>
    <t>n = .9797 x Y - .0637</t>
  </si>
  <si>
    <t>R square for the regression equation is   0.99</t>
  </si>
  <si>
    <t>R square for the regression equation is  0.99</t>
  </si>
  <si>
    <t>(regression derived from bootstrapping 95% confidence intervals for 53 DMAs)</t>
  </si>
  <si>
    <t>(regression derived from bootstrapping 95% confidence intervals for 35 DMAs)</t>
  </si>
  <si>
    <t>usually fit a normal probability distribution, re-sampling was done using</t>
  </si>
  <si>
    <t>SAMPLE SIZE ESTIMATOR</t>
  </si>
  <si>
    <t>Bootstrap adjust</t>
  </si>
  <si>
    <t>Median</t>
  </si>
  <si>
    <t>Total Plants</t>
  </si>
  <si>
    <t>ALT Sample #</t>
  </si>
  <si>
    <t>ALT</t>
  </si>
  <si>
    <t>Percent alteration</t>
  </si>
  <si>
    <t>Alteration</t>
  </si>
  <si>
    <t>SPATIAL ANALYSIS</t>
  </si>
  <si>
    <t>The assessment of spatial autocorrelation uses the correlogram method</t>
  </si>
  <si>
    <t>as documented in the Data Management Guide, Appendix A</t>
  </si>
  <si>
    <t>Data Filter</t>
  </si>
  <si>
    <t>Units used to record Stubble Height  (In - Inches, CM = Centimeters):</t>
  </si>
  <si>
    <t>In</t>
  </si>
  <si>
    <t>Sample #</t>
  </si>
  <si>
    <r>
      <t xml:space="preserve"> using the following equation:  n = (Zæ)</t>
    </r>
    <r>
      <rPr>
        <vertAlign val="superscript"/>
        <sz val="9"/>
        <rFont val="Verdana"/>
        <family val="2"/>
      </rPr>
      <t>2</t>
    </r>
    <r>
      <rPr>
        <sz val="9"/>
        <rFont val="Verdana"/>
        <family val="2"/>
      </rPr>
      <t>(s)</t>
    </r>
    <r>
      <rPr>
        <vertAlign val="superscript"/>
        <sz val="9"/>
        <rFont val="Verdana"/>
        <family val="2"/>
      </rPr>
      <t>2</t>
    </r>
    <r>
      <rPr>
        <sz val="9"/>
        <rFont val="Verdana"/>
        <family val="2"/>
      </rPr>
      <t>/(B)</t>
    </r>
    <r>
      <rPr>
        <vertAlign val="superscript"/>
        <sz val="9"/>
        <rFont val="Verdana"/>
        <family val="2"/>
      </rPr>
      <t>2</t>
    </r>
  </si>
  <si>
    <t>SAMPLE NEEDED (adjusted to bootstrap)</t>
  </si>
  <si>
    <t>Boot adjust</t>
  </si>
  <si>
    <t>y = 0.9797x - 0.0637</t>
  </si>
  <si>
    <t>Note:  if the master copy was downloaded from the INTERNET, this security warning may appear:</t>
  </si>
  <si>
    <t>To remove this warning, do the following:   Open Windows Explorer and right-click on the file name.  In the drop-down box that appears, select "Properties", then at the bottom of the next box click on  "Unblock" to remove the security risk message.</t>
  </si>
  <si>
    <t>*Are hydrophytic woody plants supposed to be present at this site (y/n)?</t>
  </si>
  <si>
    <t>*Are there any hydrophytic woody plants present (y/n)?</t>
  </si>
  <si>
    <t>*Are all age classes of hydrophytic woody plants present (y/n)?</t>
  </si>
  <si>
    <t>Woody Height</t>
  </si>
  <si>
    <t xml:space="preserve">Streambanks </t>
  </si>
  <si>
    <t xml:space="preserve">                Width</t>
  </si>
  <si>
    <r>
      <rPr>
        <b/>
        <i/>
        <u/>
        <sz val="10"/>
        <color theme="3"/>
        <rFont val="Verdana"/>
        <family val="2"/>
      </rPr>
      <t xml:space="preserve">"KeySP": </t>
    </r>
    <r>
      <rPr>
        <sz val="10"/>
        <rFont val="Verdana"/>
        <family val="2"/>
      </rPr>
      <t xml:space="preserve"> Master list of Key Species for stubble height and woody age class and browse.</t>
    </r>
  </si>
  <si>
    <t>3.  Row 3 in the DMA spreadsheet displays sample size estimators for 4 indicators - Stubble height,streambank alteration, GGW, and Woody Use.   Because stubble height and woody use can have more than one recording per plot, the value of N (current number of samples) is displayed.</t>
  </si>
  <si>
    <t>Using the above equation, sample sizes are estimated for the site using the default margin of error for</t>
  </si>
  <si>
    <t>Raw data</t>
  </si>
  <si>
    <t>(sample point interval)</t>
  </si>
  <si>
    <t>Woody Plant Height</t>
  </si>
  <si>
    <t>Sample points (quadrats)</t>
  </si>
  <si>
    <t xml:space="preserve">     Greenline Cover</t>
  </si>
  <si>
    <t xml:space="preserve">SPECIAL NOTE FOR SAMPLING AT PRE-EXISTING DMA's:   </t>
  </si>
  <si>
    <t xml:space="preserve"> For existing (previously established) DMAs that are 110 m long or greater with a sample interval of 2.5-2.75 m, the sampling interval should be increased to 3.75 m to reduce or eliminate spatial autocorrelation.  This will reduce the sample size from 80 to 58 on 110-m long DMAs (see the footnote labeled * on the Header tab for details on desired sample size).  Do not change the DMA length. </t>
  </si>
  <si>
    <r>
      <rPr>
        <b/>
        <i/>
        <sz val="10"/>
        <color theme="3" tint="-0.249977111117893"/>
        <rFont val="Verdana"/>
        <family val="2"/>
      </rPr>
      <t>"Spatial"</t>
    </r>
    <r>
      <rPr>
        <b/>
        <i/>
        <sz val="10"/>
        <rFont val="Verdana"/>
        <family val="2"/>
      </rPr>
      <t xml:space="preserve">:   </t>
    </r>
    <r>
      <rPr>
        <sz val="10"/>
        <rFont val="Verdana"/>
        <family val="2"/>
      </rPr>
      <t>Worksheet where the analysis of spatial autocorrelation is processed (see Instructions in the Spatial tab).</t>
    </r>
  </si>
  <si>
    <t>Rhizom-atous</t>
  </si>
  <si>
    <t>Age Class</t>
  </si>
  <si>
    <t>Stem Height and Diameter</t>
  </si>
  <si>
    <t>Stem is &lt;1m tall or &lt;2.5 cm in diameter at 50 percent of height from ground level</t>
  </si>
  <si>
    <t>Stem is ≥1m tall or 2.5 to 7.6 cm in diameter at 50 percent of height from ground level</t>
  </si>
  <si>
    <t>Stem is ≥1 m tall and &gt;7.6 cm in diameter at 50 percent of height from ground level</t>
  </si>
  <si>
    <t>1 stem &lt;0.5 cm in diameter at the base and &lt;0.5 m tall</t>
  </si>
  <si>
    <t>Mature*</t>
  </si>
  <si>
    <t>1 stem &lt;0.5 cm in diameter at the base and &lt;30 cm tall</t>
  </si>
  <si>
    <t>2-10 stems less than 30 cm tall or 1 stem ≥0.5 cm in diameter at the base and less than 30 cm tall</t>
  </si>
  <si>
    <t>&gt;10 stems over 30 cm tall</t>
  </si>
  <si>
    <t>Woody riparian species age classes for single-stemmed species (e.g., cottonwood, aspen, maple)</t>
  </si>
  <si>
    <t>* Note that mature plants can be height suppressed due to repeated heavy browsing, thus the mature class includes</t>
  </si>
  <si>
    <t xml:space="preserve"> larger diameter stems that are shorter than 1 m tall (Singer et al. 1994, Chadde and Kay 1991).</t>
  </si>
  <si>
    <t xml:space="preserve">Woody riparian species age classes for multi-stemmed (clumpy) species (most willows, alder, birch). </t>
  </si>
  <si>
    <t xml:space="preserve">Woody riparian species age classes for low growing (or “dwarf” shrubs) that are generally mature at </t>
  </si>
  <si>
    <t>approximately 30-50 cm tall (e.g., Short-fruit willow, Wolf willow, Hoary willow, Undergreen willow, etc.)</t>
  </si>
  <si>
    <r>
      <t xml:space="preserve">2-10 stems less than 1 m tall </t>
    </r>
    <r>
      <rPr>
        <b/>
        <u/>
        <sz val="14"/>
        <rFont val="Verdana"/>
        <family val="2"/>
      </rPr>
      <t xml:space="preserve">or </t>
    </r>
    <r>
      <rPr>
        <sz val="14"/>
        <rFont val="Verdana"/>
        <family val="2"/>
      </rPr>
      <t>1 stem ≥0.5 cm in diameter at the base and less than 1 m tall</t>
    </r>
  </si>
  <si>
    <r>
      <t xml:space="preserve">&gt;10 stems over 1 m tall </t>
    </r>
    <r>
      <rPr>
        <b/>
        <u/>
        <sz val="14"/>
        <rFont val="Verdana"/>
        <family val="2"/>
      </rPr>
      <t>or</t>
    </r>
    <r>
      <rPr>
        <sz val="14"/>
        <rFont val="Verdana"/>
        <family val="2"/>
      </rPr>
      <t xml:space="preserve"> &gt;10 stems that are </t>
    </r>
    <r>
      <rPr>
        <u/>
        <sz val="14"/>
        <rFont val="Verdana"/>
        <family val="2"/>
      </rPr>
      <t>&gt;</t>
    </r>
    <r>
      <rPr>
        <sz val="14"/>
        <rFont val="Verdana"/>
        <family val="2"/>
      </rPr>
      <t>1 cm in diameter at the base and less than 1 m tall</t>
    </r>
  </si>
  <si>
    <t>Last sample point number on the left bank:</t>
  </si>
  <si>
    <t>NOTE:   The advantage of using a lower confidence level is that it can lead to a wider margin of error (confidence interval) which may be desirable if fewer samples are available at the site.   However, it is important to note that using a lower confidence level also increases the risk of making a Type I error, which is rejecting a true null hypothesis.  In other words, a significant difference in a trend or condition might be indicated by the statistical test using the confidence interval and yet because the confidence level is lower,  we end up with a false positive - rather than accepting the significant difference it may not actually be true.</t>
  </si>
  <si>
    <t>Absolute streambank cover</t>
  </si>
  <si>
    <t>PERCENT COVER</t>
  </si>
  <si>
    <r>
      <t>Habitat -</t>
    </r>
    <r>
      <rPr>
        <b/>
        <sz val="8"/>
        <rFont val="Times New Roman"/>
        <family val="1"/>
      </rPr>
      <t>pool(p) riffle(r)</t>
    </r>
  </si>
  <si>
    <t>metrics derived from field testing of the indicator,  as shown on table 9 in Chapter III of the Data Instructions Guide.</t>
  </si>
  <si>
    <t>are set so as to not exceed one-half the Confidence interval (or the margin of error) for individual</t>
  </si>
  <si>
    <t>For example, the margin of error (ME) in table 9 for GGW is .45 meter around the mean,</t>
  </si>
  <si>
    <t>However Table 9 also provides the relative margin of error (RME) of 7% of the GGW value.  Thus if GGW is 5 meters,</t>
  </si>
  <si>
    <t>7% of 5 meters is .35 meters and of 10 meters is .7 meter.  The RME is used to calculate the ME in cells e2 to i2.</t>
  </si>
  <si>
    <t>ME</t>
  </si>
  <si>
    <t>RME =</t>
  </si>
  <si>
    <t>From observer variation (Table 9)</t>
  </si>
  <si>
    <r>
      <t xml:space="preserve">which is equal to one half the confidence interval of .90 ( </t>
    </r>
    <r>
      <rPr>
        <sz val="9"/>
        <rFont val="Calibri"/>
        <family val="2"/>
      </rPr>
      <t>±</t>
    </r>
    <r>
      <rPr>
        <sz val="11.7"/>
        <rFont val="Verdana"/>
        <family val="2"/>
      </rPr>
      <t>.</t>
    </r>
    <r>
      <rPr>
        <sz val="10"/>
        <rFont val="Verdana"/>
        <family val="2"/>
      </rPr>
      <t>45 meter either side of the mean).</t>
    </r>
  </si>
  <si>
    <t xml:space="preserve">Record each cover constituent to the nearest 10 percent. </t>
  </si>
  <si>
    <t xml:space="preserve"> If two or more cover types overlap, do not add the overlap</t>
  </si>
  <si>
    <t xml:space="preserve"> amounts and only record the portion of overlapping cover</t>
  </si>
  <si>
    <t xml:space="preserve"> closest to or directly on the ground surface</t>
  </si>
  <si>
    <t xml:space="preserve"> (e.g., record rock on the ground and not the overlapping vegetation</t>
  </si>
  <si>
    <t xml:space="preserve"> cover immediately above the rock). </t>
  </si>
  <si>
    <r>
      <rPr>
        <b/>
        <sz val="11"/>
        <rFont val="Calibri"/>
        <family val="2"/>
      </rPr>
      <t>Determine the absolute cover for each of the cover constituents</t>
    </r>
    <r>
      <rPr>
        <sz val="11"/>
        <rFont val="Calibri"/>
        <family val="2"/>
      </rPr>
      <t xml:space="preserve">: </t>
    </r>
  </si>
  <si>
    <t>Veg</t>
  </si>
  <si>
    <t>Rock</t>
  </si>
  <si>
    <t>Large wood</t>
  </si>
  <si>
    <t>Calculated Bare/litter</t>
  </si>
  <si>
    <t xml:space="preserve">        That cover quantity is calculated.</t>
  </si>
  <si>
    <t>Link to Cover   table</t>
  </si>
  <si>
    <t>Average=</t>
  </si>
  <si>
    <t>Do NOT include bare ground, litter,or moss in these estimates.</t>
  </si>
  <si>
    <t xml:space="preserve"> Cover includes all of the above up to .5 meter above the ground surface</t>
  </si>
  <si>
    <t>Indicate which pebbles  were estimated*</t>
  </si>
  <si>
    <r>
      <t>*Estimate particle sizes for those that cannot be measured.  For the relevant row, write down the pebble #'s (e.g.: 8, 9, 10) that were estimated</t>
    </r>
    <r>
      <rPr>
        <sz val="8"/>
        <rFont val="Calibri"/>
        <family val="2"/>
      </rPr>
      <t>.  It may be possible to differentiate sand, fine gravel, coarse gravel,   fine cobble, coarse cobble, boulder, and bedrock by a combination of visual clues, sound, and feel.   Those size classes are included in the drop-down lists</t>
    </r>
  </si>
  <si>
    <t xml:space="preserve"> (i) Perennial foliar vegetation cover, (ii)  embedded rock including bedrock</t>
  </si>
  <si>
    <t>(&gt;15cm or 6 in), and (iii) large wood (&gt;10 cm or 4 in)</t>
  </si>
  <si>
    <t>Total =</t>
  </si>
  <si>
    <t>From observer variation (Table 9 in the DIG)</t>
  </si>
  <si>
    <t>RME</t>
  </si>
  <si>
    <r>
      <t xml:space="preserve"> </t>
    </r>
    <r>
      <rPr>
        <b/>
        <i/>
        <u/>
        <sz val="10"/>
        <color theme="3"/>
        <rFont val="Verdana"/>
        <family val="2"/>
      </rPr>
      <t>"DMA":</t>
    </r>
    <r>
      <rPr>
        <b/>
        <i/>
        <sz val="10"/>
        <color theme="3"/>
        <rFont val="Verdana"/>
        <family val="2"/>
      </rPr>
      <t xml:space="preserve">  </t>
    </r>
    <r>
      <rPr>
        <sz val="10"/>
        <rFont val="Verdana"/>
        <family val="2"/>
      </rPr>
      <t>Raw data form for plants, bank stability/cover/alteration, GGW, and livestock use indicators.</t>
    </r>
    <r>
      <rPr>
        <b/>
        <i/>
        <sz val="10"/>
        <color theme="3"/>
        <rFont val="Verdana"/>
        <family val="2"/>
      </rPr>
      <t xml:space="preserve"> </t>
    </r>
    <r>
      <rPr>
        <sz val="10"/>
        <color theme="3"/>
        <rFont val="Verdana"/>
        <family val="2"/>
      </rPr>
      <t xml:space="preserve"> </t>
    </r>
    <r>
      <rPr>
        <sz val="10"/>
        <rFont val="Verdana"/>
        <family val="2"/>
      </rPr>
      <t>The Cover (column c) must have a value for each Species/Rock/Wood recorded in column B even if there is no greenline.  In the case of no greenline (code ng), record 100.</t>
    </r>
  </si>
  <si>
    <t>KEY SPECIES FOR WOODY RIPARIAN SPECIES AGE CLASS</t>
  </si>
  <si>
    <t>KEY SPECIES FOR WOODY RIPARIAN USE</t>
  </si>
  <si>
    <t>Explanation of these questions</t>
  </si>
  <si>
    <t xml:space="preserve">                 Return to DMA table</t>
  </si>
  <si>
    <t>NEW to this version</t>
  </si>
  <si>
    <t>Using the Data Entry Module for field tablets with no macros - 2024</t>
  </si>
  <si>
    <t>does NOT support EXCEL macros.  As such  you will have to fill out the plant lists by hand and Active X drop-downs are not supported.</t>
  </si>
  <si>
    <t xml:space="preserve">The validation list drop-downs are supported in this version thus making it </t>
  </si>
  <si>
    <t>desirbable to fill in the plant lists in the PLANTS tab which are then used to populate the drop-</t>
  </si>
  <si>
    <t xml:space="preserve">This version is consistent with the updated MIM  Data Instructions Guide 2025 available at: </t>
  </si>
  <si>
    <t>rmsmim.com</t>
  </si>
  <si>
    <t>The "Spatial" tab can be used to test whether or not there is spatial autocorrelation</t>
  </si>
  <si>
    <t>after collecting a number of samples for indicators that more commonly associate</t>
  </si>
  <si>
    <t>with spatial autocorrelation.   If there is a strong positive correlation (&gt;.3), consider</t>
  </si>
  <si>
    <t>increasing sample point spacing.  However, as more samples are collected the test</t>
  </si>
  <si>
    <t>may be negative for spatial autocorrelation.  Previously it was suggested to test after</t>
  </si>
  <si>
    <t>collecting just 10 samples, but more will likely be needed to achieve a reliable test.</t>
  </si>
  <si>
    <t>One convention is to collect all samples on the left side (approx 40), then make the</t>
  </si>
  <si>
    <t>test.  If expanding the sample spacing is desired, consider expanding the length of</t>
  </si>
  <si>
    <t xml:space="preserve">the DMA at that point.  </t>
  </si>
  <si>
    <t>The worksheet, "PLANTS"  is used to handle plant species codes used in the data entry routine.  The plant list for the DMA is built in column M and populates the drop-down lists on the DMA tab.</t>
  </si>
  <si>
    <t xml:space="preserve">When unprotecting sheets, be careful not to replace or erase equations. </t>
  </si>
  <si>
    <t>Right-click on the worksheet tab at the bottom of the workbook and select "unprotect sheet".</t>
  </si>
  <si>
    <t>TAMAR2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</si>
</sst>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
    <numFmt numFmtId="165" formatCode="0.0"/>
    <numFmt numFmtId="166" formatCode="0.0%"/>
    <numFmt numFmtId="167" formatCode="0.0000000"/>
    <numFmt numFmtId="168" formatCode="[$-409]d\-mmm\-yyyy;@"/>
    <numFmt numFmtId="169" formatCode="0.00000"/>
    <numFmt numFmtId="170" formatCode="[$-409]mmm\-yy;@"/>
  </numFmts>
  <fonts count="110" x14ac:knownFonts="1">
    <font>
      <sz val="10"/>
      <name val="Arial"/>
    </font>
    <font>
      <sz val="11"/>
      <color theme="1"/>
      <name val="Calibri"/>
      <family val="2"/>
      <scheme val="minor"/>
    </font>
    <font>
      <sz val="10"/>
      <name val="Arial"/>
      <family val="2"/>
    </font>
    <font>
      <b/>
      <sz val="10"/>
      <name val="Arial"/>
      <family val="2"/>
    </font>
    <font>
      <sz val="10"/>
      <name val="Arial"/>
      <family val="2"/>
    </font>
    <font>
      <sz val="12"/>
      <name val="Arial"/>
      <family val="2"/>
    </font>
    <font>
      <b/>
      <sz val="12"/>
      <name val="Arial"/>
      <family val="2"/>
    </font>
    <font>
      <sz val="10"/>
      <name val="Courier New"/>
      <family val="3"/>
    </font>
    <font>
      <sz val="8"/>
      <name val="Arial"/>
      <family val="2"/>
    </font>
    <font>
      <sz val="10"/>
      <color indexed="8"/>
      <name val="Arial"/>
      <family val="2"/>
    </font>
    <font>
      <sz val="10"/>
      <color indexed="8"/>
      <name val="Arial"/>
      <family val="2"/>
    </font>
    <font>
      <u/>
      <sz val="10"/>
      <color indexed="12"/>
      <name val="Arial"/>
      <family val="2"/>
    </font>
    <font>
      <b/>
      <sz val="10"/>
      <color indexed="8"/>
      <name val="Arial"/>
      <family val="2"/>
    </font>
    <font>
      <b/>
      <sz val="10"/>
      <color indexed="8"/>
      <name val="Tahoma"/>
      <family val="2"/>
    </font>
    <font>
      <b/>
      <sz val="14"/>
      <name val="Times New Roman"/>
      <family val="1"/>
    </font>
    <font>
      <sz val="10"/>
      <name val="Times New Roman"/>
      <family val="1"/>
    </font>
    <font>
      <b/>
      <sz val="12"/>
      <name val="Times New Roman"/>
      <family val="1"/>
    </font>
    <font>
      <b/>
      <sz val="10"/>
      <name val="Times New Roman"/>
      <family val="1"/>
    </font>
    <font>
      <b/>
      <sz val="11"/>
      <name val="Times New Roman"/>
      <family val="1"/>
    </font>
    <font>
      <b/>
      <sz val="8"/>
      <color indexed="8"/>
      <name val="Tahoma"/>
      <family val="2"/>
    </font>
    <font>
      <sz val="10"/>
      <color indexed="8"/>
      <name val="Tahoma"/>
      <family val="2"/>
    </font>
    <font>
      <i/>
      <sz val="10"/>
      <color indexed="8"/>
      <name val="Arial"/>
      <family val="2"/>
    </font>
    <font>
      <b/>
      <sz val="10"/>
      <name val="Tahoma"/>
      <family val="2"/>
    </font>
    <font>
      <sz val="10"/>
      <name val="Tahoma"/>
      <family val="2"/>
    </font>
    <font>
      <i/>
      <sz val="10"/>
      <name val="Arial"/>
      <family val="2"/>
    </font>
    <font>
      <b/>
      <sz val="18"/>
      <name val="Arial"/>
      <family val="2"/>
    </font>
    <font>
      <b/>
      <sz val="16"/>
      <name val="Arial"/>
      <family val="2"/>
    </font>
    <font>
      <sz val="14"/>
      <name val="Arial"/>
      <family val="2"/>
    </font>
    <font>
      <sz val="11"/>
      <color indexed="8"/>
      <name val="Arial"/>
      <family val="2"/>
    </font>
    <font>
      <sz val="10"/>
      <color indexed="8"/>
      <name val="Times New Roman"/>
      <family val="1"/>
    </font>
    <font>
      <b/>
      <sz val="10"/>
      <color indexed="8"/>
      <name val="Verdana"/>
      <family val="2"/>
    </font>
    <font>
      <sz val="10"/>
      <color indexed="8"/>
      <name val="Verdana"/>
      <family val="2"/>
    </font>
    <font>
      <b/>
      <u/>
      <sz val="10"/>
      <color indexed="8"/>
      <name val="Verdana"/>
      <family val="2"/>
    </font>
    <font>
      <b/>
      <sz val="9"/>
      <color indexed="8"/>
      <name val="Verdana"/>
      <family val="2"/>
    </font>
    <font>
      <b/>
      <sz val="10"/>
      <name val="Verdana"/>
      <family val="2"/>
    </font>
    <font>
      <sz val="10"/>
      <name val="Verdana"/>
      <family val="2"/>
    </font>
    <font>
      <i/>
      <sz val="10"/>
      <name val="Verdana"/>
      <family val="2"/>
    </font>
    <font>
      <sz val="9"/>
      <name val="Verdana"/>
      <family val="2"/>
    </font>
    <font>
      <b/>
      <sz val="9"/>
      <name val="Verdana"/>
      <family val="2"/>
    </font>
    <font>
      <b/>
      <sz val="11"/>
      <color indexed="8"/>
      <name val="Arial"/>
      <family val="2"/>
    </font>
    <font>
      <sz val="11"/>
      <name val="Arial"/>
      <family val="2"/>
    </font>
    <font>
      <b/>
      <sz val="8"/>
      <color indexed="8"/>
      <name val="Verdana"/>
      <family val="2"/>
    </font>
    <font>
      <b/>
      <sz val="9"/>
      <color indexed="8"/>
      <name val="Verdana"/>
      <family val="2"/>
    </font>
    <font>
      <sz val="11"/>
      <color indexed="8"/>
      <name val="Verdana"/>
      <family val="2"/>
    </font>
    <font>
      <sz val="10"/>
      <color indexed="8"/>
      <name val="Tahoma"/>
      <family val="2"/>
    </font>
    <font>
      <b/>
      <sz val="9"/>
      <name val="Arial"/>
      <family val="2"/>
    </font>
    <font>
      <b/>
      <sz val="14"/>
      <name val="Calibri"/>
      <family val="2"/>
    </font>
    <font>
      <sz val="12"/>
      <name val="Verdana"/>
      <family val="2"/>
    </font>
    <font>
      <b/>
      <sz val="12"/>
      <name val="Verdana"/>
      <family val="2"/>
    </font>
    <font>
      <b/>
      <sz val="12"/>
      <color indexed="8"/>
      <name val="Verdana"/>
      <family val="2"/>
    </font>
    <font>
      <b/>
      <sz val="14"/>
      <name val="Verdana"/>
      <family val="2"/>
    </font>
    <font>
      <b/>
      <sz val="10"/>
      <color indexed="42"/>
      <name val="Tahoma"/>
      <family val="2"/>
    </font>
    <font>
      <sz val="10"/>
      <color indexed="42"/>
      <name val="Arial"/>
      <family val="2"/>
    </font>
    <font>
      <sz val="10"/>
      <color indexed="42"/>
      <name val="Tahoma"/>
      <family val="2"/>
    </font>
    <font>
      <sz val="8"/>
      <name val="Arial"/>
      <family val="2"/>
    </font>
    <font>
      <b/>
      <i/>
      <sz val="10"/>
      <name val="Verdana"/>
      <family val="2"/>
    </font>
    <font>
      <sz val="10"/>
      <color indexed="8"/>
      <name val="Courier New"/>
      <family val="3"/>
    </font>
    <font>
      <b/>
      <sz val="10"/>
      <color indexed="8"/>
      <name val="Times New Roman"/>
      <family val="1"/>
    </font>
    <font>
      <b/>
      <i/>
      <sz val="12"/>
      <name val="Arial"/>
      <family val="2"/>
    </font>
    <font>
      <b/>
      <sz val="9"/>
      <color indexed="10"/>
      <name val="Verdana"/>
      <family val="2"/>
    </font>
    <font>
      <b/>
      <sz val="11"/>
      <name val="Verdana"/>
      <family val="2"/>
    </font>
    <font>
      <b/>
      <sz val="11"/>
      <name val="Arial"/>
      <family val="2"/>
    </font>
    <font>
      <sz val="10"/>
      <color indexed="9"/>
      <name val="Verdana"/>
      <family val="2"/>
    </font>
    <font>
      <b/>
      <i/>
      <sz val="10"/>
      <color theme="3"/>
      <name val="Verdana"/>
      <family val="2"/>
    </font>
    <font>
      <b/>
      <i/>
      <u/>
      <sz val="10"/>
      <color theme="3"/>
      <name val="Verdana"/>
      <family val="2"/>
    </font>
    <font>
      <b/>
      <u/>
      <sz val="10"/>
      <name val="Verdana"/>
      <family val="2"/>
    </font>
    <font>
      <b/>
      <i/>
      <u/>
      <sz val="10"/>
      <color indexed="12"/>
      <name val="Verdana"/>
      <family val="2"/>
    </font>
    <font>
      <sz val="10"/>
      <name val="Arial"/>
      <family val="2"/>
    </font>
    <font>
      <b/>
      <sz val="11"/>
      <color theme="1"/>
      <name val="Calibri"/>
      <family val="2"/>
      <scheme val="minor"/>
    </font>
    <font>
      <b/>
      <sz val="11"/>
      <color indexed="8"/>
      <name val="Calibri"/>
      <family val="2"/>
      <scheme val="minor"/>
    </font>
    <font>
      <sz val="11"/>
      <color indexed="8"/>
      <name val="Calibri"/>
      <family val="2"/>
      <scheme val="minor"/>
    </font>
    <font>
      <b/>
      <sz val="7"/>
      <color indexed="8"/>
      <name val="Verdana"/>
      <family val="2"/>
    </font>
    <font>
      <b/>
      <i/>
      <sz val="11"/>
      <color indexed="8"/>
      <name val="Arial"/>
      <family val="2"/>
    </font>
    <font>
      <b/>
      <sz val="11"/>
      <color indexed="56"/>
      <name val="Arial"/>
      <family val="2"/>
    </font>
    <font>
      <b/>
      <sz val="11"/>
      <color indexed="8"/>
      <name val="Verdana"/>
      <family val="2"/>
    </font>
    <font>
      <b/>
      <sz val="10"/>
      <name val="Courier New"/>
      <family val="3"/>
    </font>
    <font>
      <sz val="14"/>
      <name val="Verdana"/>
      <family val="2"/>
    </font>
    <font>
      <b/>
      <sz val="14"/>
      <color indexed="8"/>
      <name val="Verdana"/>
      <family val="2"/>
    </font>
    <font>
      <sz val="10"/>
      <name val="Verdana Pro"/>
      <family val="2"/>
    </font>
    <font>
      <sz val="10"/>
      <color rgb="FF000000"/>
      <name val="Verdana"/>
      <family val="2"/>
    </font>
    <font>
      <u/>
      <sz val="12"/>
      <color indexed="12"/>
      <name val="Arial"/>
      <family val="2"/>
    </font>
    <font>
      <vertAlign val="superscript"/>
      <sz val="9"/>
      <name val="Verdana"/>
      <family val="2"/>
    </font>
    <font>
      <sz val="9"/>
      <color indexed="8"/>
      <name val="Verdana"/>
      <family val="2"/>
    </font>
    <font>
      <sz val="9"/>
      <color theme="0" tint="-0.14999847407452621"/>
      <name val="Verdana"/>
      <family val="2"/>
    </font>
    <font>
      <b/>
      <sz val="8"/>
      <color indexed="8"/>
      <name val="Arial"/>
      <family val="2"/>
    </font>
    <font>
      <b/>
      <sz val="9"/>
      <color theme="1"/>
      <name val="Verdana"/>
      <family val="2"/>
    </font>
    <font>
      <sz val="10"/>
      <color theme="1"/>
      <name val="Arial"/>
      <family val="2"/>
    </font>
    <font>
      <sz val="9"/>
      <color theme="1"/>
      <name val="Verdana"/>
      <family val="2"/>
    </font>
    <font>
      <sz val="9"/>
      <color theme="1"/>
      <name val="Arial"/>
      <family val="2"/>
    </font>
    <font>
      <sz val="8"/>
      <color rgb="FF000000"/>
      <name val="Calibri"/>
      <family val="2"/>
    </font>
    <font>
      <b/>
      <sz val="10"/>
      <color indexed="56"/>
      <name val="Arial"/>
      <family val="2"/>
    </font>
    <font>
      <sz val="9"/>
      <name val="Arial"/>
      <family val="2"/>
    </font>
    <font>
      <b/>
      <u/>
      <sz val="12"/>
      <color indexed="12"/>
      <name val="Arial"/>
      <family val="2"/>
    </font>
    <font>
      <b/>
      <i/>
      <sz val="10"/>
      <color theme="3" tint="-0.249977111117893"/>
      <name val="Verdana"/>
      <family val="2"/>
    </font>
    <font>
      <sz val="11"/>
      <name val="Verdana"/>
      <family val="2"/>
    </font>
    <font>
      <b/>
      <i/>
      <sz val="14"/>
      <color rgb="FF000000"/>
      <name val="Verdana"/>
      <family val="2"/>
    </font>
    <font>
      <b/>
      <u/>
      <sz val="14"/>
      <name val="Verdana"/>
      <family val="2"/>
    </font>
    <font>
      <u/>
      <sz val="14"/>
      <name val="Verdana"/>
      <family val="2"/>
    </font>
    <font>
      <b/>
      <i/>
      <sz val="11"/>
      <color rgb="FF000000"/>
      <name val="Verdana"/>
      <family val="2"/>
    </font>
    <font>
      <sz val="12"/>
      <name val="Calibri"/>
      <family val="2"/>
      <scheme val="minor"/>
    </font>
    <font>
      <b/>
      <sz val="8"/>
      <name val="Times New Roman"/>
      <family val="1"/>
    </font>
    <font>
      <sz val="9"/>
      <name val="Calibri"/>
      <family val="2"/>
    </font>
    <font>
      <sz val="11.7"/>
      <name val="Verdana"/>
      <family val="2"/>
    </font>
    <font>
      <sz val="11"/>
      <name val="Calibri"/>
      <family val="2"/>
    </font>
    <font>
      <b/>
      <sz val="11"/>
      <name val="Calibri"/>
      <family val="2"/>
    </font>
    <font>
      <b/>
      <i/>
      <sz val="8"/>
      <name val="Calibri"/>
      <family val="2"/>
    </font>
    <font>
      <sz val="8"/>
      <name val="Calibri"/>
      <family val="2"/>
    </font>
    <font>
      <sz val="10"/>
      <color theme="3"/>
      <name val="Verdana"/>
      <family val="2"/>
    </font>
    <font>
      <b/>
      <sz val="12"/>
      <color indexed="9"/>
      <name val="Verdana"/>
      <family val="2"/>
    </font>
    <font>
      <b/>
      <u/>
      <sz val="10"/>
      <color rgb="FF0000FF"/>
      <name val="Arial"/>
      <family val="2"/>
    </font>
  </fonts>
  <fills count="39">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indexed="12"/>
        <bgColor indexed="64"/>
      </patternFill>
    </fill>
    <fill>
      <patternFill patternType="solid">
        <fgColor indexed="8"/>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51"/>
        <bgColor indexed="64"/>
      </patternFill>
    </fill>
    <fill>
      <patternFill patternType="solid">
        <fgColor indexed="13"/>
        <bgColor indexed="64"/>
      </patternFill>
    </fill>
    <fill>
      <patternFill patternType="solid">
        <fgColor indexed="9"/>
        <bgColor indexed="64"/>
      </patternFill>
    </fill>
    <fill>
      <patternFill patternType="solid">
        <fgColor indexed="31"/>
        <bgColor indexed="64"/>
      </patternFill>
    </fill>
    <fill>
      <patternFill patternType="solid">
        <fgColor indexed="45"/>
        <bgColor indexed="64"/>
      </patternFill>
    </fill>
    <fill>
      <patternFill patternType="solid">
        <fgColor indexed="27"/>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rgb="FFFFC000"/>
        <bgColor indexed="64"/>
      </patternFill>
    </fill>
    <fill>
      <patternFill patternType="solid">
        <fgColor theme="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0"/>
        <bgColor theme="4" tint="0.79998168889431442"/>
      </patternFill>
    </fill>
    <fill>
      <patternFill patternType="solid">
        <fgColor theme="6" tint="0.79998168889431442"/>
        <bgColor theme="4" tint="0.79998168889431442"/>
      </patternFill>
    </fill>
    <fill>
      <patternFill patternType="solid">
        <fgColor rgb="FFCCFFCC"/>
        <bgColor indexed="64"/>
      </patternFill>
    </fill>
    <fill>
      <patternFill patternType="solid">
        <fgColor rgb="FFFFC000"/>
        <bgColor theme="4" tint="0.79998168889431442"/>
      </patternFill>
    </fill>
    <fill>
      <patternFill patternType="solid">
        <fgColor theme="2" tint="-9.9978637043366805E-2"/>
        <bgColor indexed="64"/>
      </patternFill>
    </fill>
    <fill>
      <patternFill patternType="solid">
        <fgColor rgb="FFC4BC96"/>
        <bgColor indexed="64"/>
      </patternFill>
    </fill>
  </fills>
  <borders count="1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medium">
        <color indexed="64"/>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medium">
        <color indexed="8"/>
      </right>
      <top/>
      <bottom/>
      <diagonal/>
    </border>
    <border>
      <left style="medium">
        <color indexed="8"/>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ck">
        <color indexed="64"/>
      </left>
      <right style="thick">
        <color indexed="64"/>
      </right>
      <top style="thick">
        <color indexed="64"/>
      </top>
      <bottom style="thick">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diagonal/>
    </border>
    <border>
      <left style="thick">
        <color indexed="64"/>
      </left>
      <right/>
      <top style="thick">
        <color indexed="64"/>
      </top>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top/>
      <bottom style="double">
        <color indexed="64"/>
      </bottom>
      <diagonal/>
    </border>
    <border>
      <left style="thick">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theme="4" tint="0.39997558519241921"/>
      </left>
      <right/>
      <top style="thin">
        <color indexed="64"/>
      </top>
      <bottom/>
      <diagonal/>
    </border>
    <border>
      <left style="thin">
        <color indexed="64"/>
      </left>
      <right style="thin">
        <color theme="4" tint="0.39997558519241921"/>
      </right>
      <top style="medium">
        <color indexed="64"/>
      </top>
      <bottom/>
      <diagonal/>
    </border>
    <border>
      <left style="thin">
        <color theme="4" tint="0.39997558519241921"/>
      </left>
      <right/>
      <top style="double">
        <color indexed="64"/>
      </top>
      <bottom/>
      <diagonal/>
    </border>
    <border>
      <left style="thin">
        <color indexed="64"/>
      </left>
      <right/>
      <top style="double">
        <color indexed="64"/>
      </top>
      <bottom/>
      <diagonal/>
    </border>
    <border>
      <left style="medium">
        <color indexed="64"/>
      </left>
      <right/>
      <top style="double">
        <color indexed="64"/>
      </top>
      <bottom/>
      <diagonal/>
    </border>
    <border>
      <left style="thin">
        <color indexed="64"/>
      </left>
      <right style="thin">
        <color theme="4" tint="0.39997558519241921"/>
      </right>
      <top style="double">
        <color indexed="64"/>
      </top>
      <bottom/>
      <diagonal/>
    </border>
    <border>
      <left style="thin">
        <color indexed="64"/>
      </left>
      <right style="thin">
        <color theme="4" tint="0.39997558519241921"/>
      </right>
      <top style="thin">
        <color indexed="64"/>
      </top>
      <bottom/>
      <diagonal/>
    </border>
    <border>
      <left style="thin">
        <color indexed="64"/>
      </left>
      <right style="medium">
        <color indexed="64"/>
      </right>
      <top style="medium">
        <color indexed="64"/>
      </top>
      <bottom style="medium">
        <color indexed="64"/>
      </bottom>
      <diagonal/>
    </border>
    <border>
      <left/>
      <right style="medium">
        <color rgb="FF000001"/>
      </right>
      <top style="medium">
        <color rgb="FF000001"/>
      </top>
      <bottom style="medium">
        <color rgb="FF000001"/>
      </bottom>
      <diagonal/>
    </border>
    <border>
      <left/>
      <right/>
      <top style="medium">
        <color rgb="FF000001"/>
      </top>
      <bottom style="medium">
        <color rgb="FF000001"/>
      </bottom>
      <diagonal/>
    </border>
    <border>
      <left/>
      <right style="medium">
        <color rgb="FF000001"/>
      </right>
      <top/>
      <bottom style="medium">
        <color rgb="FF000001"/>
      </bottom>
      <diagonal/>
    </border>
    <border>
      <left/>
      <right/>
      <top/>
      <bottom style="medium">
        <color rgb="FF000001"/>
      </bottom>
      <diagonal/>
    </border>
    <border>
      <left style="medium">
        <color indexed="64"/>
      </left>
      <right style="medium">
        <color rgb="FF000001"/>
      </right>
      <top style="medium">
        <color indexed="64"/>
      </top>
      <bottom style="medium">
        <color rgb="FF000001"/>
      </bottom>
      <diagonal/>
    </border>
    <border>
      <left/>
      <right style="medium">
        <color indexed="64"/>
      </right>
      <top style="medium">
        <color indexed="64"/>
      </top>
      <bottom style="medium">
        <color rgb="FF000001"/>
      </bottom>
      <diagonal/>
    </border>
    <border>
      <left style="medium">
        <color indexed="64"/>
      </left>
      <right style="medium">
        <color rgb="FF000001"/>
      </right>
      <top/>
      <bottom style="medium">
        <color rgb="FF000001"/>
      </bottom>
      <diagonal/>
    </border>
    <border>
      <left/>
      <right style="medium">
        <color indexed="64"/>
      </right>
      <top/>
      <bottom style="medium">
        <color rgb="FF000001"/>
      </bottom>
      <diagonal/>
    </border>
    <border>
      <left style="medium">
        <color indexed="64"/>
      </left>
      <right style="medium">
        <color rgb="FF000001"/>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s>
  <cellStyleXfs count="27">
    <xf numFmtId="0" fontId="0" fillId="0" borderId="0"/>
    <xf numFmtId="0" fontId="11"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67" fillId="0" borderId="0" applyFont="0" applyFill="0" applyBorder="0" applyAlignment="0" applyProtection="0"/>
    <xf numFmtId="0" fontId="2" fillId="0" borderId="0"/>
    <xf numFmtId="0" fontId="2" fillId="0" borderId="0"/>
  </cellStyleXfs>
  <cellXfs count="1053">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7" fillId="2" borderId="0" xfId="0" applyFont="1" applyFill="1"/>
    <xf numFmtId="0" fontId="0" fillId="0" borderId="0" xfId="0" applyAlignment="1">
      <alignment horizontal="center"/>
    </xf>
    <xf numFmtId="0" fontId="6" fillId="0" borderId="0" xfId="0" applyFont="1"/>
    <xf numFmtId="0" fontId="0" fillId="6" borderId="0" xfId="0" applyFill="1"/>
    <xf numFmtId="0" fontId="14" fillId="0" borderId="0" xfId="0" applyFont="1"/>
    <xf numFmtId="0" fontId="15" fillId="0" borderId="0" xfId="0" applyFont="1"/>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8" fillId="7" borderId="7" xfId="0" applyFont="1" applyFill="1" applyBorder="1"/>
    <xf numFmtId="0" fontId="15" fillId="7" borderId="8" xfId="0" applyFont="1" applyFill="1" applyBorder="1"/>
    <xf numFmtId="0" fontId="17" fillId="4" borderId="0" xfId="0" applyFont="1" applyFill="1"/>
    <xf numFmtId="0" fontId="17" fillId="4" borderId="0" xfId="0" applyFont="1" applyFill="1" applyAlignment="1">
      <alignment horizontal="center"/>
    </xf>
    <xf numFmtId="0" fontId="15" fillId="0" borderId="9" xfId="0" applyFont="1" applyBorder="1" applyAlignment="1" applyProtection="1">
      <alignment horizontal="center"/>
      <protection locked="0"/>
    </xf>
    <xf numFmtId="0" fontId="15" fillId="0" borderId="1" xfId="0" applyFont="1" applyBorder="1" applyAlignment="1" applyProtection="1">
      <alignment horizontal="center"/>
      <protection locked="0"/>
    </xf>
    <xf numFmtId="0" fontId="17" fillId="8" borderId="5" xfId="0" applyFont="1" applyFill="1" applyBorder="1" applyAlignment="1">
      <alignment vertical="top"/>
    </xf>
    <xf numFmtId="0" fontId="17" fillId="8" borderId="10" xfId="0" applyFont="1" applyFill="1" applyBorder="1" applyAlignment="1">
      <alignment vertical="top" wrapText="1"/>
    </xf>
    <xf numFmtId="0" fontId="17" fillId="0" borderId="0" xfId="0" applyFont="1"/>
    <xf numFmtId="0" fontId="15" fillId="0" borderId="1" xfId="0" applyFont="1" applyBorder="1" applyAlignment="1" applyProtection="1">
      <alignment horizontal="left"/>
      <protection locked="0"/>
    </xf>
    <xf numFmtId="0" fontId="22" fillId="0" borderId="0" xfId="0" applyFont="1"/>
    <xf numFmtId="0" fontId="6" fillId="9" borderId="1" xfId="0" applyFont="1" applyFill="1" applyBorder="1" applyAlignment="1">
      <alignment horizontal="center" vertical="center" wrapText="1"/>
    </xf>
    <xf numFmtId="0" fontId="3" fillId="0" borderId="7" xfId="0" applyFont="1" applyBorder="1"/>
    <xf numFmtId="0" fontId="0" fillId="0" borderId="8" xfId="0" applyBorder="1"/>
    <xf numFmtId="0" fontId="3" fillId="10" borderId="11" xfId="0" applyFont="1" applyFill="1" applyBorder="1" applyAlignment="1">
      <alignment horizontal="center"/>
    </xf>
    <xf numFmtId="0" fontId="25" fillId="0" borderId="0" xfId="0" applyFont="1"/>
    <xf numFmtId="0" fontId="6" fillId="0" borderId="0" xfId="0" applyFont="1" applyAlignment="1">
      <alignment horizontal="right"/>
    </xf>
    <xf numFmtId="0" fontId="26" fillId="0" borderId="0" xfId="0" applyFont="1"/>
    <xf numFmtId="0" fontId="27" fillId="8" borderId="11" xfId="0" applyFont="1" applyFill="1" applyBorder="1"/>
    <xf numFmtId="0" fontId="30" fillId="2" borderId="32" xfId="0" applyFont="1" applyFill="1" applyBorder="1"/>
    <xf numFmtId="0" fontId="31" fillId="2" borderId="0" xfId="0" applyFont="1" applyFill="1"/>
    <xf numFmtId="165" fontId="32" fillId="2" borderId="0" xfId="0" applyNumberFormat="1" applyFont="1" applyFill="1" applyAlignment="1">
      <alignment horizontal="right"/>
    </xf>
    <xf numFmtId="0" fontId="35" fillId="2" borderId="0" xfId="0" applyFont="1" applyFill="1"/>
    <xf numFmtId="9" fontId="31" fillId="0" borderId="1" xfId="0" applyNumberFormat="1" applyFont="1" applyBorder="1" applyAlignment="1" applyProtection="1">
      <alignment horizontal="center"/>
      <protection locked="0"/>
    </xf>
    <xf numFmtId="0" fontId="28" fillId="2" borderId="37" xfId="0" applyFont="1" applyFill="1" applyBorder="1"/>
    <xf numFmtId="0" fontId="28" fillId="2" borderId="47" xfId="0" applyFont="1" applyFill="1" applyBorder="1"/>
    <xf numFmtId="1" fontId="28" fillId="2" borderId="46" xfId="0" applyNumberFormat="1" applyFont="1" applyFill="1" applyBorder="1" applyAlignment="1">
      <alignment horizontal="center"/>
    </xf>
    <xf numFmtId="0" fontId="28" fillId="0" borderId="0" xfId="0" applyFont="1"/>
    <xf numFmtId="0" fontId="28" fillId="2" borderId="1" xfId="0" applyFont="1" applyFill="1" applyBorder="1" applyAlignment="1">
      <alignment horizontal="center"/>
    </xf>
    <xf numFmtId="1" fontId="28" fillId="2" borderId="1" xfId="0" applyNumberFormat="1" applyFont="1" applyFill="1" applyBorder="1" applyAlignment="1">
      <alignment horizontal="center"/>
    </xf>
    <xf numFmtId="0" fontId="43" fillId="0" borderId="1" xfId="0" applyFont="1" applyBorder="1" applyAlignment="1">
      <alignment horizontal="center" vertical="center" wrapText="1"/>
    </xf>
    <xf numFmtId="2" fontId="17" fillId="7" borderId="11" xfId="0" applyNumberFormat="1" applyFont="1" applyFill="1" applyBorder="1"/>
    <xf numFmtId="0" fontId="17" fillId="8" borderId="10" xfId="0" applyFont="1" applyFill="1" applyBorder="1" applyAlignment="1">
      <alignment horizontal="center" vertical="top" wrapText="1"/>
    </xf>
    <xf numFmtId="2" fontId="17" fillId="7" borderId="9" xfId="0" applyNumberFormat="1" applyFont="1" applyFill="1" applyBorder="1" applyAlignment="1">
      <alignment horizontal="center"/>
    </xf>
    <xf numFmtId="0" fontId="20" fillId="0" borderId="1" xfId="0" applyFont="1" applyBorder="1" applyProtection="1">
      <protection locked="0"/>
    </xf>
    <xf numFmtId="0" fontId="22" fillId="10" borderId="55" xfId="0" applyFont="1" applyFill="1" applyBorder="1" applyAlignment="1">
      <alignment horizontal="center" vertical="top" wrapText="1"/>
    </xf>
    <xf numFmtId="0" fontId="22" fillId="0" borderId="0" xfId="0" applyFont="1" applyAlignment="1">
      <alignment vertical="top" wrapText="1"/>
    </xf>
    <xf numFmtId="0" fontId="29" fillId="0" borderId="0" xfId="0" applyFont="1" applyProtection="1">
      <protection locked="0"/>
    </xf>
    <xf numFmtId="0" fontId="29" fillId="0" borderId="0" xfId="0" applyFont="1" applyAlignment="1" applyProtection="1">
      <alignment horizontal="center"/>
      <protection locked="0"/>
    </xf>
    <xf numFmtId="0" fontId="0" fillId="0" borderId="0" xfId="0" applyProtection="1">
      <protection locked="0"/>
    </xf>
    <xf numFmtId="165" fontId="0" fillId="0" borderId="0" xfId="0" applyNumberFormat="1"/>
    <xf numFmtId="165" fontId="29" fillId="0" borderId="0" xfId="0" applyNumberFormat="1" applyFont="1" applyAlignment="1">
      <alignment horizontal="center"/>
    </xf>
    <xf numFmtId="0" fontId="40" fillId="0" borderId="1" xfId="0" applyFont="1" applyBorder="1" applyAlignment="1">
      <alignment horizontal="center"/>
    </xf>
    <xf numFmtId="165" fontId="44" fillId="11" borderId="1" xfId="0" applyNumberFormat="1" applyFont="1" applyFill="1" applyBorder="1" applyAlignment="1" applyProtection="1">
      <alignment horizontal="center"/>
      <protection locked="0"/>
    </xf>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31" fillId="12" borderId="1" xfId="0" applyFont="1" applyFill="1" applyBorder="1" applyAlignment="1" applyProtection="1">
      <alignment horizontal="center"/>
      <protection locked="0"/>
    </xf>
    <xf numFmtId="166" fontId="0" fillId="0" borderId="0" xfId="0" applyNumberFormat="1" applyAlignment="1">
      <alignment horizontal="left"/>
    </xf>
    <xf numFmtId="0" fontId="0" fillId="0" borderId="39" xfId="0" applyBorder="1" applyProtection="1">
      <protection locked="0"/>
    </xf>
    <xf numFmtId="0" fontId="0" fillId="0" borderId="53" xfId="0" applyBorder="1" applyProtection="1">
      <protection locked="0"/>
    </xf>
    <xf numFmtId="0" fontId="0" fillId="0" borderId="39" xfId="0" applyBorder="1" applyAlignment="1">
      <alignment horizontal="center"/>
    </xf>
    <xf numFmtId="0" fontId="0" fillId="0" borderId="53" xfId="0" applyBorder="1" applyAlignment="1">
      <alignment horizontal="center"/>
    </xf>
    <xf numFmtId="0" fontId="45" fillId="9" borderId="1" xfId="0" applyFont="1" applyFill="1" applyBorder="1" applyAlignment="1">
      <alignment horizontal="center" vertical="center" wrapText="1"/>
    </xf>
    <xf numFmtId="0" fontId="45" fillId="2" borderId="1" xfId="0" applyFont="1" applyFill="1" applyBorder="1" applyAlignment="1">
      <alignment horizontal="center" vertical="center" wrapText="1"/>
    </xf>
    <xf numFmtId="0" fontId="45" fillId="4" borderId="1" xfId="0" applyFont="1" applyFill="1" applyBorder="1" applyAlignment="1">
      <alignment horizontal="center" vertical="center" wrapText="1"/>
    </xf>
    <xf numFmtId="0" fontId="45" fillId="14" borderId="1" xfId="0" applyFont="1" applyFill="1" applyBorder="1" applyAlignment="1">
      <alignment horizontal="center"/>
    </xf>
    <xf numFmtId="0" fontId="3"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4" fillId="9" borderId="30" xfId="0" applyFont="1" applyFill="1" applyBorder="1" applyAlignment="1">
      <alignment horizontal="center"/>
    </xf>
    <xf numFmtId="0" fontId="4" fillId="9" borderId="9" xfId="0" applyFont="1" applyFill="1" applyBorder="1" applyAlignment="1">
      <alignment horizontal="center"/>
    </xf>
    <xf numFmtId="165" fontId="3" fillId="4" borderId="1" xfId="0" applyNumberFormat="1" applyFont="1" applyFill="1" applyBorder="1" applyAlignment="1">
      <alignment horizontal="center" vertical="center" wrapText="1"/>
    </xf>
    <xf numFmtId="0" fontId="4" fillId="9" borderId="1" xfId="0" applyFont="1" applyFill="1" applyBorder="1" applyAlignment="1">
      <alignment horizontal="center"/>
    </xf>
    <xf numFmtId="0" fontId="4" fillId="0" borderId="8" xfId="0" applyFont="1" applyBorder="1"/>
    <xf numFmtId="0" fontId="5" fillId="9" borderId="1" xfId="0" applyFont="1" applyFill="1" applyBorder="1" applyAlignment="1">
      <alignment horizontal="center"/>
    </xf>
    <xf numFmtId="0" fontId="5" fillId="12" borderId="0" xfId="0" applyFont="1" applyFill="1" applyAlignment="1">
      <alignment horizontal="center"/>
    </xf>
    <xf numFmtId="16" fontId="5" fillId="9" borderId="1" xfId="0" quotePrefix="1" applyNumberFormat="1" applyFont="1" applyFill="1" applyBorder="1" applyAlignment="1">
      <alignment horizontal="center"/>
    </xf>
    <xf numFmtId="0" fontId="5" fillId="9" borderId="1" xfId="0" quotePrefix="1" applyFont="1" applyFill="1" applyBorder="1" applyAlignment="1">
      <alignment horizontal="center"/>
    </xf>
    <xf numFmtId="0" fontId="6" fillId="10" borderId="1" xfId="0" applyFont="1" applyFill="1" applyBorder="1" applyAlignment="1">
      <alignment horizontal="center" vertical="center" wrapText="1"/>
    </xf>
    <xf numFmtId="0" fontId="5" fillId="10" borderId="1" xfId="0" applyFont="1" applyFill="1" applyBorder="1" applyAlignment="1">
      <alignment horizontal="center"/>
    </xf>
    <xf numFmtId="1" fontId="5" fillId="10" borderId="1" xfId="0" applyNumberFormat="1" applyFont="1" applyFill="1" applyBorder="1" applyAlignment="1">
      <alignment horizontal="center"/>
    </xf>
    <xf numFmtId="2" fontId="5" fillId="15" borderId="38" xfId="0" applyNumberFormat="1" applyFont="1" applyFill="1" applyBorder="1" applyAlignment="1">
      <alignment horizontal="center"/>
    </xf>
    <xf numFmtId="2" fontId="5" fillId="15" borderId="47" xfId="0" applyNumberFormat="1" applyFont="1" applyFill="1" applyBorder="1" applyAlignment="1">
      <alignment horizontal="center"/>
    </xf>
    <xf numFmtId="0" fontId="28" fillId="0" borderId="9" xfId="0" applyFont="1" applyBorder="1" applyAlignment="1" applyProtection="1">
      <alignment horizontal="center"/>
      <protection locked="0"/>
    </xf>
    <xf numFmtId="0" fontId="28" fillId="0" borderId="1" xfId="0" applyFont="1" applyBorder="1" applyAlignment="1" applyProtection="1">
      <alignment horizontal="center"/>
      <protection locked="0"/>
    </xf>
    <xf numFmtId="0" fontId="31" fillId="2" borderId="60" xfId="0" applyFont="1" applyFill="1" applyBorder="1" applyAlignment="1" applyProtection="1">
      <alignment horizontal="left"/>
      <protection locked="0"/>
    </xf>
    <xf numFmtId="0" fontId="33" fillId="2" borderId="1" xfId="0" applyFont="1" applyFill="1" applyBorder="1" applyAlignment="1">
      <alignment horizontal="center"/>
    </xf>
    <xf numFmtId="0" fontId="38" fillId="2" borderId="1" xfId="0" applyFont="1" applyFill="1" applyBorder="1" applyAlignment="1">
      <alignment horizontal="center"/>
    </xf>
    <xf numFmtId="0" fontId="38" fillId="2" borderId="1" xfId="0" applyFont="1" applyFill="1" applyBorder="1" applyAlignment="1">
      <alignment horizontal="left"/>
    </xf>
    <xf numFmtId="0" fontId="6" fillId="15" borderId="11" xfId="0" applyFont="1" applyFill="1" applyBorder="1" applyAlignment="1">
      <alignment horizontal="center" wrapText="1"/>
    </xf>
    <xf numFmtId="2" fontId="5" fillId="15" borderId="35" xfId="0" applyNumberFormat="1" applyFont="1" applyFill="1" applyBorder="1" applyAlignment="1">
      <alignment horizontal="center"/>
    </xf>
    <xf numFmtId="0" fontId="0" fillId="10" borderId="1" xfId="0" applyFill="1" applyBorder="1"/>
    <xf numFmtId="0" fontId="22" fillId="10" borderId="13" xfId="0" applyFont="1" applyFill="1" applyBorder="1"/>
    <xf numFmtId="0" fontId="0" fillId="10" borderId="14" xfId="0" applyFill="1" applyBorder="1"/>
    <xf numFmtId="0" fontId="22" fillId="10" borderId="39" xfId="0" applyFont="1" applyFill="1" applyBorder="1"/>
    <xf numFmtId="0" fontId="22" fillId="10" borderId="53" xfId="0" applyFont="1" applyFill="1" applyBorder="1"/>
    <xf numFmtId="0" fontId="0" fillId="10" borderId="16" xfId="0" applyFill="1" applyBorder="1"/>
    <xf numFmtId="0" fontId="37" fillId="0" borderId="0" xfId="0" applyFont="1"/>
    <xf numFmtId="0" fontId="37" fillId="0" borderId="0" xfId="0" applyFont="1" applyAlignment="1">
      <alignment horizontal="center"/>
    </xf>
    <xf numFmtId="0" fontId="31" fillId="2" borderId="39" xfId="0" applyFont="1" applyFill="1" applyBorder="1" applyAlignment="1" applyProtection="1">
      <alignment horizontal="center"/>
      <protection locked="0"/>
    </xf>
    <xf numFmtId="0" fontId="0" fillId="0" borderId="8" xfId="0" applyBorder="1" applyAlignment="1">
      <alignment horizontal="center"/>
    </xf>
    <xf numFmtId="2" fontId="0" fillId="0" borderId="8" xfId="0" applyNumberFormat="1" applyBorder="1" applyAlignment="1">
      <alignment horizontal="center"/>
    </xf>
    <xf numFmtId="2" fontId="17" fillId="0" borderId="11" xfId="0" applyNumberFormat="1" applyFont="1" applyBorder="1" applyAlignment="1">
      <alignment horizontal="center"/>
    </xf>
    <xf numFmtId="0" fontId="45" fillId="12" borderId="26" xfId="0" applyFont="1" applyFill="1" applyBorder="1" applyAlignment="1">
      <alignment horizontal="center"/>
    </xf>
    <xf numFmtId="0" fontId="46" fillId="0" borderId="1" xfId="0" applyFont="1" applyBorder="1" applyAlignment="1">
      <alignment horizontal="center"/>
    </xf>
    <xf numFmtId="0" fontId="28" fillId="2" borderId="56" xfId="0" applyFont="1" applyFill="1" applyBorder="1" applyAlignment="1">
      <alignment horizontal="center"/>
    </xf>
    <xf numFmtId="0" fontId="0" fillId="0" borderId="1" xfId="0" applyBorder="1"/>
    <xf numFmtId="0" fontId="35" fillId="0" borderId="0" xfId="0" applyFont="1"/>
    <xf numFmtId="0" fontId="35" fillId="0" borderId="0" xfId="0" applyFont="1" applyAlignment="1">
      <alignment wrapText="1"/>
    </xf>
    <xf numFmtId="0" fontId="31" fillId="2" borderId="0" xfId="0" applyFont="1" applyFill="1" applyProtection="1">
      <protection locked="0"/>
    </xf>
    <xf numFmtId="0" fontId="35" fillId="0" borderId="0" xfId="0" applyFont="1" applyAlignment="1">
      <alignment vertical="top"/>
    </xf>
    <xf numFmtId="1" fontId="3" fillId="2" borderId="1" xfId="0" applyNumberFormat="1" applyFont="1" applyFill="1" applyBorder="1" applyAlignment="1">
      <alignment horizontal="center" vertical="center" wrapText="1"/>
    </xf>
    <xf numFmtId="0" fontId="31" fillId="12" borderId="1" xfId="0" applyFont="1" applyFill="1" applyBorder="1" applyProtection="1">
      <protection locked="0"/>
    </xf>
    <xf numFmtId="0" fontId="20" fillId="0" borderId="9" xfId="0" applyFont="1" applyBorder="1" applyProtection="1">
      <protection locked="0"/>
    </xf>
    <xf numFmtId="0" fontId="31" fillId="0" borderId="56" xfId="0" applyFont="1" applyBorder="1" applyProtection="1">
      <protection locked="0"/>
    </xf>
    <xf numFmtId="0" fontId="31" fillId="12" borderId="42" xfId="0" applyFont="1" applyFill="1" applyBorder="1" applyProtection="1">
      <protection locked="0"/>
    </xf>
    <xf numFmtId="0" fontId="31" fillId="12" borderId="2" xfId="0" applyFont="1" applyFill="1" applyBorder="1" applyProtection="1">
      <protection locked="0"/>
    </xf>
    <xf numFmtId="0" fontId="33" fillId="12" borderId="56" xfId="0" applyFont="1" applyFill="1" applyBorder="1" applyAlignment="1" applyProtection="1">
      <alignment horizontal="right" vertical="center"/>
      <protection locked="0"/>
    </xf>
    <xf numFmtId="0" fontId="56" fillId="12" borderId="1" xfId="0" applyFont="1" applyFill="1" applyBorder="1" applyProtection="1">
      <protection locked="0"/>
    </xf>
    <xf numFmtId="0" fontId="31" fillId="12" borderId="2" xfId="0" applyFont="1" applyFill="1" applyBorder="1" applyAlignment="1" applyProtection="1">
      <alignment horizontal="center"/>
      <protection locked="0"/>
    </xf>
    <xf numFmtId="0" fontId="28" fillId="13" borderId="1" xfId="0" applyFont="1" applyFill="1" applyBorder="1" applyAlignment="1" applyProtection="1">
      <alignment horizontal="center"/>
      <protection locked="0"/>
    </xf>
    <xf numFmtId="0" fontId="28" fillId="13" borderId="9" xfId="0" applyFont="1" applyFill="1" applyBorder="1" applyAlignment="1" applyProtection="1">
      <alignment horizontal="center"/>
      <protection locked="0"/>
    </xf>
    <xf numFmtId="0" fontId="28" fillId="13" borderId="56" xfId="0" applyFont="1" applyFill="1" applyBorder="1" applyAlignment="1" applyProtection="1">
      <alignment horizontal="center"/>
      <protection locked="0"/>
    </xf>
    <xf numFmtId="0" fontId="20" fillId="13" borderId="1" xfId="0" applyFont="1" applyFill="1" applyBorder="1" applyProtection="1">
      <protection locked="0"/>
    </xf>
    <xf numFmtId="0" fontId="29" fillId="0" borderId="1" xfId="0" applyFont="1" applyBorder="1" applyProtection="1">
      <protection locked="0"/>
    </xf>
    <xf numFmtId="0" fontId="20" fillId="0" borderId="1" xfId="0" quotePrefix="1" applyFont="1" applyBorder="1" applyProtection="1">
      <protection locked="0"/>
    </xf>
    <xf numFmtId="0" fontId="33" fillId="12" borderId="1" xfId="0" applyFont="1" applyFill="1" applyBorder="1" applyAlignment="1" applyProtection="1">
      <alignment horizontal="right" vertical="center"/>
      <protection locked="0"/>
    </xf>
    <xf numFmtId="0" fontId="37" fillId="2" borderId="9" xfId="0" applyFont="1" applyFill="1" applyBorder="1" applyProtection="1">
      <protection locked="0"/>
    </xf>
    <xf numFmtId="0" fontId="38" fillId="2" borderId="9" xfId="0" applyFont="1" applyFill="1" applyBorder="1" applyAlignment="1" applyProtection="1">
      <alignment horizontal="right"/>
      <protection locked="0"/>
    </xf>
    <xf numFmtId="165" fontId="33" fillId="2" borderId="0" xfId="0" applyNumberFormat="1" applyFont="1" applyFill="1" applyAlignment="1" applyProtection="1">
      <alignment horizontal="right"/>
      <protection locked="0"/>
    </xf>
    <xf numFmtId="0" fontId="15" fillId="0" borderId="0" xfId="0" applyFont="1" applyProtection="1">
      <protection locked="0"/>
    </xf>
    <xf numFmtId="0" fontId="6" fillId="16" borderId="75" xfId="0" applyFont="1" applyFill="1" applyBorder="1" applyAlignment="1">
      <alignment horizontal="center" vertical="top" wrapText="1"/>
    </xf>
    <xf numFmtId="0" fontId="6" fillId="16" borderId="76" xfId="0" applyFont="1" applyFill="1" applyBorder="1" applyAlignment="1">
      <alignment vertical="top" wrapText="1"/>
    </xf>
    <xf numFmtId="0" fontId="6" fillId="16" borderId="77" xfId="0" applyFont="1" applyFill="1" applyBorder="1" applyAlignment="1">
      <alignment horizontal="center" vertical="top" wrapText="1"/>
    </xf>
    <xf numFmtId="0" fontId="6" fillId="16" borderId="78" xfId="0" applyFont="1" applyFill="1" applyBorder="1" applyAlignment="1">
      <alignment horizontal="center" vertical="top" wrapText="1"/>
    </xf>
    <xf numFmtId="0" fontId="3" fillId="16" borderId="71" xfId="0" applyFont="1" applyFill="1" applyBorder="1" applyAlignment="1">
      <alignment wrapText="1"/>
    </xf>
    <xf numFmtId="0" fontId="0" fillId="0" borderId="1" xfId="0" applyBorder="1" applyProtection="1">
      <protection locked="0"/>
    </xf>
    <xf numFmtId="0" fontId="0" fillId="0" borderId="9" xfId="0" applyBorder="1" applyProtection="1">
      <protection locked="0"/>
    </xf>
    <xf numFmtId="0" fontId="6" fillId="16" borderId="72" xfId="0" applyFont="1" applyFill="1" applyBorder="1" applyAlignment="1">
      <alignment horizontal="center" vertical="top" wrapText="1"/>
    </xf>
    <xf numFmtId="0" fontId="28" fillId="2" borderId="1" xfId="0" applyFont="1" applyFill="1" applyBorder="1" applyAlignment="1">
      <alignment horizontal="center" wrapText="1"/>
    </xf>
    <xf numFmtId="0" fontId="57" fillId="17" borderId="0" xfId="0" applyFont="1" applyFill="1"/>
    <xf numFmtId="0" fontId="29" fillId="17" borderId="0" xfId="0" applyFont="1" applyFill="1"/>
    <xf numFmtId="0" fontId="15" fillId="7" borderId="19" xfId="0" applyFont="1" applyFill="1" applyBorder="1"/>
    <xf numFmtId="0" fontId="16" fillId="2" borderId="75" xfId="0" applyFont="1" applyFill="1" applyBorder="1" applyAlignment="1">
      <alignment horizontal="center" vertical="center" wrapText="1"/>
    </xf>
    <xf numFmtId="0" fontId="29" fillId="0" borderId="79" xfId="0" applyFont="1" applyBorder="1"/>
    <xf numFmtId="0" fontId="58" fillId="16" borderId="3" xfId="0" applyFont="1" applyFill="1" applyBorder="1" applyAlignment="1">
      <alignment horizontal="center" vertical="top" wrapText="1"/>
    </xf>
    <xf numFmtId="0" fontId="3" fillId="0" borderId="80" xfId="0" applyFont="1" applyBorder="1"/>
    <xf numFmtId="0" fontId="3" fillId="0" borderId="81" xfId="0" applyFont="1" applyBorder="1"/>
    <xf numFmtId="0" fontId="0" fillId="0" borderId="82" xfId="0" applyBorder="1"/>
    <xf numFmtId="2" fontId="0" fillId="0" borderId="17" xfId="0" applyNumberFormat="1" applyBorder="1" applyAlignment="1">
      <alignment horizontal="center"/>
    </xf>
    <xf numFmtId="2" fontId="0" fillId="0" borderId="40" xfId="0" applyNumberFormat="1" applyBorder="1" applyAlignment="1">
      <alignment horizontal="center"/>
    </xf>
    <xf numFmtId="2" fontId="0" fillId="0" borderId="50" xfId="0" applyNumberFormat="1" applyBorder="1" applyAlignment="1">
      <alignment horizontal="center"/>
    </xf>
    <xf numFmtId="0" fontId="3" fillId="0" borderId="82" xfId="0" applyFont="1" applyBorder="1"/>
    <xf numFmtId="1" fontId="0" fillId="0" borderId="9" xfId="0" applyNumberFormat="1" applyBorder="1" applyAlignment="1">
      <alignment horizontal="center"/>
    </xf>
    <xf numFmtId="0" fontId="0" fillId="0" borderId="81" xfId="0" applyBorder="1"/>
    <xf numFmtId="0" fontId="6" fillId="16" borderId="83" xfId="0" applyFont="1" applyFill="1" applyBorder="1" applyAlignment="1">
      <alignment horizontal="center" vertical="top" wrapText="1"/>
    </xf>
    <xf numFmtId="0" fontId="0" fillId="0" borderId="80" xfId="0" applyBorder="1"/>
    <xf numFmtId="0" fontId="6" fillId="16" borderId="84" xfId="0" applyFont="1" applyFill="1" applyBorder="1" applyAlignment="1">
      <alignment horizontal="center" vertical="top" wrapText="1"/>
    </xf>
    <xf numFmtId="0" fontId="6" fillId="16" borderId="6" xfId="0" applyFont="1" applyFill="1" applyBorder="1" applyAlignment="1">
      <alignment horizontal="center" vertical="top" wrapText="1"/>
    </xf>
    <xf numFmtId="0" fontId="6" fillId="16" borderId="10" xfId="0" applyFont="1" applyFill="1" applyBorder="1" applyAlignment="1">
      <alignment horizontal="center" vertical="top" wrapText="1"/>
    </xf>
    <xf numFmtId="2" fontId="0" fillId="0" borderId="41" xfId="0" applyNumberFormat="1" applyBorder="1" applyAlignment="1">
      <alignment horizontal="center"/>
    </xf>
    <xf numFmtId="2" fontId="0" fillId="0" borderId="9" xfId="0" applyNumberFormat="1" applyBorder="1" applyAlignment="1">
      <alignment horizontal="center"/>
    </xf>
    <xf numFmtId="2" fontId="0" fillId="0" borderId="33" xfId="0" applyNumberFormat="1" applyBorder="1" applyAlignment="1">
      <alignment horizontal="center"/>
    </xf>
    <xf numFmtId="2" fontId="0" fillId="0" borderId="39" xfId="0" applyNumberFormat="1" applyBorder="1" applyAlignment="1">
      <alignment horizontal="center"/>
    </xf>
    <xf numFmtId="2" fontId="0" fillId="0" borderId="1" xfId="0" applyNumberFormat="1" applyBorder="1" applyAlignment="1">
      <alignment horizontal="center"/>
    </xf>
    <xf numFmtId="0" fontId="2" fillId="0" borderId="8" xfId="0" applyFont="1" applyBorder="1" applyAlignment="1">
      <alignment horizontal="center"/>
    </xf>
    <xf numFmtId="0" fontId="0" fillId="0" borderId="36" xfId="0" applyBorder="1"/>
    <xf numFmtId="2" fontId="0" fillId="0" borderId="53" xfId="0" applyNumberFormat="1" applyBorder="1" applyAlignment="1">
      <alignment horizontal="center"/>
    </xf>
    <xf numFmtId="2" fontId="0" fillId="0" borderId="54" xfId="0" applyNumberFormat="1" applyBorder="1" applyAlignment="1">
      <alignment horizontal="center"/>
    </xf>
    <xf numFmtId="2" fontId="0" fillId="0" borderId="16" xfId="0" applyNumberFormat="1" applyBorder="1" applyAlignment="1">
      <alignment horizontal="center"/>
    </xf>
    <xf numFmtId="166" fontId="3" fillId="0" borderId="41" xfId="0" applyNumberFormat="1" applyFont="1" applyBorder="1" applyAlignment="1">
      <alignment horizontal="center"/>
    </xf>
    <xf numFmtId="0" fontId="6" fillId="16" borderId="38" xfId="0" applyFont="1" applyFill="1" applyBorder="1" applyAlignment="1">
      <alignment horizontal="center" vertical="top" wrapText="1"/>
    </xf>
    <xf numFmtId="0" fontId="6" fillId="0" borderId="1" xfId="0" applyFont="1" applyBorder="1" applyAlignment="1">
      <alignment horizontal="left" wrapText="1"/>
    </xf>
    <xf numFmtId="0" fontId="6" fillId="0" borderId="1" xfId="0" applyFont="1" applyBorder="1" applyAlignment="1">
      <alignment wrapText="1"/>
    </xf>
    <xf numFmtId="0" fontId="6" fillId="16" borderId="45" xfId="0" applyFont="1" applyFill="1" applyBorder="1" applyAlignment="1">
      <alignment horizontal="center" vertical="top" wrapText="1"/>
    </xf>
    <xf numFmtId="0" fontId="6" fillId="16" borderId="12" xfId="0" applyFont="1" applyFill="1" applyBorder="1" applyAlignment="1">
      <alignment horizontal="left" vertical="top"/>
    </xf>
    <xf numFmtId="0" fontId="0" fillId="0" borderId="85" xfId="0" applyBorder="1"/>
    <xf numFmtId="0" fontId="6" fillId="16" borderId="11" xfId="0" applyFont="1" applyFill="1" applyBorder="1" applyAlignment="1">
      <alignment horizontal="left" vertical="top"/>
    </xf>
    <xf numFmtId="0" fontId="6" fillId="16" borderId="5" xfId="0" applyFont="1" applyFill="1" applyBorder="1" applyAlignment="1">
      <alignment horizontal="center" vertical="top" wrapText="1"/>
    </xf>
    <xf numFmtId="0" fontId="6" fillId="16" borderId="86" xfId="0" applyFont="1" applyFill="1" applyBorder="1" applyAlignment="1">
      <alignment horizontal="center" vertical="top" wrapText="1"/>
    </xf>
    <xf numFmtId="0" fontId="2" fillId="0" borderId="0" xfId="0" applyFont="1"/>
    <xf numFmtId="0" fontId="6" fillId="16" borderId="87" xfId="0" applyFont="1" applyFill="1" applyBorder="1" applyAlignment="1">
      <alignment horizontal="center" vertical="top" wrapText="1"/>
    </xf>
    <xf numFmtId="0" fontId="6" fillId="16" borderId="55" xfId="0" applyFont="1" applyFill="1" applyBorder="1" applyAlignment="1">
      <alignment horizontal="center" vertical="top" wrapText="1"/>
    </xf>
    <xf numFmtId="0" fontId="6" fillId="16" borderId="74" xfId="0" applyFont="1" applyFill="1" applyBorder="1" applyAlignment="1">
      <alignment horizontal="center" vertical="top" wrapText="1"/>
    </xf>
    <xf numFmtId="0" fontId="6" fillId="16" borderId="87" xfId="0" applyFont="1" applyFill="1" applyBorder="1" applyAlignment="1">
      <alignment horizontal="left" vertical="top"/>
    </xf>
    <xf numFmtId="0" fontId="6" fillId="16" borderId="87" xfId="0" applyFont="1" applyFill="1" applyBorder="1" applyAlignment="1">
      <alignment horizontal="center" vertical="top"/>
    </xf>
    <xf numFmtId="0" fontId="6" fillId="16" borderId="35" xfId="0" applyFont="1" applyFill="1" applyBorder="1" applyAlignment="1">
      <alignment horizontal="center" vertical="top"/>
    </xf>
    <xf numFmtId="166" fontId="3" fillId="0" borderId="7" xfId="0" applyNumberFormat="1" applyFont="1" applyBorder="1" applyAlignment="1">
      <alignment horizontal="center"/>
    </xf>
    <xf numFmtId="166" fontId="3" fillId="0" borderId="9" xfId="0" applyNumberFormat="1" applyFont="1"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 xfId="0" applyBorder="1" applyAlignment="1">
      <alignment horizontal="center"/>
    </xf>
    <xf numFmtId="0" fontId="0" fillId="0" borderId="40" xfId="0" applyBorder="1" applyAlignment="1">
      <alignment horizontal="center"/>
    </xf>
    <xf numFmtId="0" fontId="0" fillId="0" borderId="16" xfId="0" applyBorder="1" applyAlignment="1">
      <alignment horizontal="center"/>
    </xf>
    <xf numFmtId="0" fontId="0" fillId="0" borderId="50" xfId="0" applyBorder="1" applyAlignment="1">
      <alignment horizontal="center"/>
    </xf>
    <xf numFmtId="2" fontId="0" fillId="0" borderId="34" xfId="0" applyNumberFormat="1" applyBorder="1" applyAlignment="1">
      <alignment horizontal="center"/>
    </xf>
    <xf numFmtId="0" fontId="6" fillId="16" borderId="25" xfId="0" applyFont="1" applyFill="1" applyBorder="1" applyAlignment="1">
      <alignment horizontal="center" vertical="top" wrapText="1"/>
    </xf>
    <xf numFmtId="0" fontId="6" fillId="16" borderId="30" xfId="0" applyFont="1" applyFill="1" applyBorder="1" applyAlignment="1">
      <alignment horizontal="center" vertical="top" wrapText="1"/>
    </xf>
    <xf numFmtId="0" fontId="6" fillId="16" borderId="26" xfId="0" applyFont="1" applyFill="1" applyBorder="1" applyAlignment="1">
      <alignment horizontal="center" vertical="top" wrapText="1"/>
    </xf>
    <xf numFmtId="2" fontId="0" fillId="0" borderId="13" xfId="0" applyNumberFormat="1" applyBorder="1" applyAlignment="1">
      <alignment horizontal="center"/>
    </xf>
    <xf numFmtId="2" fontId="0" fillId="0" borderId="14" xfId="0" applyNumberFormat="1" applyBorder="1" applyAlignment="1">
      <alignment horizontal="center"/>
    </xf>
    <xf numFmtId="2" fontId="0" fillId="0" borderId="15" xfId="0" applyNumberFormat="1" applyBorder="1" applyAlignment="1">
      <alignment horizontal="center"/>
    </xf>
    <xf numFmtId="166" fontId="3" fillId="0" borderId="33" xfId="0" applyNumberFormat="1" applyFont="1" applyBorder="1" applyAlignment="1">
      <alignment horizontal="center"/>
    </xf>
    <xf numFmtId="1" fontId="0" fillId="0" borderId="41" xfId="0" applyNumberFormat="1" applyBorder="1" applyAlignment="1">
      <alignment horizontal="center"/>
    </xf>
    <xf numFmtId="1" fontId="0" fillId="0" borderId="17" xfId="0" applyNumberFormat="1" applyBorder="1" applyAlignment="1">
      <alignment horizontal="center"/>
    </xf>
    <xf numFmtId="0" fontId="22" fillId="10" borderId="30" xfId="0" applyFont="1" applyFill="1" applyBorder="1" applyAlignment="1">
      <alignment horizontal="center" vertical="top" wrapText="1"/>
    </xf>
    <xf numFmtId="0" fontId="22" fillId="10" borderId="41" xfId="0" applyFont="1" applyFill="1" applyBorder="1"/>
    <xf numFmtId="0" fontId="0" fillId="10" borderId="9" xfId="0" applyFill="1" applyBorder="1"/>
    <xf numFmtId="0" fontId="13" fillId="10" borderId="30" xfId="0" applyFont="1" applyFill="1" applyBorder="1" applyAlignment="1">
      <alignment horizontal="center" vertical="top" wrapText="1"/>
    </xf>
    <xf numFmtId="0" fontId="13" fillId="10" borderId="30" xfId="0" quotePrefix="1" applyFont="1" applyFill="1" applyBorder="1" applyAlignment="1">
      <alignment horizontal="center" vertical="top" wrapText="1"/>
    </xf>
    <xf numFmtId="0" fontId="51" fillId="18" borderId="0" xfId="0" applyFont="1" applyFill="1"/>
    <xf numFmtId="165" fontId="52" fillId="18" borderId="0" xfId="0" applyNumberFormat="1" applyFont="1" applyFill="1"/>
    <xf numFmtId="0" fontId="52" fillId="18" borderId="0" xfId="0" applyFont="1" applyFill="1"/>
    <xf numFmtId="165" fontId="52" fillId="18" borderId="0" xfId="0" applyNumberFormat="1" applyFont="1" applyFill="1" applyAlignment="1">
      <alignment horizontal="center"/>
    </xf>
    <xf numFmtId="0" fontId="53" fillId="18" borderId="0" xfId="0" applyFont="1" applyFill="1" applyAlignment="1">
      <alignment horizontal="center"/>
    </xf>
    <xf numFmtId="0" fontId="6" fillId="20" borderId="80" xfId="0" applyFont="1" applyFill="1" applyBorder="1"/>
    <xf numFmtId="0" fontId="0" fillId="20" borderId="81" xfId="0" applyFill="1" applyBorder="1"/>
    <xf numFmtId="0" fontId="0" fillId="20" borderId="82" xfId="0" applyFill="1" applyBorder="1"/>
    <xf numFmtId="0" fontId="0" fillId="0" borderId="21" xfId="0" applyBorder="1" applyAlignment="1">
      <alignment horizontal="center"/>
    </xf>
    <xf numFmtId="0" fontId="6" fillId="20" borderId="43" xfId="0" applyFont="1" applyFill="1" applyBorder="1"/>
    <xf numFmtId="0" fontId="6" fillId="20" borderId="14" xfId="0" applyFont="1" applyFill="1" applyBorder="1"/>
    <xf numFmtId="0" fontId="13" fillId="10" borderId="25" xfId="0" applyFont="1" applyFill="1" applyBorder="1" applyAlignment="1">
      <alignment vertical="top" wrapText="1"/>
    </xf>
    <xf numFmtId="0" fontId="20" fillId="6" borderId="39" xfId="0" applyFont="1" applyFill="1" applyBorder="1" applyAlignment="1" applyProtection="1">
      <alignment horizontal="center"/>
      <protection locked="0"/>
    </xf>
    <xf numFmtId="0" fontId="20" fillId="13" borderId="39" xfId="0" applyFont="1" applyFill="1" applyBorder="1" applyAlignment="1" applyProtection="1">
      <alignment horizontal="center"/>
      <protection locked="0"/>
    </xf>
    <xf numFmtId="0" fontId="20" fillId="0" borderId="39" xfId="0" applyFont="1" applyBorder="1" applyAlignment="1" applyProtection="1">
      <alignment horizontal="center"/>
      <protection locked="0"/>
    </xf>
    <xf numFmtId="0" fontId="20" fillId="0" borderId="39" xfId="0" applyFont="1" applyBorder="1" applyProtection="1">
      <protection locked="0"/>
    </xf>
    <xf numFmtId="0" fontId="20" fillId="13" borderId="53" xfId="0" applyFont="1" applyFill="1" applyBorder="1" applyAlignment="1" applyProtection="1">
      <alignment horizontal="center"/>
      <protection locked="0"/>
    </xf>
    <xf numFmtId="0" fontId="20" fillId="13" borderId="16" xfId="0" applyFont="1" applyFill="1" applyBorder="1" applyProtection="1">
      <protection locked="0"/>
    </xf>
    <xf numFmtId="165" fontId="44" fillId="11" borderId="16" xfId="0" applyNumberFormat="1" applyFont="1" applyFill="1" applyBorder="1" applyAlignment="1" applyProtection="1">
      <alignment horizontal="center"/>
      <protection locked="0"/>
    </xf>
    <xf numFmtId="0" fontId="28" fillId="0" borderId="0" xfId="0" applyFont="1" applyAlignment="1" applyProtection="1">
      <alignment horizontal="center"/>
      <protection locked="0"/>
    </xf>
    <xf numFmtId="0" fontId="28" fillId="2" borderId="1" xfId="0" applyFont="1" applyFill="1" applyBorder="1" applyAlignment="1" applyProtection="1">
      <alignment horizontal="center"/>
      <protection locked="0"/>
    </xf>
    <xf numFmtId="0" fontId="7" fillId="0" borderId="24" xfId="0" applyFont="1" applyBorder="1" applyProtection="1">
      <protection locked="0"/>
    </xf>
    <xf numFmtId="0" fontId="7" fillId="0" borderId="19" xfId="0" applyFont="1" applyBorder="1" applyProtection="1">
      <protection locked="0"/>
    </xf>
    <xf numFmtId="0" fontId="7" fillId="0" borderId="20" xfId="0" applyFont="1" applyBorder="1" applyProtection="1">
      <protection locked="0"/>
    </xf>
    <xf numFmtId="0" fontId="7" fillId="2" borderId="0" xfId="0" applyFont="1" applyFill="1" applyProtection="1">
      <protection locked="0"/>
    </xf>
    <xf numFmtId="0" fontId="7" fillId="0" borderId="57" xfId="0" applyFont="1" applyBorder="1" applyProtection="1">
      <protection locked="0"/>
    </xf>
    <xf numFmtId="0" fontId="7" fillId="0" borderId="0" xfId="0" applyFont="1" applyProtection="1">
      <protection locked="0"/>
    </xf>
    <xf numFmtId="0" fontId="7" fillId="0" borderId="21" xfId="0" applyFont="1" applyBorder="1" applyProtection="1">
      <protection locked="0"/>
    </xf>
    <xf numFmtId="0" fontId="7" fillId="0" borderId="52" xfId="0" applyFont="1" applyBorder="1" applyProtection="1">
      <protection locked="0"/>
    </xf>
    <xf numFmtId="0" fontId="7" fillId="0" borderId="22" xfId="0" applyFont="1" applyBorder="1" applyProtection="1">
      <protection locked="0"/>
    </xf>
    <xf numFmtId="0" fontId="7" fillId="0" borderId="23" xfId="0" applyFont="1" applyBorder="1" applyProtection="1">
      <protection locked="0"/>
    </xf>
    <xf numFmtId="0" fontId="35" fillId="0" borderId="0" xfId="0" applyFont="1" applyProtection="1">
      <protection locked="0"/>
    </xf>
    <xf numFmtId="0" fontId="20" fillId="0" borderId="33" xfId="0" applyFont="1" applyBorder="1" applyProtection="1">
      <protection locked="0"/>
    </xf>
    <xf numFmtId="0" fontId="29" fillId="13" borderId="56" xfId="0" applyFont="1" applyFill="1" applyBorder="1" applyProtection="1">
      <protection locked="0"/>
    </xf>
    <xf numFmtId="0" fontId="20" fillId="0" borderId="56" xfId="0" applyFont="1" applyBorder="1" applyProtection="1">
      <protection locked="0"/>
    </xf>
    <xf numFmtId="0" fontId="20" fillId="13" borderId="56" xfId="0" applyFont="1" applyFill="1" applyBorder="1" applyProtection="1">
      <protection locked="0"/>
    </xf>
    <xf numFmtId="0" fontId="20" fillId="0" borderId="56" xfId="0" quotePrefix="1" applyFont="1" applyBorder="1" applyProtection="1">
      <protection locked="0"/>
    </xf>
    <xf numFmtId="0" fontId="29" fillId="0" borderId="56" xfId="0" applyFont="1" applyBorder="1" applyProtection="1">
      <protection locked="0"/>
    </xf>
    <xf numFmtId="0" fontId="3" fillId="0" borderId="37" xfId="0" applyFont="1" applyBorder="1"/>
    <xf numFmtId="1" fontId="0" fillId="0" borderId="11" xfId="0" applyNumberFormat="1" applyBorder="1" applyAlignment="1">
      <alignment horizontal="center"/>
    </xf>
    <xf numFmtId="0" fontId="37" fillId="18" borderId="0" xfId="0" applyFont="1" applyFill="1"/>
    <xf numFmtId="0" fontId="60" fillId="0" borderId="0" xfId="0" applyFont="1" applyAlignment="1">
      <alignment horizontal="center" vertical="top"/>
    </xf>
    <xf numFmtId="0" fontId="60" fillId="0" borderId="0" xfId="0" applyFont="1"/>
    <xf numFmtId="0" fontId="60" fillId="24" borderId="0" xfId="0" applyFont="1" applyFill="1" applyAlignment="1">
      <alignment horizontal="left" vertical="top"/>
    </xf>
    <xf numFmtId="0" fontId="60" fillId="24" borderId="0" xfId="0" applyFont="1" applyFill="1" applyAlignment="1">
      <alignment vertical="top"/>
    </xf>
    <xf numFmtId="0" fontId="60" fillId="24" borderId="0" xfId="0" applyFont="1" applyFill="1" applyAlignment="1">
      <alignment horizontal="center" vertical="top"/>
    </xf>
    <xf numFmtId="0" fontId="37" fillId="0" borderId="0" xfId="0" applyFont="1" applyAlignment="1">
      <alignment wrapText="1"/>
    </xf>
    <xf numFmtId="0" fontId="50" fillId="0" borderId="0" xfId="0" applyFont="1"/>
    <xf numFmtId="0" fontId="31" fillId="0" borderId="1" xfId="0" applyFont="1" applyBorder="1" applyProtection="1">
      <protection locked="0"/>
    </xf>
    <xf numFmtId="167" fontId="31" fillId="12" borderId="1" xfId="0" applyNumberFormat="1" applyFont="1" applyFill="1" applyBorder="1" applyProtection="1">
      <protection locked="0"/>
    </xf>
    <xf numFmtId="0" fontId="31" fillId="12" borderId="56" xfId="0" applyFont="1" applyFill="1" applyBorder="1" applyProtection="1">
      <protection locked="0"/>
    </xf>
    <xf numFmtId="0" fontId="33" fillId="12" borderId="1" xfId="0" applyFont="1" applyFill="1" applyBorder="1" applyAlignment="1" applyProtection="1">
      <alignment horizontal="left" vertical="center"/>
      <protection locked="0"/>
    </xf>
    <xf numFmtId="0" fontId="31" fillId="12" borderId="9" xfId="0" applyFont="1" applyFill="1" applyBorder="1" applyProtection="1">
      <protection locked="0"/>
    </xf>
    <xf numFmtId="0" fontId="32" fillId="2" borderId="0" xfId="0" applyFont="1" applyFill="1" applyProtection="1">
      <protection locked="0"/>
    </xf>
    <xf numFmtId="0" fontId="31" fillId="2" borderId="0" xfId="0" applyFont="1" applyFill="1" applyAlignment="1" applyProtection="1">
      <alignment horizontal="left"/>
      <protection locked="0"/>
    </xf>
    <xf numFmtId="0" fontId="41" fillId="2" borderId="0" xfId="0" applyFont="1" applyFill="1" applyAlignment="1" applyProtection="1">
      <alignment horizontal="center"/>
      <protection locked="0"/>
    </xf>
    <xf numFmtId="0" fontId="30" fillId="2" borderId="0" xfId="0" applyFont="1" applyFill="1" applyProtection="1">
      <protection locked="0"/>
    </xf>
    <xf numFmtId="0" fontId="42" fillId="2" borderId="11" xfId="0" applyFont="1" applyFill="1" applyBorder="1" applyAlignment="1" applyProtection="1">
      <alignment horizontal="left"/>
      <protection locked="0"/>
    </xf>
    <xf numFmtId="0" fontId="42" fillId="2" borderId="11" xfId="0" applyFont="1" applyFill="1" applyBorder="1" applyAlignment="1" applyProtection="1">
      <alignment horizontal="center"/>
      <protection locked="0"/>
    </xf>
    <xf numFmtId="0" fontId="30" fillId="2" borderId="24" xfId="0" applyFont="1" applyFill="1" applyBorder="1" applyAlignment="1" applyProtection="1">
      <alignment horizontal="left"/>
      <protection locked="0"/>
    </xf>
    <xf numFmtId="0" fontId="30" fillId="2" borderId="19" xfId="0" applyFont="1" applyFill="1" applyBorder="1" applyAlignment="1" applyProtection="1">
      <alignment horizontal="center"/>
      <protection locked="0"/>
    </xf>
    <xf numFmtId="0" fontId="42" fillId="2" borderId="61" xfId="0" applyFont="1" applyFill="1" applyBorder="1" applyAlignment="1" applyProtection="1">
      <alignment horizontal="center" vertical="center"/>
      <protection locked="0"/>
    </xf>
    <xf numFmtId="0" fontId="42" fillId="2" borderId="21" xfId="0" applyFont="1" applyFill="1" applyBorder="1" applyAlignment="1" applyProtection="1">
      <alignment horizontal="center" vertical="center" wrapText="1"/>
      <protection locked="0"/>
    </xf>
    <xf numFmtId="0" fontId="42" fillId="2" borderId="62" xfId="0" applyFont="1" applyFill="1" applyBorder="1" applyAlignment="1" applyProtection="1">
      <alignment horizontal="center" vertical="center" wrapText="1"/>
      <protection locked="0"/>
    </xf>
    <xf numFmtId="0" fontId="30" fillId="2" borderId="59" xfId="0" applyFont="1" applyFill="1" applyBorder="1" applyAlignment="1" applyProtection="1">
      <alignment horizontal="left"/>
      <protection locked="0"/>
    </xf>
    <xf numFmtId="0" fontId="33" fillId="2" borderId="11" xfId="0" applyFont="1" applyFill="1" applyBorder="1" applyAlignment="1" applyProtection="1">
      <alignment horizontal="left"/>
      <protection locked="0"/>
    </xf>
    <xf numFmtId="0" fontId="33" fillId="2" borderId="33" xfId="0" applyFont="1" applyFill="1" applyBorder="1" applyAlignment="1" applyProtection="1">
      <alignment horizontal="right" vertical="center"/>
      <protection locked="0"/>
    </xf>
    <xf numFmtId="0" fontId="33" fillId="2" borderId="45" xfId="0" applyFont="1" applyFill="1" applyBorder="1" applyAlignment="1" applyProtection="1">
      <alignment horizontal="left" vertical="center"/>
      <protection locked="0"/>
    </xf>
    <xf numFmtId="0" fontId="37" fillId="2" borderId="1" xfId="0" applyFont="1" applyFill="1" applyBorder="1" applyProtection="1">
      <protection locked="0"/>
    </xf>
    <xf numFmtId="0" fontId="37" fillId="2" borderId="49" xfId="0" applyFont="1" applyFill="1" applyBorder="1" applyProtection="1">
      <protection locked="0"/>
    </xf>
    <xf numFmtId="0" fontId="38" fillId="2" borderId="1" xfId="0" applyFont="1" applyFill="1" applyBorder="1" applyAlignment="1" applyProtection="1">
      <alignment horizontal="right"/>
      <protection locked="0"/>
    </xf>
    <xf numFmtId="0" fontId="38" fillId="2" borderId="56" xfId="0" applyFont="1" applyFill="1" applyBorder="1" applyProtection="1">
      <protection locked="0"/>
    </xf>
    <xf numFmtId="0" fontId="38" fillId="2" borderId="42" xfId="0" applyFont="1" applyFill="1" applyBorder="1" applyProtection="1">
      <protection locked="0"/>
    </xf>
    <xf numFmtId="0" fontId="31" fillId="2" borderId="1" xfId="0" applyFont="1" applyFill="1" applyBorder="1" applyProtection="1">
      <protection locked="0"/>
    </xf>
    <xf numFmtId="0" fontId="42" fillId="20" borderId="35" xfId="0" applyFont="1" applyFill="1" applyBorder="1" applyAlignment="1" applyProtection="1">
      <alignment horizontal="center"/>
      <protection locked="0"/>
    </xf>
    <xf numFmtId="0" fontId="34" fillId="2" borderId="0" xfId="0" applyFont="1" applyFill="1" applyProtection="1">
      <protection locked="0"/>
    </xf>
    <xf numFmtId="0" fontId="35" fillId="2" borderId="33" xfId="0" applyFont="1" applyFill="1" applyBorder="1" applyProtection="1">
      <protection locked="0"/>
    </xf>
    <xf numFmtId="0" fontId="35" fillId="2" borderId="32" xfId="0" applyFont="1" applyFill="1" applyBorder="1" applyProtection="1">
      <protection locked="0"/>
    </xf>
    <xf numFmtId="0" fontId="37" fillId="2" borderId="0" xfId="0" applyFont="1" applyFill="1" applyProtection="1">
      <protection locked="0"/>
    </xf>
    <xf numFmtId="0" fontId="35" fillId="2" borderId="0" xfId="0" applyFont="1" applyFill="1" applyProtection="1">
      <protection locked="0"/>
    </xf>
    <xf numFmtId="0" fontId="31" fillId="2" borderId="33" xfId="0" applyFont="1" applyFill="1" applyBorder="1" applyProtection="1">
      <protection locked="0"/>
    </xf>
    <xf numFmtId="0" fontId="34" fillId="2" borderId="34" xfId="0" applyFont="1" applyFill="1" applyBorder="1" applyAlignment="1" applyProtection="1">
      <alignment horizontal="right"/>
      <protection locked="0"/>
    </xf>
    <xf numFmtId="0" fontId="36" fillId="8" borderId="1" xfId="0" applyFont="1" applyFill="1" applyBorder="1" applyProtection="1">
      <protection locked="0"/>
    </xf>
    <xf numFmtId="0" fontId="38" fillId="2" borderId="0" xfId="0" applyFont="1" applyFill="1" applyProtection="1">
      <protection locked="0"/>
    </xf>
    <xf numFmtId="1" fontId="0" fillId="0" borderId="1" xfId="0" applyNumberFormat="1" applyBorder="1" applyProtection="1">
      <protection locked="0"/>
    </xf>
    <xf numFmtId="0" fontId="38" fillId="19" borderId="73" xfId="0" applyFont="1" applyFill="1" applyBorder="1" applyProtection="1">
      <protection locked="0"/>
    </xf>
    <xf numFmtId="0" fontId="35" fillId="19" borderId="60" xfId="0" applyFont="1" applyFill="1" applyBorder="1" applyProtection="1">
      <protection locked="0"/>
    </xf>
    <xf numFmtId="0" fontId="35" fillId="19" borderId="48" xfId="0" applyFont="1" applyFill="1" applyBorder="1" applyProtection="1">
      <protection locked="0"/>
    </xf>
    <xf numFmtId="0" fontId="38" fillId="20" borderId="56" xfId="0" applyFont="1" applyFill="1" applyBorder="1" applyProtection="1">
      <protection locked="0"/>
    </xf>
    <xf numFmtId="0" fontId="35" fillId="20" borderId="42" xfId="0" applyFont="1" applyFill="1" applyBorder="1" applyProtection="1">
      <protection locked="0"/>
    </xf>
    <xf numFmtId="0" fontId="35" fillId="20" borderId="2" xfId="0" applyFont="1" applyFill="1" applyBorder="1" applyProtection="1">
      <protection locked="0"/>
    </xf>
    <xf numFmtId="0" fontId="30" fillId="10" borderId="56" xfId="0" applyFont="1" applyFill="1" applyBorder="1" applyProtection="1">
      <protection locked="0"/>
    </xf>
    <xf numFmtId="0" fontId="31" fillId="10" borderId="2" xfId="0" applyFont="1" applyFill="1" applyBorder="1" applyProtection="1">
      <protection locked="0"/>
    </xf>
    <xf numFmtId="0" fontId="30" fillId="2" borderId="0" xfId="0" applyFont="1" applyFill="1" applyAlignment="1" applyProtection="1">
      <alignment vertical="top" wrapText="1"/>
      <protection locked="0"/>
    </xf>
    <xf numFmtId="0" fontId="30" fillId="10" borderId="11" xfId="0" applyFont="1" applyFill="1" applyBorder="1" applyProtection="1">
      <protection locked="0"/>
    </xf>
    <xf numFmtId="0" fontId="31" fillId="2" borderId="0" xfId="0" applyFont="1" applyFill="1" applyAlignment="1" applyProtection="1">
      <alignment vertical="top"/>
      <protection locked="0"/>
    </xf>
    <xf numFmtId="0" fontId="41" fillId="2" borderId="9" xfId="0" applyFont="1" applyFill="1" applyBorder="1" applyProtection="1">
      <protection locked="0"/>
    </xf>
    <xf numFmtId="0" fontId="41" fillId="2" borderId="1" xfId="0" applyFont="1" applyFill="1" applyBorder="1" applyProtection="1">
      <protection locked="0"/>
    </xf>
    <xf numFmtId="0" fontId="47" fillId="0" borderId="44" xfId="0" applyFont="1" applyBorder="1" applyProtection="1">
      <protection locked="0"/>
    </xf>
    <xf numFmtId="0" fontId="62" fillId="5" borderId="0" xfId="0" applyFont="1" applyFill="1"/>
    <xf numFmtId="0" fontId="35" fillId="5" borderId="0" xfId="0" applyFont="1" applyFill="1"/>
    <xf numFmtId="0" fontId="35" fillId="0" borderId="0" xfId="0" applyFont="1" applyAlignment="1">
      <alignment horizontal="right"/>
    </xf>
    <xf numFmtId="0" fontId="35" fillId="26" borderId="0" xfId="0" applyFont="1" applyFill="1" applyProtection="1">
      <protection locked="0"/>
    </xf>
    <xf numFmtId="0" fontId="35" fillId="26" borderId="0" xfId="0" applyFont="1" applyFill="1"/>
    <xf numFmtId="0" fontId="35" fillId="26" borderId="0" xfId="0" applyFont="1" applyFill="1" applyAlignment="1">
      <alignment horizontal="right"/>
    </xf>
    <xf numFmtId="0" fontId="34" fillId="26" borderId="0" xfId="0" applyFont="1" applyFill="1" applyAlignment="1">
      <alignment horizontal="left"/>
    </xf>
    <xf numFmtId="0" fontId="48" fillId="10" borderId="11" xfId="0" applyFont="1" applyFill="1" applyBorder="1" applyAlignment="1" applyProtection="1">
      <alignment vertical="top" wrapText="1"/>
      <protection locked="0"/>
    </xf>
    <xf numFmtId="0" fontId="35" fillId="26" borderId="0" xfId="0" applyFont="1" applyFill="1" applyAlignment="1">
      <alignment horizontal="left"/>
    </xf>
    <xf numFmtId="0" fontId="35" fillId="0" borderId="0" xfId="0" applyFont="1" applyAlignment="1">
      <alignment horizontal="left"/>
    </xf>
    <xf numFmtId="0" fontId="63" fillId="26" borderId="0" xfId="1" applyFont="1" applyFill="1" applyAlignment="1">
      <alignment vertical="center" wrapText="1"/>
      <protection locked="0"/>
    </xf>
    <xf numFmtId="0" fontId="66" fillId="26" borderId="0" xfId="1" applyFont="1" applyFill="1" applyAlignment="1">
      <alignment vertical="center" wrapText="1"/>
      <protection locked="0"/>
    </xf>
    <xf numFmtId="0" fontId="35" fillId="26" borderId="0" xfId="0" applyFont="1" applyFill="1" applyAlignment="1" applyProtection="1">
      <alignment vertical="center" wrapText="1"/>
      <protection locked="0"/>
    </xf>
    <xf numFmtId="0" fontId="34" fillId="26" borderId="0" xfId="0" applyFont="1" applyFill="1" applyAlignment="1" applyProtection="1">
      <alignment vertical="center" wrapText="1"/>
      <protection locked="0"/>
    </xf>
    <xf numFmtId="0" fontId="35" fillId="26" borderId="0" xfId="0" applyFont="1" applyFill="1" applyAlignment="1">
      <alignment wrapText="1"/>
    </xf>
    <xf numFmtId="0" fontId="48" fillId="17" borderId="11" xfId="0" applyFont="1" applyFill="1" applyBorder="1" applyAlignment="1">
      <alignment wrapText="1"/>
    </xf>
    <xf numFmtId="0" fontId="7" fillId="2" borderId="0" xfId="0" applyFont="1" applyFill="1" applyAlignment="1">
      <alignment horizontal="right"/>
    </xf>
    <xf numFmtId="0" fontId="33" fillId="19" borderId="35" xfId="0" applyFont="1" applyFill="1" applyBorder="1" applyAlignment="1" applyProtection="1">
      <alignment horizontal="center"/>
      <protection locked="0"/>
    </xf>
    <xf numFmtId="0" fontId="33" fillId="19" borderId="47" xfId="0" applyFont="1" applyFill="1" applyBorder="1" applyAlignment="1" applyProtection="1">
      <alignment horizontal="center"/>
      <protection locked="0"/>
    </xf>
    <xf numFmtId="0" fontId="28" fillId="0" borderId="32" xfId="0" applyFont="1" applyBorder="1" applyAlignment="1" applyProtection="1">
      <alignment horizontal="center"/>
      <protection locked="0"/>
    </xf>
    <xf numFmtId="0" fontId="28" fillId="0" borderId="37" xfId="0" applyFont="1" applyBorder="1" applyAlignment="1" applyProtection="1">
      <alignment horizontal="center"/>
      <protection locked="0"/>
    </xf>
    <xf numFmtId="0" fontId="28" fillId="13" borderId="44" xfId="0" applyFont="1" applyFill="1" applyBorder="1" applyAlignment="1" applyProtection="1">
      <alignment horizontal="center"/>
      <protection locked="0"/>
    </xf>
    <xf numFmtId="0" fontId="28" fillId="0" borderId="46" xfId="0" applyFont="1" applyBorder="1" applyAlignment="1" applyProtection="1">
      <alignment horizontal="center"/>
      <protection locked="0"/>
    </xf>
    <xf numFmtId="0" fontId="28" fillId="0" borderId="13" xfId="0" applyFont="1" applyBorder="1" applyAlignment="1" applyProtection="1">
      <alignment horizontal="center"/>
      <protection locked="0"/>
    </xf>
    <xf numFmtId="0" fontId="28" fillId="0" borderId="14" xfId="0" applyFont="1" applyBorder="1" applyAlignment="1" applyProtection="1">
      <alignment horizontal="center"/>
      <protection locked="0"/>
    </xf>
    <xf numFmtId="165" fontId="28" fillId="0" borderId="15" xfId="0" applyNumberFormat="1" applyFont="1" applyBorder="1" applyAlignment="1" applyProtection="1">
      <alignment horizontal="center"/>
      <protection locked="0"/>
    </xf>
    <xf numFmtId="0" fontId="28" fillId="13" borderId="39" xfId="0" applyFont="1" applyFill="1" applyBorder="1" applyAlignment="1" applyProtection="1">
      <alignment horizontal="center"/>
      <protection locked="0"/>
    </xf>
    <xf numFmtId="165" fontId="28" fillId="13" borderId="40" xfId="0" applyNumberFormat="1" applyFont="1" applyFill="1" applyBorder="1" applyAlignment="1" applyProtection="1">
      <alignment horizontal="center"/>
      <protection locked="0"/>
    </xf>
    <xf numFmtId="0" fontId="28" fillId="0" borderId="41" xfId="0" applyFont="1" applyBorder="1" applyAlignment="1" applyProtection="1">
      <alignment horizontal="center"/>
      <protection locked="0"/>
    </xf>
    <xf numFmtId="165" fontId="28" fillId="0" borderId="40" xfId="0" applyNumberFormat="1" applyFont="1" applyBorder="1" applyAlignment="1" applyProtection="1">
      <alignment horizontal="center"/>
      <protection locked="0"/>
    </xf>
    <xf numFmtId="165" fontId="28" fillId="0" borderId="13" xfId="0" applyNumberFormat="1" applyFont="1" applyBorder="1" applyAlignment="1" applyProtection="1">
      <alignment horizontal="center"/>
      <protection locked="0"/>
    </xf>
    <xf numFmtId="165" fontId="28" fillId="13" borderId="68" xfId="0" applyNumberFormat="1" applyFont="1" applyFill="1" applyBorder="1" applyAlignment="1" applyProtection="1">
      <alignment horizontal="center"/>
      <protection locked="0"/>
    </xf>
    <xf numFmtId="165" fontId="28" fillId="0" borderId="68" xfId="0" applyNumberFormat="1" applyFont="1" applyBorder="1" applyAlignment="1" applyProtection="1">
      <alignment horizontal="center"/>
      <protection locked="0"/>
    </xf>
    <xf numFmtId="165" fontId="28" fillId="0" borderId="39" xfId="0" applyNumberFormat="1" applyFont="1" applyBorder="1" applyAlignment="1" applyProtection="1">
      <alignment horizontal="center"/>
      <protection locked="0"/>
    </xf>
    <xf numFmtId="0" fontId="28" fillId="13" borderId="42" xfId="0" applyFont="1" applyFill="1" applyBorder="1" applyAlignment="1" applyProtection="1">
      <alignment horizontal="center"/>
      <protection locked="0"/>
    </xf>
    <xf numFmtId="0" fontId="28" fillId="0" borderId="42" xfId="0" applyFont="1" applyBorder="1" applyAlignment="1" applyProtection="1">
      <alignment horizontal="center"/>
      <protection locked="0"/>
    </xf>
    <xf numFmtId="0" fontId="28" fillId="0" borderId="2" xfId="0" applyFont="1" applyBorder="1" applyAlignment="1" applyProtection="1">
      <alignment horizontal="center"/>
      <protection locked="0"/>
    </xf>
    <xf numFmtId="165" fontId="28" fillId="0" borderId="80" xfId="0" applyNumberFormat="1" applyFont="1" applyBorder="1" applyAlignment="1" applyProtection="1">
      <alignment horizontal="center"/>
      <protection locked="0"/>
    </xf>
    <xf numFmtId="1" fontId="28" fillId="0" borderId="2" xfId="0" applyNumberFormat="1" applyFont="1" applyBorder="1" applyAlignment="1" applyProtection="1">
      <alignment horizontal="center"/>
      <protection locked="0"/>
    </xf>
    <xf numFmtId="0" fontId="28" fillId="0" borderId="15" xfId="0" applyFont="1" applyBorder="1" applyAlignment="1" applyProtection="1">
      <alignment horizontal="center"/>
      <protection locked="0"/>
    </xf>
    <xf numFmtId="0" fontId="28" fillId="13" borderId="68" xfId="0" applyFont="1" applyFill="1" applyBorder="1" applyAlignment="1" applyProtection="1">
      <alignment horizontal="center"/>
      <protection locked="0"/>
    </xf>
    <xf numFmtId="0" fontId="28" fillId="13" borderId="40" xfId="0" applyFont="1" applyFill="1" applyBorder="1" applyAlignment="1" applyProtection="1">
      <alignment horizontal="center"/>
      <protection locked="0"/>
    </xf>
    <xf numFmtId="0" fontId="28" fillId="0" borderId="68" xfId="0" applyFont="1" applyBorder="1" applyAlignment="1" applyProtection="1">
      <alignment horizontal="center"/>
      <protection locked="0"/>
    </xf>
    <xf numFmtId="0" fontId="28" fillId="0" borderId="40" xfId="0" applyFont="1" applyBorder="1" applyAlignment="1" applyProtection="1">
      <alignment horizontal="center"/>
      <protection locked="0"/>
    </xf>
    <xf numFmtId="0" fontId="28" fillId="0" borderId="39" xfId="0" applyFont="1" applyBorder="1" applyAlignment="1" applyProtection="1">
      <alignment horizontal="center"/>
      <protection locked="0"/>
    </xf>
    <xf numFmtId="0" fontId="28" fillId="0" borderId="17" xfId="0" applyFont="1" applyBorder="1" applyAlignment="1" applyProtection="1">
      <alignment horizontal="center"/>
      <protection locked="0"/>
    </xf>
    <xf numFmtId="0" fontId="39" fillId="2" borderId="64" xfId="0" applyFont="1" applyFill="1" applyBorder="1" applyAlignment="1">
      <alignment horizontal="center" vertical="center" wrapText="1"/>
    </xf>
    <xf numFmtId="0" fontId="39" fillId="2" borderId="67" xfId="0" applyFont="1" applyFill="1" applyBorder="1" applyAlignment="1">
      <alignment horizontal="center" vertical="center" wrapText="1"/>
    </xf>
    <xf numFmtId="0" fontId="28" fillId="19" borderId="53" xfId="0" applyFont="1" applyFill="1" applyBorder="1" applyAlignment="1" applyProtection="1">
      <alignment horizontal="center"/>
      <protection locked="0"/>
    </xf>
    <xf numFmtId="0" fontId="28" fillId="19" borderId="16" xfId="0" applyFont="1" applyFill="1" applyBorder="1" applyAlignment="1" applyProtection="1">
      <alignment horizontal="center"/>
      <protection locked="0"/>
    </xf>
    <xf numFmtId="165" fontId="28" fillId="19" borderId="50" xfId="0" applyNumberFormat="1" applyFont="1" applyFill="1" applyBorder="1" applyAlignment="1" applyProtection="1">
      <alignment horizontal="center"/>
      <protection locked="0"/>
    </xf>
    <xf numFmtId="165" fontId="28" fillId="19" borderId="51" xfId="0" applyNumberFormat="1" applyFont="1" applyFill="1" applyBorder="1" applyAlignment="1" applyProtection="1">
      <alignment horizontal="center"/>
      <protection locked="0"/>
    </xf>
    <xf numFmtId="0" fontId="28" fillId="19" borderId="51" xfId="0" applyFont="1" applyFill="1" applyBorder="1" applyAlignment="1" applyProtection="1">
      <alignment horizontal="center"/>
      <protection locked="0"/>
    </xf>
    <xf numFmtId="0" fontId="28" fillId="19" borderId="50" xfId="0" applyFont="1" applyFill="1" applyBorder="1" applyAlignment="1" applyProtection="1">
      <alignment horizontal="center"/>
      <protection locked="0"/>
    </xf>
    <xf numFmtId="0" fontId="28" fillId="19" borderId="63" xfId="0" applyFont="1" applyFill="1" applyBorder="1" applyAlignment="1" applyProtection="1">
      <alignment horizontal="left"/>
      <protection locked="0"/>
    </xf>
    <xf numFmtId="0" fontId="28" fillId="13" borderId="17" xfId="0" applyFont="1" applyFill="1" applyBorder="1" applyAlignment="1" applyProtection="1">
      <alignment horizontal="center"/>
      <protection locked="0"/>
    </xf>
    <xf numFmtId="0" fontId="28" fillId="19" borderId="31" xfId="0" applyFont="1" applyFill="1" applyBorder="1" applyAlignment="1" applyProtection="1">
      <alignment horizontal="center"/>
      <protection locked="0"/>
    </xf>
    <xf numFmtId="0" fontId="28" fillId="19" borderId="18" xfId="0" applyFont="1" applyFill="1" applyBorder="1" applyAlignment="1" applyProtection="1">
      <alignment horizontal="center"/>
      <protection locked="0"/>
    </xf>
    <xf numFmtId="0" fontId="60" fillId="0" borderId="0" xfId="0" applyFont="1" applyAlignment="1">
      <alignment horizontal="center"/>
    </xf>
    <xf numFmtId="1" fontId="37" fillId="0" borderId="0" xfId="0" applyNumberFormat="1" applyFont="1" applyAlignment="1">
      <alignment horizontal="center"/>
    </xf>
    <xf numFmtId="0" fontId="47" fillId="0" borderId="46" xfId="0" applyFont="1" applyBorder="1" applyProtection="1">
      <protection locked="0"/>
    </xf>
    <xf numFmtId="0" fontId="72" fillId="2" borderId="24" xfId="0" applyFont="1" applyFill="1" applyBorder="1" applyAlignment="1">
      <alignment horizontal="left"/>
    </xf>
    <xf numFmtId="0" fontId="40" fillId="0" borderId="0" xfId="0" applyFont="1"/>
    <xf numFmtId="9" fontId="40" fillId="0" borderId="0" xfId="0" applyNumberFormat="1" applyFont="1"/>
    <xf numFmtId="0" fontId="40" fillId="0" borderId="0" xfId="0" applyFont="1" applyAlignment="1">
      <alignment horizontal="left"/>
    </xf>
    <xf numFmtId="0" fontId="40" fillId="0" borderId="0" xfId="0" applyFont="1" applyAlignment="1">
      <alignment horizontal="center"/>
    </xf>
    <xf numFmtId="0" fontId="39" fillId="2" borderId="57" xfId="0" applyFont="1" applyFill="1" applyBorder="1" applyAlignment="1">
      <alignment horizontal="center" vertical="center" wrapText="1"/>
    </xf>
    <xf numFmtId="0" fontId="39" fillId="2" borderId="39" xfId="0" applyFont="1" applyFill="1" applyBorder="1" applyAlignment="1">
      <alignment horizontal="center" vertical="center" wrapText="1"/>
    </xf>
    <xf numFmtId="0" fontId="39" fillId="2" borderId="1" xfId="0" applyFont="1" applyFill="1" applyBorder="1" applyAlignment="1">
      <alignment horizontal="center" vertical="center" wrapText="1"/>
    </xf>
    <xf numFmtId="0" fontId="39" fillId="2" borderId="56" xfId="0" applyFont="1" applyFill="1" applyBorder="1" applyAlignment="1">
      <alignment horizontal="center" vertical="center" wrapText="1"/>
    </xf>
    <xf numFmtId="0" fontId="39" fillId="2" borderId="41" xfId="0" applyFont="1" applyFill="1" applyBorder="1" applyAlignment="1">
      <alignment horizontal="center" vertical="center" wrapText="1"/>
    </xf>
    <xf numFmtId="0" fontId="39" fillId="2" borderId="9" xfId="0" applyFont="1" applyFill="1" applyBorder="1" applyAlignment="1">
      <alignment horizontal="center" vertical="center" wrapText="1"/>
    </xf>
    <xf numFmtId="0" fontId="39" fillId="2" borderId="17" xfId="0" applyFont="1" applyFill="1" applyBorder="1" applyAlignment="1">
      <alignment horizontal="center" vertical="center" wrapText="1"/>
    </xf>
    <xf numFmtId="0" fontId="39" fillId="2" borderId="40" xfId="0" applyFont="1" applyFill="1" applyBorder="1" applyAlignment="1">
      <alignment horizontal="center" vertical="center" wrapText="1"/>
    </xf>
    <xf numFmtId="0" fontId="61" fillId="0" borderId="0" xfId="0" applyFont="1"/>
    <xf numFmtId="0" fontId="61" fillId="0" borderId="0" xfId="0" applyFont="1" applyAlignment="1">
      <alignment horizontal="left"/>
    </xf>
    <xf numFmtId="0" fontId="39" fillId="2" borderId="69" xfId="0" applyFont="1" applyFill="1" applyBorder="1" applyAlignment="1">
      <alignment horizontal="center" vertical="center" wrapText="1"/>
    </xf>
    <xf numFmtId="0" fontId="39" fillId="2" borderId="73" xfId="0" applyFont="1" applyFill="1" applyBorder="1" applyAlignment="1">
      <alignment horizontal="center" vertical="center" wrapText="1"/>
    </xf>
    <xf numFmtId="0" fontId="61" fillId="0" borderId="0" xfId="0" applyFont="1" applyAlignment="1">
      <alignment horizontal="center" vertical="top" wrapText="1"/>
    </xf>
    <xf numFmtId="0" fontId="61" fillId="0" borderId="13" xfId="0" applyFont="1" applyBorder="1" applyAlignment="1">
      <alignment horizontal="left"/>
    </xf>
    <xf numFmtId="0" fontId="61" fillId="0" borderId="14" xfId="0" applyFont="1" applyBorder="1" applyAlignment="1">
      <alignment horizontal="left"/>
    </xf>
    <xf numFmtId="0" fontId="40" fillId="0" borderId="15" xfId="0" applyFont="1" applyBorder="1"/>
    <xf numFmtId="0" fontId="40" fillId="0" borderId="65" xfId="0" applyFont="1" applyBorder="1"/>
    <xf numFmtId="0" fontId="61" fillId="0" borderId="37" xfId="0" applyFont="1" applyBorder="1"/>
    <xf numFmtId="0" fontId="40" fillId="0" borderId="14" xfId="0" applyFont="1" applyBorder="1"/>
    <xf numFmtId="0" fontId="40" fillId="0" borderId="19" xfId="0" applyFont="1" applyBorder="1"/>
    <xf numFmtId="0" fontId="40" fillId="0" borderId="20" xfId="0" applyFont="1" applyBorder="1"/>
    <xf numFmtId="0" fontId="61" fillId="0" borderId="24" xfId="0" applyFont="1" applyBorder="1" applyAlignment="1">
      <alignment horizontal="left"/>
    </xf>
    <xf numFmtId="0" fontId="61" fillId="0" borderId="19" xfId="0" applyFont="1" applyBorder="1" applyAlignment="1">
      <alignment horizontal="left"/>
    </xf>
    <xf numFmtId="0" fontId="61" fillId="0" borderId="19" xfId="0" applyFont="1" applyBorder="1"/>
    <xf numFmtId="0" fontId="61" fillId="0" borderId="19" xfId="0" applyFont="1" applyBorder="1" applyAlignment="1">
      <alignment horizontal="center"/>
    </xf>
    <xf numFmtId="0" fontId="61" fillId="0" borderId="24" xfId="0" applyFont="1" applyBorder="1" applyAlignment="1">
      <alignment horizontal="center"/>
    </xf>
    <xf numFmtId="0" fontId="61" fillId="0" borderId="20" xfId="0" applyFont="1" applyBorder="1" applyAlignment="1">
      <alignment horizontal="center"/>
    </xf>
    <xf numFmtId="0" fontId="40" fillId="0" borderId="0" xfId="0" applyFont="1" applyAlignment="1">
      <alignment vertical="top"/>
    </xf>
    <xf numFmtId="0" fontId="61" fillId="0" borderId="0" xfId="0" applyFont="1" applyAlignment="1">
      <alignment horizontal="center"/>
    </xf>
    <xf numFmtId="0" fontId="40" fillId="0" borderId="24" xfId="0" applyFont="1" applyBorder="1"/>
    <xf numFmtId="0" fontId="40" fillId="0" borderId="13" xfId="0" applyFont="1" applyBorder="1"/>
    <xf numFmtId="0" fontId="73" fillId="2" borderId="53" xfId="0" applyFont="1" applyFill="1" applyBorder="1" applyAlignment="1">
      <alignment horizontal="center"/>
    </xf>
    <xf numFmtId="0" fontId="73" fillId="2" borderId="16" xfId="0" applyFont="1" applyFill="1" applyBorder="1"/>
    <xf numFmtId="1" fontId="73" fillId="2" borderId="54" xfId="0" applyNumberFormat="1" applyFont="1" applyFill="1" applyBorder="1" applyAlignment="1">
      <alignment horizontal="center" vertical="center" wrapText="1"/>
    </xf>
    <xf numFmtId="1" fontId="73" fillId="2" borderId="53" xfId="0" applyNumberFormat="1" applyFont="1" applyFill="1" applyBorder="1" applyAlignment="1">
      <alignment horizontal="center" vertical="center" wrapText="1"/>
    </xf>
    <xf numFmtId="1" fontId="73" fillId="2" borderId="50" xfId="0" applyNumberFormat="1" applyFont="1" applyFill="1" applyBorder="1" applyAlignment="1">
      <alignment horizontal="center" vertical="center" wrapText="1"/>
    </xf>
    <xf numFmtId="0" fontId="73" fillId="2" borderId="50" xfId="0" applyFont="1" applyFill="1" applyBorder="1" applyAlignment="1">
      <alignment horizontal="center"/>
    </xf>
    <xf numFmtId="0" fontId="40" fillId="0" borderId="0" xfId="0" applyFont="1" applyAlignment="1">
      <alignment wrapText="1"/>
    </xf>
    <xf numFmtId="0" fontId="61" fillId="0" borderId="39" xfId="0" applyFont="1" applyBorder="1" applyAlignment="1">
      <alignment horizontal="center" wrapText="1"/>
    </xf>
    <xf numFmtId="0" fontId="61" fillId="0" borderId="1" xfId="0" applyFont="1" applyBorder="1" applyAlignment="1">
      <alignment horizontal="center" wrapText="1"/>
    </xf>
    <xf numFmtId="0" fontId="61" fillId="0" borderId="40" xfId="0" applyFont="1" applyBorder="1"/>
    <xf numFmtId="0" fontId="40" fillId="0" borderId="2" xfId="0" applyFont="1" applyBorder="1"/>
    <xf numFmtId="0" fontId="61" fillId="0" borderId="40" xfId="0" applyFont="1" applyBorder="1" applyAlignment="1">
      <alignment horizontal="center" wrapText="1"/>
    </xf>
    <xf numFmtId="0" fontId="61" fillId="0" borderId="48" xfId="0" applyFont="1" applyBorder="1" applyAlignment="1">
      <alignment horizontal="center" wrapText="1"/>
    </xf>
    <xf numFmtId="0" fontId="61" fillId="0" borderId="49" xfId="0" applyFont="1" applyBorder="1" applyAlignment="1">
      <alignment horizontal="center" wrapText="1"/>
    </xf>
    <xf numFmtId="0" fontId="61" fillId="0" borderId="66" xfId="0" applyFont="1" applyBorder="1" applyAlignment="1">
      <alignment horizontal="center" wrapText="1"/>
    </xf>
    <xf numFmtId="0" fontId="61" fillId="0" borderId="25" xfId="0" applyFont="1" applyBorder="1" applyAlignment="1">
      <alignment horizontal="left"/>
    </xf>
    <xf numFmtId="0" fontId="61" fillId="0" borderId="0" xfId="0" applyFont="1" applyAlignment="1">
      <alignment horizontal="center" wrapText="1"/>
    </xf>
    <xf numFmtId="0" fontId="61" fillId="0" borderId="21" xfId="0" applyFont="1" applyBorder="1" applyAlignment="1">
      <alignment horizontal="center"/>
    </xf>
    <xf numFmtId="0" fontId="61" fillId="0" borderId="0" xfId="0" applyFont="1" applyAlignment="1">
      <alignment wrapText="1"/>
    </xf>
    <xf numFmtId="0" fontId="61" fillId="0" borderId="57" xfId="0" applyFont="1" applyBorder="1" applyAlignment="1">
      <alignment horizontal="center"/>
    </xf>
    <xf numFmtId="0" fontId="39" fillId="0" borderId="0" xfId="0" applyFont="1"/>
    <xf numFmtId="0" fontId="61" fillId="0" borderId="3" xfId="0" applyFont="1" applyBorder="1" applyAlignment="1">
      <alignment horizontal="center"/>
    </xf>
    <xf numFmtId="0" fontId="40" fillId="0" borderId="3" xfId="0" applyFont="1" applyBorder="1" applyAlignment="1">
      <alignment horizontal="center"/>
    </xf>
    <xf numFmtId="0" fontId="61" fillId="0" borderId="22" xfId="0" applyFont="1" applyBorder="1"/>
    <xf numFmtId="0" fontId="40" fillId="0" borderId="21" xfId="0" applyFont="1" applyBorder="1"/>
    <xf numFmtId="0" fontId="40" fillId="0" borderId="52" xfId="0" applyFont="1" applyBorder="1"/>
    <xf numFmtId="0" fontId="61" fillId="0" borderId="22" xfId="0" applyFont="1" applyBorder="1" applyAlignment="1">
      <alignment horizontal="center"/>
    </xf>
    <xf numFmtId="0" fontId="40" fillId="0" borderId="22" xfId="0" applyFont="1" applyBorder="1"/>
    <xf numFmtId="0" fontId="40" fillId="0" borderId="23" xfId="0" applyFont="1" applyBorder="1"/>
    <xf numFmtId="0" fontId="40" fillId="0" borderId="53" xfId="0" applyFont="1" applyBorder="1"/>
    <xf numFmtId="0" fontId="40" fillId="0" borderId="16" xfId="0" applyFont="1" applyBorder="1"/>
    <xf numFmtId="0" fontId="40" fillId="0" borderId="50" xfId="0" applyFont="1" applyBorder="1"/>
    <xf numFmtId="165" fontId="40" fillId="0" borderId="0" xfId="0" applyNumberFormat="1" applyFont="1" applyAlignment="1">
      <alignment horizontal="center"/>
    </xf>
    <xf numFmtId="0" fontId="43" fillId="0" borderId="39" xfId="0" applyFont="1" applyBorder="1" applyAlignment="1">
      <alignment vertical="center"/>
    </xf>
    <xf numFmtId="1" fontId="40" fillId="0" borderId="1" xfId="0" applyNumberFormat="1" applyFont="1" applyBorder="1" applyAlignment="1">
      <alignment horizontal="center"/>
    </xf>
    <xf numFmtId="0" fontId="40" fillId="0" borderId="40" xfId="0" applyFont="1" applyBorder="1"/>
    <xf numFmtId="0" fontId="40" fillId="0" borderId="2" xfId="0" applyFont="1" applyBorder="1" applyAlignment="1">
      <alignment horizontal="center"/>
    </xf>
    <xf numFmtId="0" fontId="40" fillId="0" borderId="67" xfId="0" applyFont="1" applyBorder="1"/>
    <xf numFmtId="0" fontId="40" fillId="0" borderId="1" xfId="0" applyFont="1" applyBorder="1"/>
    <xf numFmtId="0" fontId="40" fillId="0" borderId="13" xfId="0" applyFont="1" applyBorder="1" applyAlignment="1">
      <alignment horizontal="left"/>
    </xf>
    <xf numFmtId="165" fontId="40" fillId="0" borderId="82" xfId="0" applyNumberFormat="1" applyFont="1" applyBorder="1" applyAlignment="1">
      <alignment horizontal="center" vertical="center"/>
    </xf>
    <xf numFmtId="9" fontId="40" fillId="0" borderId="1" xfId="0" applyNumberFormat="1" applyFont="1" applyBorder="1" applyAlignment="1">
      <alignment horizontal="center"/>
    </xf>
    <xf numFmtId="2" fontId="40" fillId="0" borderId="1" xfId="0" applyNumberFormat="1" applyFont="1" applyBorder="1" applyAlignment="1">
      <alignment horizontal="center"/>
    </xf>
    <xf numFmtId="165" fontId="40" fillId="0" borderId="32" xfId="0" applyNumberFormat="1" applyFont="1" applyBorder="1" applyAlignment="1">
      <alignment horizontal="center" vertical="center"/>
    </xf>
    <xf numFmtId="9" fontId="40" fillId="0" borderId="0" xfId="0" applyNumberFormat="1" applyFont="1" applyAlignment="1">
      <alignment horizontal="center"/>
    </xf>
    <xf numFmtId="1" fontId="40" fillId="0" borderId="35" xfId="0" applyNumberFormat="1" applyFont="1" applyBorder="1" applyAlignment="1">
      <alignment horizontal="center"/>
    </xf>
    <xf numFmtId="9" fontId="40" fillId="0" borderId="35" xfId="0" applyNumberFormat="1" applyFont="1" applyBorder="1"/>
    <xf numFmtId="0" fontId="40" fillId="0" borderId="57" xfId="0" applyFont="1" applyBorder="1"/>
    <xf numFmtId="2" fontId="40" fillId="0" borderId="0" xfId="0" applyNumberFormat="1" applyFont="1" applyAlignment="1">
      <alignment horizontal="center"/>
    </xf>
    <xf numFmtId="0" fontId="40" fillId="0" borderId="37" xfId="0" applyFont="1" applyBorder="1" applyAlignment="1">
      <alignment horizontal="center"/>
    </xf>
    <xf numFmtId="165" fontId="40" fillId="0" borderId="0" xfId="0" applyNumberFormat="1" applyFont="1"/>
    <xf numFmtId="0" fontId="40" fillId="0" borderId="24" xfId="0" applyFont="1" applyBorder="1" applyAlignment="1">
      <alignment horizontal="left"/>
    </xf>
    <xf numFmtId="0" fontId="40" fillId="0" borderId="19" xfId="0" applyFont="1" applyBorder="1" applyAlignment="1">
      <alignment horizontal="center"/>
    </xf>
    <xf numFmtId="0" fontId="40" fillId="0" borderId="20" xfId="0" applyFont="1" applyBorder="1" applyAlignment="1">
      <alignment horizontal="center"/>
    </xf>
    <xf numFmtId="1" fontId="40" fillId="0" borderId="27" xfId="0" applyNumberFormat="1" applyFont="1" applyBorder="1" applyAlignment="1">
      <alignment horizontal="center"/>
    </xf>
    <xf numFmtId="0" fontId="40" fillId="0" borderId="26" xfId="0" applyFont="1" applyBorder="1" applyAlignment="1">
      <alignment horizontal="center"/>
    </xf>
    <xf numFmtId="165" fontId="40" fillId="0" borderId="27" xfId="0" applyNumberFormat="1" applyFont="1" applyBorder="1" applyAlignment="1">
      <alignment horizontal="center"/>
    </xf>
    <xf numFmtId="0" fontId="40" fillId="0" borderId="30" xfId="0" applyFont="1" applyBorder="1" applyAlignment="1">
      <alignment horizontal="center"/>
    </xf>
    <xf numFmtId="0" fontId="40" fillId="0" borderId="39" xfId="0" applyFont="1" applyBorder="1" applyAlignment="1">
      <alignment horizontal="left"/>
    </xf>
    <xf numFmtId="165" fontId="40" fillId="0" borderId="64" xfId="0" applyNumberFormat="1" applyFont="1" applyBorder="1" applyAlignment="1">
      <alignment horizontal="center" vertical="center"/>
    </xf>
    <xf numFmtId="9" fontId="40" fillId="0" borderId="21" xfId="0" applyNumberFormat="1" applyFont="1" applyBorder="1"/>
    <xf numFmtId="0" fontId="40" fillId="0" borderId="44" xfId="0" applyFont="1" applyBorder="1" applyAlignment="1">
      <alignment horizontal="center"/>
    </xf>
    <xf numFmtId="0" fontId="40" fillId="0" borderId="57" xfId="0" applyFont="1" applyBorder="1" applyAlignment="1">
      <alignment horizontal="left"/>
    </xf>
    <xf numFmtId="0" fontId="40" fillId="0" borderId="21" xfId="0" applyFont="1" applyBorder="1" applyAlignment="1">
      <alignment horizontal="center"/>
    </xf>
    <xf numFmtId="0" fontId="40" fillId="0" borderId="0" xfId="0" applyFont="1" applyAlignment="1">
      <alignment vertical="top" wrapText="1"/>
    </xf>
    <xf numFmtId="0" fontId="40" fillId="0" borderId="21" xfId="0" applyFont="1" applyBorder="1" applyAlignment="1">
      <alignment vertical="top" wrapText="1"/>
    </xf>
    <xf numFmtId="0" fontId="40" fillId="0" borderId="57" xfId="0" applyFont="1" applyBorder="1" applyAlignment="1">
      <alignment vertical="top" wrapText="1"/>
    </xf>
    <xf numFmtId="165" fontId="28" fillId="0" borderId="57" xfId="0" applyNumberFormat="1" applyFont="1" applyBorder="1" applyAlignment="1" applyProtection="1">
      <alignment horizontal="center"/>
      <protection locked="0"/>
    </xf>
    <xf numFmtId="165" fontId="28" fillId="0" borderId="45" xfId="0" applyNumberFormat="1" applyFont="1" applyBorder="1" applyAlignment="1" applyProtection="1">
      <alignment horizontal="center"/>
      <protection locked="0"/>
    </xf>
    <xf numFmtId="1" fontId="28" fillId="0" borderId="57" xfId="0" applyNumberFormat="1" applyFont="1" applyBorder="1" applyAlignment="1" applyProtection="1">
      <alignment horizontal="center"/>
      <protection locked="0"/>
    </xf>
    <xf numFmtId="0" fontId="28" fillId="0" borderId="49" xfId="0" applyFont="1" applyBorder="1" applyAlignment="1" applyProtection="1">
      <alignment horizontal="center"/>
      <protection locked="0"/>
    </xf>
    <xf numFmtId="0" fontId="28" fillId="0" borderId="56" xfId="0" applyFont="1" applyBorder="1" applyAlignment="1" applyProtection="1">
      <alignment horizontal="center"/>
      <protection locked="0"/>
    </xf>
    <xf numFmtId="1" fontId="61" fillId="0" borderId="57" xfId="0" applyNumberFormat="1" applyFont="1" applyBorder="1" applyAlignment="1">
      <alignment horizontal="center"/>
    </xf>
    <xf numFmtId="0" fontId="40" fillId="0" borderId="22" xfId="0" applyFont="1" applyBorder="1" applyAlignment="1">
      <alignment horizontal="center"/>
    </xf>
    <xf numFmtId="2" fontId="40" fillId="0" borderId="22" xfId="0" applyNumberFormat="1" applyFont="1" applyBorder="1" applyAlignment="1">
      <alignment horizontal="center"/>
    </xf>
    <xf numFmtId="9" fontId="40" fillId="0" borderId="22" xfId="0" applyNumberFormat="1" applyFont="1" applyBorder="1"/>
    <xf numFmtId="9" fontId="40" fillId="0" borderId="23" xfId="0" applyNumberFormat="1" applyFont="1" applyBorder="1"/>
    <xf numFmtId="1" fontId="40" fillId="0" borderId="29" xfId="0" applyNumberFormat="1" applyFont="1" applyBorder="1" applyAlignment="1">
      <alignment horizontal="center"/>
    </xf>
    <xf numFmtId="0" fontId="40" fillId="0" borderId="28" xfId="0" applyFont="1" applyBorder="1" applyAlignment="1">
      <alignment horizontal="center"/>
    </xf>
    <xf numFmtId="165" fontId="40" fillId="0" borderId="29" xfId="0" applyNumberFormat="1" applyFont="1" applyBorder="1" applyAlignment="1">
      <alignment horizontal="center"/>
    </xf>
    <xf numFmtId="0" fontId="40" fillId="0" borderId="31" xfId="0" applyFont="1" applyBorder="1" applyAlignment="1">
      <alignment horizontal="center"/>
    </xf>
    <xf numFmtId="165" fontId="61" fillId="0" borderId="0" xfId="0" applyNumberFormat="1" applyFont="1" applyAlignment="1">
      <alignment horizontal="center"/>
    </xf>
    <xf numFmtId="9" fontId="40" fillId="0" borderId="49" xfId="0" applyNumberFormat="1" applyFont="1" applyBorder="1" applyAlignment="1">
      <alignment horizontal="center"/>
    </xf>
    <xf numFmtId="0" fontId="40" fillId="0" borderId="49" xfId="0" applyFont="1" applyBorder="1"/>
    <xf numFmtId="2" fontId="40" fillId="0" borderId="49" xfId="0" applyNumberFormat="1" applyFont="1" applyBorder="1" applyAlignment="1">
      <alignment horizontal="center"/>
    </xf>
    <xf numFmtId="9" fontId="40" fillId="0" borderId="2" xfId="0" applyNumberFormat="1" applyFont="1" applyBorder="1"/>
    <xf numFmtId="9" fontId="40" fillId="0" borderId="42" xfId="0" applyNumberFormat="1" applyFont="1" applyBorder="1"/>
    <xf numFmtId="0" fontId="40" fillId="0" borderId="42" xfId="0" applyFont="1" applyBorder="1"/>
    <xf numFmtId="9" fontId="40" fillId="0" borderId="42" xfId="0" applyNumberFormat="1" applyFont="1" applyBorder="1" applyAlignment="1">
      <alignment horizontal="center"/>
    </xf>
    <xf numFmtId="9" fontId="40" fillId="0" borderId="57" xfId="0" applyNumberFormat="1" applyFont="1" applyBorder="1"/>
    <xf numFmtId="0" fontId="40" fillId="0" borderId="21" xfId="0" applyFont="1" applyBorder="1" applyAlignment="1">
      <alignment horizontal="left"/>
    </xf>
    <xf numFmtId="1" fontId="40" fillId="0" borderId="11" xfId="0" applyNumberFormat="1" applyFont="1" applyBorder="1" applyAlignment="1">
      <alignment horizontal="center"/>
    </xf>
    <xf numFmtId="9" fontId="40" fillId="0" borderId="11" xfId="0" applyNumberFormat="1" applyFont="1" applyBorder="1"/>
    <xf numFmtId="0" fontId="40" fillId="0" borderId="70" xfId="0" applyFont="1" applyBorder="1"/>
    <xf numFmtId="0" fontId="40" fillId="0" borderId="32" xfId="0" applyFont="1" applyBorder="1"/>
    <xf numFmtId="0" fontId="40" fillId="0" borderId="64" xfId="0" applyFont="1" applyBorder="1"/>
    <xf numFmtId="0" fontId="28" fillId="0" borderId="33" xfId="0" applyFont="1" applyBorder="1" applyAlignment="1" applyProtection="1">
      <alignment horizontal="left"/>
      <protection locked="0"/>
    </xf>
    <xf numFmtId="165" fontId="28" fillId="0" borderId="0" xfId="0" applyNumberFormat="1" applyFont="1" applyAlignment="1" applyProtection="1">
      <alignment horizontal="center"/>
      <protection locked="0"/>
    </xf>
    <xf numFmtId="1" fontId="28" fillId="2" borderId="58" xfId="0" applyNumberFormat="1" applyFont="1" applyFill="1" applyBorder="1" applyAlignment="1">
      <alignment horizontal="center"/>
    </xf>
    <xf numFmtId="0" fontId="40" fillId="0" borderId="63" xfId="0" applyFont="1" applyBorder="1" applyAlignment="1">
      <alignment horizontal="center"/>
    </xf>
    <xf numFmtId="1" fontId="61" fillId="0" borderId="0" xfId="0" applyNumberFormat="1" applyFont="1" applyAlignment="1">
      <alignment horizontal="center"/>
    </xf>
    <xf numFmtId="0" fontId="40" fillId="0" borderId="0" xfId="0" applyFont="1" applyAlignment="1">
      <alignment horizontal="right"/>
    </xf>
    <xf numFmtId="9" fontId="40" fillId="0" borderId="52" xfId="0" applyNumberFormat="1" applyFont="1" applyBorder="1"/>
    <xf numFmtId="0" fontId="40" fillId="0" borderId="23" xfId="0" applyFont="1" applyBorder="1" applyAlignment="1">
      <alignment horizontal="left"/>
    </xf>
    <xf numFmtId="164" fontId="40" fillId="0" borderId="0" xfId="0" applyNumberFormat="1" applyFont="1"/>
    <xf numFmtId="1" fontId="40" fillId="0" borderId="0" xfId="0" applyNumberFormat="1" applyFont="1"/>
    <xf numFmtId="9" fontId="40" fillId="0" borderId="32" xfId="0" applyNumberFormat="1" applyFont="1" applyBorder="1"/>
    <xf numFmtId="0" fontId="40" fillId="0" borderId="32" xfId="0" applyFont="1" applyBorder="1" applyAlignment="1">
      <alignment horizontal="left"/>
    </xf>
    <xf numFmtId="0" fontId="40" fillId="0" borderId="33" xfId="0" applyFont="1" applyBorder="1" applyAlignment="1">
      <alignment horizontal="center"/>
    </xf>
    <xf numFmtId="0" fontId="40" fillId="0" borderId="32" xfId="0" applyFont="1" applyBorder="1" applyAlignment="1">
      <alignment horizontal="center"/>
    </xf>
    <xf numFmtId="165" fontId="40" fillId="0" borderId="32" xfId="0" applyNumberFormat="1" applyFont="1" applyBorder="1"/>
    <xf numFmtId="9" fontId="40" fillId="0" borderId="64" xfId="0" applyNumberFormat="1" applyFont="1" applyBorder="1"/>
    <xf numFmtId="165" fontId="40" fillId="0" borderId="0" xfId="0" applyNumberFormat="1" applyFont="1" applyAlignment="1">
      <alignment wrapText="1"/>
    </xf>
    <xf numFmtId="0" fontId="40" fillId="0" borderId="0" xfId="0" applyFont="1" applyProtection="1">
      <protection locked="0"/>
    </xf>
    <xf numFmtId="165" fontId="40" fillId="0" borderId="0" xfId="0" applyNumberFormat="1" applyFont="1" applyProtection="1">
      <protection locked="0"/>
    </xf>
    <xf numFmtId="165" fontId="40" fillId="0" borderId="0" xfId="0" applyNumberFormat="1" applyFont="1" applyAlignment="1" applyProtection="1">
      <alignment horizontal="center"/>
      <protection locked="0"/>
    </xf>
    <xf numFmtId="0" fontId="40" fillId="0" borderId="26" xfId="0" applyFont="1" applyBorder="1"/>
    <xf numFmtId="1" fontId="61" fillId="0" borderId="11" xfId="0" applyNumberFormat="1" applyFont="1" applyBorder="1" applyAlignment="1">
      <alignment horizontal="center"/>
    </xf>
    <xf numFmtId="9" fontId="61" fillId="0" borderId="0" xfId="0" applyNumberFormat="1" applyFont="1" applyAlignment="1">
      <alignment horizontal="center"/>
    </xf>
    <xf numFmtId="0" fontId="40" fillId="0" borderId="53" xfId="0" applyFont="1" applyBorder="1" applyAlignment="1">
      <alignment horizontal="left"/>
    </xf>
    <xf numFmtId="165" fontId="40" fillId="0" borderId="22" xfId="0" applyNumberFormat="1" applyFont="1" applyBorder="1" applyAlignment="1">
      <alignment horizontal="center" vertical="center"/>
    </xf>
    <xf numFmtId="2" fontId="40" fillId="0" borderId="22" xfId="0" applyNumberFormat="1" applyFont="1" applyBorder="1"/>
    <xf numFmtId="0" fontId="40" fillId="0" borderId="52" xfId="0" applyFont="1" applyBorder="1" applyAlignment="1">
      <alignment horizontal="left"/>
    </xf>
    <xf numFmtId="0" fontId="40" fillId="0" borderId="23" xfId="0" applyFont="1" applyBorder="1" applyAlignment="1">
      <alignment horizontal="center"/>
    </xf>
    <xf numFmtId="9" fontId="40" fillId="0" borderId="16" xfId="0" applyNumberFormat="1" applyFont="1" applyBorder="1" applyAlignment="1">
      <alignment horizontal="center"/>
    </xf>
    <xf numFmtId="2" fontId="40" fillId="0" borderId="16" xfId="0" applyNumberFormat="1" applyFont="1" applyBorder="1" applyAlignment="1">
      <alignment horizontal="center"/>
    </xf>
    <xf numFmtId="9" fontId="61" fillId="0" borderId="0" xfId="0" applyNumberFormat="1" applyFont="1"/>
    <xf numFmtId="166" fontId="40" fillId="0" borderId="0" xfId="0" applyNumberFormat="1" applyFont="1"/>
    <xf numFmtId="0" fontId="40" fillId="0" borderId="9" xfId="0" applyFont="1" applyBorder="1" applyAlignment="1">
      <alignment horizontal="center"/>
    </xf>
    <xf numFmtId="1" fontId="61" fillId="0" borderId="47" xfId="0" applyNumberFormat="1" applyFont="1" applyBorder="1" applyAlignment="1">
      <alignment horizontal="center"/>
    </xf>
    <xf numFmtId="2" fontId="40" fillId="0" borderId="47" xfId="0" applyNumberFormat="1" applyFont="1" applyBorder="1" applyAlignment="1">
      <alignment horizontal="center"/>
    </xf>
    <xf numFmtId="2" fontId="40" fillId="0" borderId="0" xfId="0" applyNumberFormat="1" applyFont="1"/>
    <xf numFmtId="165" fontId="40" fillId="0" borderId="32" xfId="0" applyNumberFormat="1" applyFont="1" applyBorder="1" applyProtection="1">
      <protection locked="0"/>
    </xf>
    <xf numFmtId="168" fontId="31" fillId="0" borderId="56" xfId="0" applyNumberFormat="1" applyFont="1" applyBorder="1" applyProtection="1">
      <protection locked="0"/>
    </xf>
    <xf numFmtId="0" fontId="7" fillId="2" borderId="0" xfId="0" applyFont="1" applyFill="1" applyAlignment="1">
      <alignment horizontal="center"/>
    </xf>
    <xf numFmtId="0" fontId="37" fillId="2" borderId="0" xfId="0" applyFont="1" applyFill="1" applyAlignment="1">
      <alignment horizontal="center"/>
    </xf>
    <xf numFmtId="16" fontId="7" fillId="2" borderId="0" xfId="0" quotePrefix="1" applyNumberFormat="1" applyFont="1" applyFill="1" applyAlignment="1">
      <alignment horizontal="center"/>
    </xf>
    <xf numFmtId="0" fontId="40" fillId="0" borderId="0" xfId="0" applyFont="1" applyAlignment="1">
      <alignment vertical="center"/>
    </xf>
    <xf numFmtId="0" fontId="40" fillId="0" borderId="0" xfId="0" applyFont="1" applyAlignment="1">
      <alignment horizontal="center" vertical="top" wrapText="1"/>
    </xf>
    <xf numFmtId="0" fontId="20" fillId="22" borderId="1" xfId="0" applyFont="1" applyFill="1" applyBorder="1" applyAlignment="1" applyProtection="1">
      <alignment horizontal="center"/>
      <protection locked="0"/>
    </xf>
    <xf numFmtId="0" fontId="20" fillId="22" borderId="16" xfId="0" applyFont="1" applyFill="1" applyBorder="1" applyAlignment="1" applyProtection="1">
      <alignment horizontal="center"/>
      <protection locked="0"/>
    </xf>
    <xf numFmtId="0" fontId="22" fillId="0" borderId="0" xfId="0" applyFont="1" applyAlignment="1">
      <alignment horizontal="center" vertical="top" wrapText="1"/>
    </xf>
    <xf numFmtId="0" fontId="22" fillId="0" borderId="0" xfId="0" applyFont="1" applyAlignment="1">
      <alignment horizontal="center"/>
    </xf>
    <xf numFmtId="0" fontId="0" fillId="0" borderId="87" xfId="0" applyBorder="1" applyAlignment="1">
      <alignment horizontal="center"/>
    </xf>
    <xf numFmtId="0" fontId="0" fillId="0" borderId="55" xfId="0" applyBorder="1" applyAlignment="1">
      <alignment horizontal="center"/>
    </xf>
    <xf numFmtId="0" fontId="0" fillId="0" borderId="74" xfId="0" applyBorder="1" applyAlignment="1">
      <alignment horizontal="center"/>
    </xf>
    <xf numFmtId="0" fontId="0" fillId="19" borderId="1" xfId="0" applyFill="1" applyBorder="1" applyAlignment="1">
      <alignment horizontal="center"/>
    </xf>
    <xf numFmtId="0" fontId="0" fillId="19" borderId="16" xfId="0" applyFill="1" applyBorder="1" applyAlignment="1">
      <alignment horizontal="center"/>
    </xf>
    <xf numFmtId="0" fontId="22" fillId="19" borderId="14" xfId="0" applyFont="1" applyFill="1" applyBorder="1" applyAlignment="1">
      <alignment horizontal="center"/>
    </xf>
    <xf numFmtId="0" fontId="0" fillId="19" borderId="15" xfId="0" applyFill="1" applyBorder="1"/>
    <xf numFmtId="9" fontId="22" fillId="19" borderId="1" xfId="0" applyNumberFormat="1" applyFont="1" applyFill="1" applyBorder="1" applyAlignment="1">
      <alignment horizontal="center"/>
    </xf>
    <xf numFmtId="0" fontId="0" fillId="19" borderId="40" xfId="0" applyFill="1" applyBorder="1"/>
    <xf numFmtId="0" fontId="22" fillId="19" borderId="1" xfId="0" applyFont="1" applyFill="1" applyBorder="1" applyAlignment="1">
      <alignment horizontal="center"/>
    </xf>
    <xf numFmtId="1" fontId="22" fillId="19" borderId="1" xfId="0" applyNumberFormat="1" applyFont="1" applyFill="1" applyBorder="1" applyAlignment="1">
      <alignment horizontal="center"/>
    </xf>
    <xf numFmtId="0" fontId="23" fillId="19" borderId="40" xfId="0" applyFont="1" applyFill="1" applyBorder="1"/>
    <xf numFmtId="2" fontId="22" fillId="19" borderId="16" xfId="0" applyNumberFormat="1" applyFont="1" applyFill="1" applyBorder="1" applyAlignment="1">
      <alignment horizontal="center"/>
    </xf>
    <xf numFmtId="0" fontId="23" fillId="19" borderId="50" xfId="0" applyFont="1" applyFill="1" applyBorder="1"/>
    <xf numFmtId="0" fontId="0" fillId="21" borderId="39" xfId="0" applyFill="1" applyBorder="1" applyAlignment="1">
      <alignment horizontal="center"/>
    </xf>
    <xf numFmtId="0" fontId="0" fillId="21" borderId="1" xfId="0" applyFill="1" applyBorder="1" applyAlignment="1">
      <alignment horizontal="center"/>
    </xf>
    <xf numFmtId="0" fontId="0" fillId="21" borderId="53" xfId="0" applyFill="1" applyBorder="1" applyAlignment="1">
      <alignment horizontal="center"/>
    </xf>
    <xf numFmtId="0" fontId="0" fillId="21" borderId="16" xfId="0" applyFill="1" applyBorder="1" applyAlignment="1">
      <alignment horizontal="center"/>
    </xf>
    <xf numFmtId="0" fontId="22" fillId="21" borderId="9" xfId="0" applyFont="1" applyFill="1" applyBorder="1" applyAlignment="1">
      <alignment horizontal="center"/>
    </xf>
    <xf numFmtId="0" fontId="0" fillId="21" borderId="17" xfId="0" applyFill="1" applyBorder="1"/>
    <xf numFmtId="9" fontId="22" fillId="21" borderId="1" xfId="0" applyNumberFormat="1" applyFont="1" applyFill="1" applyBorder="1" applyAlignment="1">
      <alignment horizontal="center"/>
    </xf>
    <xf numFmtId="0" fontId="0" fillId="21" borderId="40" xfId="0" applyFill="1" applyBorder="1"/>
    <xf numFmtId="0" fontId="22" fillId="21" borderId="1" xfId="0" applyFont="1" applyFill="1" applyBorder="1" applyAlignment="1">
      <alignment horizontal="center"/>
    </xf>
    <xf numFmtId="1" fontId="22" fillId="21" borderId="1" xfId="0" applyNumberFormat="1" applyFont="1" applyFill="1" applyBorder="1" applyAlignment="1">
      <alignment horizontal="center"/>
    </xf>
    <xf numFmtId="0" fontId="23" fillId="21" borderId="40" xfId="0" applyFont="1" applyFill="1" applyBorder="1"/>
    <xf numFmtId="2" fontId="22" fillId="21" borderId="16" xfId="0" applyNumberFormat="1" applyFont="1" applyFill="1" applyBorder="1" applyAlignment="1">
      <alignment horizontal="center"/>
    </xf>
    <xf numFmtId="0" fontId="23" fillId="21" borderId="50" xfId="0" applyFont="1" applyFill="1" applyBorder="1"/>
    <xf numFmtId="0" fontId="62" fillId="5" borderId="0" xfId="0" applyFont="1" applyFill="1" applyAlignment="1" applyProtection="1">
      <alignment vertical="center" wrapText="1"/>
      <protection locked="0"/>
    </xf>
    <xf numFmtId="0" fontId="34" fillId="26" borderId="0" xfId="0" applyFont="1" applyFill="1" applyAlignment="1">
      <alignment horizontal="left" vertical="center"/>
    </xf>
    <xf numFmtId="0" fontId="35" fillId="26" borderId="0" xfId="0" applyFont="1" applyFill="1" applyAlignment="1">
      <alignment horizontal="left" vertical="center"/>
    </xf>
    <xf numFmtId="0" fontId="35" fillId="26" borderId="0" xfId="0" applyFont="1" applyFill="1" applyAlignment="1">
      <alignment vertical="center"/>
    </xf>
    <xf numFmtId="0" fontId="35" fillId="0" borderId="0" xfId="0" applyFont="1" applyAlignment="1" applyProtection="1">
      <alignment vertical="center" wrapText="1"/>
      <protection locked="0"/>
    </xf>
    <xf numFmtId="0" fontId="30" fillId="2" borderId="56" xfId="0" applyFont="1" applyFill="1" applyBorder="1"/>
    <xf numFmtId="0" fontId="76" fillId="0" borderId="0" xfId="0" applyFont="1"/>
    <xf numFmtId="0" fontId="76" fillId="0" borderId="0" xfId="0" applyFont="1" applyAlignment="1">
      <alignment horizontal="center"/>
    </xf>
    <xf numFmtId="0" fontId="76" fillId="18" borderId="0" xfId="0" applyFont="1" applyFill="1"/>
    <xf numFmtId="0" fontId="76" fillId="18" borderId="0" xfId="0" applyFont="1" applyFill="1" applyAlignment="1">
      <alignment horizontal="center"/>
    </xf>
    <xf numFmtId="0" fontId="34" fillId="26" borderId="0" xfId="0" applyFont="1" applyFill="1" applyAlignment="1">
      <alignment horizontal="left" vertical="top"/>
    </xf>
    <xf numFmtId="0" fontId="35" fillId="26" borderId="0" xfId="0" applyFont="1" applyFill="1" applyAlignment="1" applyProtection="1">
      <alignment vertical="top" wrapText="1"/>
      <protection locked="0"/>
    </xf>
    <xf numFmtId="0" fontId="35" fillId="26" borderId="0" xfId="0" applyFont="1" applyFill="1" applyAlignment="1">
      <alignment vertical="top"/>
    </xf>
    <xf numFmtId="0" fontId="35" fillId="0" borderId="0" xfId="0" applyFont="1" applyAlignment="1" applyProtection="1">
      <alignment vertical="top"/>
      <protection locked="0"/>
    </xf>
    <xf numFmtId="0" fontId="35" fillId="0" borderId="0" xfId="0" applyFont="1" applyAlignment="1">
      <alignment horizontal="right" vertical="top"/>
    </xf>
    <xf numFmtId="0" fontId="30" fillId="2" borderId="0" xfId="0" applyFont="1" applyFill="1"/>
    <xf numFmtId="0" fontId="22" fillId="18" borderId="0" xfId="0" applyFont="1" applyFill="1"/>
    <xf numFmtId="0" fontId="22" fillId="18" borderId="0" xfId="0" applyFont="1" applyFill="1" applyAlignment="1">
      <alignment horizontal="right"/>
    </xf>
    <xf numFmtId="0" fontId="3" fillId="0" borderId="0" xfId="0" applyFont="1" applyAlignment="1">
      <alignment horizontal="right"/>
    </xf>
    <xf numFmtId="0" fontId="19" fillId="2" borderId="1"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protection locked="0"/>
    </xf>
    <xf numFmtId="0" fontId="76" fillId="0" borderId="0" xfId="0" applyFont="1" applyAlignment="1">
      <alignment wrapText="1"/>
    </xf>
    <xf numFmtId="0" fontId="76" fillId="0" borderId="21" xfId="0" applyFont="1" applyBorder="1"/>
    <xf numFmtId="17" fontId="76" fillId="0" borderId="0" xfId="0" applyNumberFormat="1" applyFont="1" applyAlignment="1">
      <alignment horizontal="left"/>
    </xf>
    <xf numFmtId="0" fontId="76" fillId="0" borderId="57" xfId="0" applyFont="1" applyBorder="1"/>
    <xf numFmtId="0" fontId="76" fillId="0" borderId="24" xfId="0" applyFont="1" applyBorder="1"/>
    <xf numFmtId="0" fontId="76" fillId="0" borderId="19" xfId="0" applyFont="1" applyBorder="1"/>
    <xf numFmtId="0" fontId="76" fillId="0" borderId="20" xfId="0" applyFont="1" applyBorder="1"/>
    <xf numFmtId="0" fontId="77" fillId="0" borderId="57" xfId="0" applyFont="1" applyBorder="1"/>
    <xf numFmtId="0" fontId="77" fillId="0" borderId="57" xfId="0" applyFont="1" applyBorder="1" applyAlignment="1">
      <alignment horizontal="center"/>
    </xf>
    <xf numFmtId="0" fontId="76" fillId="0" borderId="57" xfId="0" applyFont="1" applyBorder="1" applyAlignment="1">
      <alignment horizontal="center"/>
    </xf>
    <xf numFmtId="0" fontId="11" fillId="0" borderId="0" xfId="1" applyAlignment="1" applyProtection="1"/>
    <xf numFmtId="0" fontId="50" fillId="0" borderId="57" xfId="0" applyFont="1" applyBorder="1"/>
    <xf numFmtId="0" fontId="50" fillId="0" borderId="70" xfId="0" applyFont="1" applyBorder="1"/>
    <xf numFmtId="0" fontId="50" fillId="0" borderId="32" xfId="0" applyFont="1" applyBorder="1"/>
    <xf numFmtId="0" fontId="76" fillId="0" borderId="52" xfId="0" applyFont="1" applyBorder="1"/>
    <xf numFmtId="0" fontId="76" fillId="0" borderId="22" xfId="0" applyFont="1" applyBorder="1"/>
    <xf numFmtId="0" fontId="76" fillId="0" borderId="23" xfId="0" applyFont="1" applyBorder="1"/>
    <xf numFmtId="0" fontId="50" fillId="0" borderId="24" xfId="0" applyFont="1" applyBorder="1"/>
    <xf numFmtId="0" fontId="76" fillId="0" borderId="19" xfId="0" applyFont="1" applyBorder="1" applyAlignment="1">
      <alignment wrapText="1"/>
    </xf>
    <xf numFmtId="0" fontId="76" fillId="0" borderId="22" xfId="0" applyFont="1" applyBorder="1" applyAlignment="1">
      <alignment wrapText="1"/>
    </xf>
    <xf numFmtId="0" fontId="76" fillId="0" borderId="0" xfId="0" applyFont="1" applyProtection="1">
      <protection locked="0"/>
    </xf>
    <xf numFmtId="0" fontId="35" fillId="26" borderId="0" xfId="0" applyFont="1" applyFill="1" applyAlignment="1" applyProtection="1">
      <alignment vertical="center"/>
      <protection locked="0"/>
    </xf>
    <xf numFmtId="0" fontId="50" fillId="28" borderId="88" xfId="0" applyFont="1" applyFill="1" applyBorder="1" applyAlignment="1">
      <alignment horizontal="center"/>
    </xf>
    <xf numFmtId="0" fontId="50" fillId="29" borderId="89" xfId="0" applyFont="1" applyFill="1" applyBorder="1" applyAlignment="1">
      <alignment horizontal="left" vertical="center"/>
    </xf>
    <xf numFmtId="0" fontId="50" fillId="29" borderId="90" xfId="0" applyFont="1" applyFill="1" applyBorder="1" applyAlignment="1">
      <alignment horizontal="center" vertical="center"/>
    </xf>
    <xf numFmtId="0" fontId="60" fillId="0" borderId="88" xfId="0" applyFont="1" applyBorder="1"/>
    <xf numFmtId="0" fontId="60" fillId="0" borderId="91" xfId="0" applyFont="1" applyBorder="1" applyAlignment="1">
      <alignment horizontal="center"/>
    </xf>
    <xf numFmtId="0" fontId="60" fillId="0" borderId="91" xfId="0" applyFont="1" applyBorder="1"/>
    <xf numFmtId="0" fontId="60" fillId="0" borderId="92" xfId="0" applyFont="1" applyBorder="1" applyAlignment="1">
      <alignment horizontal="center"/>
    </xf>
    <xf numFmtId="0" fontId="50" fillId="28" borderId="93" xfId="0" applyFont="1" applyFill="1" applyBorder="1" applyAlignment="1">
      <alignment horizontal="center" wrapText="1"/>
    </xf>
    <xf numFmtId="0" fontId="50" fillId="30" borderId="94" xfId="0" applyFont="1" applyFill="1" applyBorder="1" applyAlignment="1">
      <alignment horizontal="right" vertical="center" wrapText="1"/>
    </xf>
    <xf numFmtId="0" fontId="50" fillId="27" borderId="95" xfId="0" applyFont="1" applyFill="1" applyBorder="1" applyAlignment="1">
      <alignment horizontal="center" vertical="center" wrapText="1"/>
    </xf>
    <xf numFmtId="0" fontId="38" fillId="30" borderId="96" xfId="0" applyFont="1" applyFill="1" applyBorder="1" applyAlignment="1">
      <alignment horizontal="center" vertical="center" wrapText="1"/>
    </xf>
    <xf numFmtId="0" fontId="38" fillId="30" borderId="1" xfId="0" applyFont="1" applyFill="1" applyBorder="1" applyAlignment="1">
      <alignment horizontal="center" vertical="center" wrapText="1"/>
    </xf>
    <xf numFmtId="0" fontId="38" fillId="27" borderId="1" xfId="0" applyFont="1" applyFill="1" applyBorder="1" applyAlignment="1">
      <alignment horizontal="center" wrapText="1"/>
    </xf>
    <xf numFmtId="0" fontId="38" fillId="27" borderId="97" xfId="0" applyFont="1" applyFill="1" applyBorder="1" applyAlignment="1">
      <alignment horizontal="center" vertical="center" wrapText="1"/>
    </xf>
    <xf numFmtId="0" fontId="37" fillId="18" borderId="0" xfId="0" applyFont="1" applyFill="1" applyAlignment="1">
      <alignment horizontal="center"/>
    </xf>
    <xf numFmtId="1" fontId="37" fillId="0" borderId="1" xfId="0" applyNumberFormat="1" applyFont="1" applyBorder="1" applyAlignment="1">
      <alignment horizontal="center"/>
    </xf>
    <xf numFmtId="1" fontId="37" fillId="0" borderId="97" xfId="0" applyNumberFormat="1" applyFont="1" applyBorder="1" applyAlignment="1">
      <alignment horizontal="center"/>
    </xf>
    <xf numFmtId="1" fontId="37" fillId="0" borderId="104" xfId="0" applyNumberFormat="1" applyFont="1" applyBorder="1" applyAlignment="1">
      <alignment horizontal="center"/>
    </xf>
    <xf numFmtId="1" fontId="37" fillId="0" borderId="103" xfId="0" applyNumberFormat="1" applyFont="1" applyBorder="1" applyAlignment="1">
      <alignment horizontal="center"/>
    </xf>
    <xf numFmtId="0" fontId="78" fillId="2" borderId="0" xfId="0" applyFont="1" applyFill="1" applyProtection="1">
      <protection locked="0"/>
    </xf>
    <xf numFmtId="0" fontId="78" fillId="2" borderId="0" xfId="0" applyFont="1" applyFill="1"/>
    <xf numFmtId="0" fontId="7" fillId="18" borderId="11" xfId="0" applyFont="1" applyFill="1" applyBorder="1" applyAlignment="1" applyProtection="1">
      <alignment horizontal="center"/>
      <protection locked="0"/>
    </xf>
    <xf numFmtId="0" fontId="75" fillId="2" borderId="11" xfId="0" applyFont="1" applyFill="1" applyBorder="1" applyAlignment="1">
      <alignment horizontal="center"/>
    </xf>
    <xf numFmtId="0" fontId="31" fillId="2" borderId="24" xfId="0" applyFont="1" applyFill="1" applyBorder="1" applyAlignment="1" applyProtection="1">
      <alignment horizontal="right"/>
      <protection locked="0"/>
    </xf>
    <xf numFmtId="0" fontId="11" fillId="2" borderId="19" xfId="1" applyFill="1" applyBorder="1" applyAlignment="1" applyProtection="1">
      <protection locked="0"/>
    </xf>
    <xf numFmtId="0" fontId="31" fillId="2" borderId="20" xfId="0" applyFont="1" applyFill="1" applyBorder="1" applyProtection="1">
      <protection locked="0"/>
    </xf>
    <xf numFmtId="0" fontId="79" fillId="2" borderId="52" xfId="0" applyFont="1" applyFill="1" applyBorder="1" applyAlignment="1" applyProtection="1">
      <alignment horizontal="left"/>
      <protection locked="0"/>
    </xf>
    <xf numFmtId="0" fontId="41" fillId="2" borderId="22" xfId="0" applyFont="1" applyFill="1" applyBorder="1" applyAlignment="1" applyProtection="1">
      <alignment horizontal="center"/>
      <protection locked="0"/>
    </xf>
    <xf numFmtId="0" fontId="41" fillId="2" borderId="23" xfId="0" applyFont="1" applyFill="1" applyBorder="1" applyAlignment="1" applyProtection="1">
      <alignment horizontal="center"/>
      <protection locked="0"/>
    </xf>
    <xf numFmtId="0" fontId="78" fillId="2" borderId="24" xfId="0" applyFont="1" applyFill="1" applyBorder="1"/>
    <xf numFmtId="0" fontId="78" fillId="2" borderId="19" xfId="0" applyFont="1" applyFill="1" applyBorder="1"/>
    <xf numFmtId="0" fontId="78" fillId="2" borderId="20" xfId="0" applyFont="1" applyFill="1" applyBorder="1"/>
    <xf numFmtId="0" fontId="7" fillId="2" borderId="57" xfId="0" applyFont="1" applyFill="1" applyBorder="1"/>
    <xf numFmtId="0" fontId="7" fillId="2" borderId="21" xfId="0" applyFont="1" applyFill="1" applyBorder="1"/>
    <xf numFmtId="0" fontId="11" fillId="2" borderId="0" xfId="1" applyFill="1" applyBorder="1" applyAlignment="1" applyProtection="1"/>
    <xf numFmtId="0" fontId="7" fillId="2" borderId="52" xfId="0" applyFont="1" applyFill="1" applyBorder="1"/>
    <xf numFmtId="0" fontId="7" fillId="2" borderId="22" xfId="0" applyFont="1" applyFill="1" applyBorder="1"/>
    <xf numFmtId="0" fontId="7" fillId="2" borderId="23" xfId="0" applyFont="1" applyFill="1" applyBorder="1"/>
    <xf numFmtId="0" fontId="48" fillId="10" borderId="38" xfId="0" applyFont="1" applyFill="1" applyBorder="1" applyAlignment="1" applyProtection="1">
      <alignment vertical="top" wrapText="1"/>
      <protection locked="0"/>
    </xf>
    <xf numFmtId="1" fontId="60" fillId="0" borderId="0" xfId="0" applyNumberFormat="1" applyFont="1" applyAlignment="1">
      <alignment horizontal="right"/>
    </xf>
    <xf numFmtId="0" fontId="76" fillId="0" borderId="101" xfId="0" applyFont="1" applyBorder="1" applyProtection="1">
      <protection locked="0"/>
    </xf>
    <xf numFmtId="0" fontId="37" fillId="0" borderId="96" xfId="0" applyFont="1" applyBorder="1" applyProtection="1">
      <protection locked="0"/>
    </xf>
    <xf numFmtId="0" fontId="37" fillId="0" borderId="97" xfId="0" applyFont="1" applyBorder="1" applyProtection="1">
      <protection locked="0"/>
    </xf>
    <xf numFmtId="0" fontId="76" fillId="0" borderId="96" xfId="0" applyFont="1" applyBorder="1" applyAlignment="1" applyProtection="1">
      <alignment horizontal="center"/>
      <protection locked="0"/>
    </xf>
    <xf numFmtId="0" fontId="35" fillId="26" borderId="0" xfId="0" applyFont="1" applyFill="1" applyAlignment="1">
      <alignment horizontal="center" vertical="top" wrapText="1"/>
    </xf>
    <xf numFmtId="14" fontId="15" fillId="0" borderId="11" xfId="0" applyNumberFormat="1" applyFont="1" applyBorder="1"/>
    <xf numFmtId="0" fontId="80" fillId="26" borderId="11" xfId="1" applyFont="1" applyFill="1" applyBorder="1" applyAlignment="1" applyProtection="1">
      <alignment wrapText="1"/>
    </xf>
    <xf numFmtId="2" fontId="31" fillId="31" borderId="1" xfId="0" applyNumberFormat="1" applyFont="1" applyFill="1" applyBorder="1" applyAlignment="1">
      <alignment horizontal="center"/>
    </xf>
    <xf numFmtId="0" fontId="31" fillId="31" borderId="1" xfId="0" applyFont="1" applyFill="1" applyBorder="1" applyAlignment="1">
      <alignment horizontal="center"/>
    </xf>
    <xf numFmtId="0" fontId="33" fillId="20" borderId="47" xfId="0" applyFont="1" applyFill="1" applyBorder="1" applyAlignment="1" applyProtection="1">
      <alignment horizontal="center"/>
      <protection locked="0"/>
    </xf>
    <xf numFmtId="0" fontId="65" fillId="2" borderId="0" xfId="0" applyFont="1" applyFill="1" applyProtection="1">
      <protection locked="0"/>
    </xf>
    <xf numFmtId="0" fontId="82" fillId="0" borderId="24" xfId="0" applyFont="1" applyBorder="1" applyAlignment="1">
      <alignment horizontal="center" wrapText="1"/>
    </xf>
    <xf numFmtId="0" fontId="82" fillId="0" borderId="19" xfId="0" applyFont="1" applyBorder="1" applyAlignment="1">
      <alignment horizontal="center" wrapText="1"/>
    </xf>
    <xf numFmtId="0" fontId="82" fillId="0" borderId="20" xfId="0" applyFont="1" applyBorder="1" applyAlignment="1">
      <alignment horizontal="center" wrapText="1"/>
    </xf>
    <xf numFmtId="9" fontId="82" fillId="0" borderId="57" xfId="0" applyNumberFormat="1" applyFont="1" applyBorder="1" applyAlignment="1">
      <alignment horizontal="center" wrapText="1"/>
    </xf>
    <xf numFmtId="0" fontId="82" fillId="0" borderId="0" xfId="0" applyFont="1" applyAlignment="1">
      <alignment horizontal="center" wrapText="1"/>
    </xf>
    <xf numFmtId="0" fontId="82" fillId="0" borderId="21" xfId="0" applyFont="1" applyBorder="1" applyAlignment="1">
      <alignment horizontal="center" wrapText="1"/>
    </xf>
    <xf numFmtId="9" fontId="82" fillId="0" borderId="52" xfId="0" applyNumberFormat="1" applyFont="1" applyBorder="1" applyAlignment="1">
      <alignment horizontal="center" wrapText="1"/>
    </xf>
    <xf numFmtId="0" fontId="82" fillId="0" borderId="22" xfId="0" applyFont="1" applyBorder="1" applyAlignment="1">
      <alignment horizontal="center" wrapText="1"/>
    </xf>
    <xf numFmtId="0" fontId="82" fillId="0" borderId="23" xfId="0" applyFont="1" applyBorder="1" applyAlignment="1">
      <alignment horizontal="center" wrapText="1"/>
    </xf>
    <xf numFmtId="0" fontId="37" fillId="2" borderId="0" xfId="0" applyFont="1" applyFill="1"/>
    <xf numFmtId="0" fontId="40" fillId="0" borderId="11" xfId="0" applyFont="1" applyBorder="1"/>
    <xf numFmtId="0" fontId="30" fillId="2" borderId="0" xfId="0" applyFont="1" applyFill="1" applyAlignment="1" applyProtection="1">
      <alignment horizontal="right"/>
      <protection locked="0"/>
    </xf>
    <xf numFmtId="0" fontId="75" fillId="2" borderId="0" xfId="0" applyFont="1" applyFill="1"/>
    <xf numFmtId="0" fontId="31" fillId="2" borderId="73" xfId="0" applyFont="1" applyFill="1" applyBorder="1"/>
    <xf numFmtId="0" fontId="0" fillId="8" borderId="26" xfId="0" applyFill="1" applyBorder="1" applyAlignment="1">
      <alignment horizontal="right"/>
    </xf>
    <xf numFmtId="0" fontId="0" fillId="8" borderId="33" xfId="0" applyFill="1" applyBorder="1" applyAlignment="1">
      <alignment horizontal="right"/>
    </xf>
    <xf numFmtId="0" fontId="50" fillId="0" borderId="0" xfId="0" applyFont="1" applyAlignment="1">
      <alignment horizontal="center" vertical="center"/>
    </xf>
    <xf numFmtId="165" fontId="28" fillId="0" borderId="43" xfId="0" applyNumberFormat="1" applyFont="1" applyBorder="1" applyAlignment="1" applyProtection="1">
      <alignment horizontal="center"/>
      <protection locked="0"/>
    </xf>
    <xf numFmtId="165" fontId="28" fillId="13" borderId="56" xfId="0" applyNumberFormat="1" applyFont="1" applyFill="1" applyBorder="1" applyAlignment="1" applyProtection="1">
      <alignment horizontal="center"/>
      <protection locked="0"/>
    </xf>
    <xf numFmtId="165" fontId="28" fillId="0" borderId="56" xfId="0" applyNumberFormat="1" applyFont="1" applyBorder="1" applyAlignment="1" applyProtection="1">
      <alignment horizontal="center"/>
      <protection locked="0"/>
    </xf>
    <xf numFmtId="165" fontId="28" fillId="19" borderId="54" xfId="0" applyNumberFormat="1" applyFont="1" applyFill="1" applyBorder="1" applyAlignment="1" applyProtection="1">
      <alignment horizontal="center"/>
      <protection locked="0"/>
    </xf>
    <xf numFmtId="0" fontId="83" fillId="31" borderId="99" xfId="0" applyFont="1" applyFill="1" applyBorder="1" applyProtection="1">
      <protection locked="0"/>
    </xf>
    <xf numFmtId="0" fontId="83" fillId="31" borderId="100" xfId="0" applyFont="1" applyFill="1" applyBorder="1" applyProtection="1">
      <protection locked="0"/>
    </xf>
    <xf numFmtId="0" fontId="76" fillId="31" borderId="98" xfId="0" applyFont="1" applyFill="1" applyBorder="1" applyProtection="1">
      <protection locked="0"/>
    </xf>
    <xf numFmtId="0" fontId="75" fillId="2" borderId="21" xfId="0" applyFont="1" applyFill="1" applyBorder="1" applyAlignment="1" applyProtection="1">
      <alignment horizontal="center" vertical="top"/>
      <protection locked="0"/>
    </xf>
    <xf numFmtId="0" fontId="84" fillId="2" borderId="56" xfId="0" applyFont="1" applyFill="1" applyBorder="1" applyAlignment="1">
      <alignment horizontal="center" vertical="center" wrapText="1"/>
    </xf>
    <xf numFmtId="0" fontId="84" fillId="2" borderId="40" xfId="0" applyFont="1" applyFill="1" applyBorder="1" applyAlignment="1">
      <alignment horizontal="left" vertical="center" wrapText="1"/>
    </xf>
    <xf numFmtId="166" fontId="5" fillId="0" borderId="9" xfId="0" applyNumberFormat="1" applyFont="1" applyBorder="1" applyAlignment="1" applyProtection="1">
      <alignment horizontal="center"/>
      <protection locked="0"/>
    </xf>
    <xf numFmtId="9" fontId="5" fillId="0" borderId="17" xfId="0" applyNumberFormat="1" applyFont="1" applyBorder="1" applyAlignment="1" applyProtection="1">
      <alignment horizontal="center"/>
      <protection locked="0"/>
    </xf>
    <xf numFmtId="0" fontId="0" fillId="0" borderId="41" xfId="0" applyBorder="1" applyAlignment="1" applyProtection="1">
      <alignment horizontal="center"/>
      <protection locked="0"/>
    </xf>
    <xf numFmtId="1" fontId="0" fillId="0" borderId="32" xfId="0" applyNumberFormat="1" applyBorder="1" applyAlignment="1" applyProtection="1">
      <alignment horizontal="center"/>
      <protection locked="0"/>
    </xf>
    <xf numFmtId="2" fontId="0" fillId="0" borderId="17" xfId="0" applyNumberFormat="1" applyBorder="1" applyAlignment="1" applyProtection="1">
      <alignment horizontal="center"/>
      <protection locked="0"/>
    </xf>
    <xf numFmtId="165" fontId="0" fillId="0" borderId="40" xfId="0" applyNumberFormat="1" applyBorder="1" applyAlignment="1" applyProtection="1">
      <alignment horizontal="center"/>
      <protection locked="0"/>
    </xf>
    <xf numFmtId="1" fontId="0" fillId="0" borderId="9" xfId="0" applyNumberFormat="1" applyBorder="1" applyAlignment="1" applyProtection="1">
      <alignment horizontal="center"/>
      <protection locked="0"/>
    </xf>
    <xf numFmtId="1" fontId="0" fillId="0" borderId="40" xfId="0" applyNumberFormat="1" applyBorder="1" applyAlignment="1" applyProtection="1">
      <alignment horizontal="center"/>
      <protection locked="0"/>
    </xf>
    <xf numFmtId="1" fontId="0" fillId="0" borderId="44" xfId="0" applyNumberFormat="1" applyBorder="1" applyAlignment="1" applyProtection="1">
      <alignment horizontal="center"/>
      <protection locked="0"/>
    </xf>
    <xf numFmtId="1" fontId="0" fillId="0" borderId="1" xfId="0" applyNumberFormat="1" applyBorder="1" applyAlignment="1" applyProtection="1">
      <alignment horizontal="center"/>
      <protection locked="0"/>
    </xf>
    <xf numFmtId="2" fontId="0" fillId="0" borderId="41" xfId="0" applyNumberFormat="1" applyBorder="1" applyAlignment="1" applyProtection="1">
      <alignment horizontal="center"/>
      <protection locked="0"/>
    </xf>
    <xf numFmtId="2" fontId="0" fillId="0" borderId="9" xfId="0" applyNumberFormat="1" applyBorder="1" applyAlignment="1" applyProtection="1">
      <alignment horizontal="center"/>
      <protection locked="0"/>
    </xf>
    <xf numFmtId="0" fontId="2" fillId="0" borderId="41" xfId="0" applyFont="1" applyBorder="1" applyProtection="1">
      <protection locked="0"/>
    </xf>
    <xf numFmtId="0" fontId="2" fillId="0" borderId="39" xfId="0" applyFont="1" applyBorder="1" applyProtection="1">
      <protection locked="0"/>
    </xf>
    <xf numFmtId="0" fontId="84" fillId="2" borderId="1" xfId="0" applyFont="1" applyFill="1" applyBorder="1" applyAlignment="1">
      <alignment horizontal="center" vertical="center" wrapText="1"/>
    </xf>
    <xf numFmtId="0" fontId="84" fillId="2" borderId="40" xfId="0" applyFont="1" applyFill="1" applyBorder="1" applyAlignment="1">
      <alignment horizontal="center" vertical="center" wrapText="1"/>
    </xf>
    <xf numFmtId="0" fontId="35" fillId="26" borderId="0" xfId="0" applyFont="1" applyFill="1" applyAlignment="1">
      <alignment horizontal="left" wrapText="1"/>
    </xf>
    <xf numFmtId="0" fontId="35" fillId="26" borderId="0" xfId="0" applyFont="1" applyFill="1" applyAlignment="1">
      <alignment horizontal="left" vertical="top" wrapText="1"/>
    </xf>
    <xf numFmtId="0" fontId="55" fillId="26" borderId="0" xfId="0" applyFont="1" applyFill="1" applyAlignment="1">
      <alignment horizontal="left" vertical="center"/>
    </xf>
    <xf numFmtId="0" fontId="37" fillId="0" borderId="96" xfId="0" applyFont="1" applyBorder="1"/>
    <xf numFmtId="0" fontId="37" fillId="0" borderId="1" xfId="0" applyFont="1" applyBorder="1"/>
    <xf numFmtId="0" fontId="37" fillId="0" borderId="102" xfId="0" applyFont="1" applyBorder="1"/>
    <xf numFmtId="0" fontId="37" fillId="0" borderId="104" xfId="0" applyFont="1" applyBorder="1"/>
    <xf numFmtId="0" fontId="2" fillId="0" borderId="41" xfId="0" applyFont="1" applyBorder="1" applyAlignment="1" applyProtection="1">
      <alignment horizontal="center"/>
      <protection locked="0"/>
    </xf>
    <xf numFmtId="0" fontId="85" fillId="13" borderId="105" xfId="0" applyFont="1" applyFill="1" applyBorder="1" applyAlignment="1">
      <alignment horizontal="center" vertical="center" wrapText="1"/>
    </xf>
    <xf numFmtId="0" fontId="85" fillId="13" borderId="73" xfId="0" applyFont="1" applyFill="1" applyBorder="1" applyAlignment="1">
      <alignment horizontal="center" vertical="center"/>
    </xf>
    <xf numFmtId="0" fontId="85" fillId="13" borderId="73" xfId="0" applyFont="1" applyFill="1" applyBorder="1" applyAlignment="1">
      <alignment horizontal="center" vertical="center" wrapText="1"/>
    </xf>
    <xf numFmtId="1" fontId="71" fillId="3" borderId="24" xfId="0" applyNumberFormat="1" applyFont="1" applyFill="1" applyBorder="1" applyAlignment="1">
      <alignment horizontal="center" vertical="center" wrapText="1"/>
    </xf>
    <xf numFmtId="0" fontId="71" fillId="3" borderId="106" xfId="0" applyFont="1" applyFill="1" applyBorder="1" applyAlignment="1">
      <alignment horizontal="center" vertical="center" wrapText="1"/>
    </xf>
    <xf numFmtId="0" fontId="85" fillId="32" borderId="107" xfId="0" applyFont="1" applyFill="1" applyBorder="1" applyAlignment="1">
      <alignment horizontal="center"/>
    </xf>
    <xf numFmtId="0" fontId="85" fillId="0" borderId="105" xfId="0" applyFont="1" applyBorder="1" applyAlignment="1">
      <alignment horizontal="center"/>
    </xf>
    <xf numFmtId="0" fontId="87" fillId="0" borderId="73" xfId="0" applyFont="1" applyBorder="1" applyAlignment="1">
      <alignment horizontal="center"/>
    </xf>
    <xf numFmtId="0" fontId="68" fillId="18" borderId="73" xfId="0" applyFont="1" applyFill="1" applyBorder="1" applyAlignment="1">
      <alignment horizontal="left" vertical="center"/>
    </xf>
    <xf numFmtId="0" fontId="68" fillId="18" borderId="73" xfId="25" applyFont="1" applyFill="1" applyBorder="1" applyAlignment="1">
      <alignment horizontal="left" vertical="center"/>
    </xf>
    <xf numFmtId="0" fontId="86" fillId="18" borderId="73" xfId="0" applyFont="1" applyFill="1" applyBorder="1" applyAlignment="1">
      <alignment horizontal="left" vertical="center"/>
    </xf>
    <xf numFmtId="0" fontId="68" fillId="18" borderId="73" xfId="17" applyFont="1" applyFill="1" applyBorder="1" applyAlignment="1">
      <alignment horizontal="left" vertical="center"/>
    </xf>
    <xf numFmtId="0" fontId="69" fillId="18" borderId="73" xfId="26" applyFont="1" applyFill="1" applyBorder="1" applyAlignment="1">
      <alignment horizontal="left" vertical="center" wrapText="1"/>
    </xf>
    <xf numFmtId="0" fontId="86" fillId="18" borderId="73" xfId="0" applyFont="1" applyFill="1" applyBorder="1" applyAlignment="1">
      <alignment horizontal="center" vertical="center"/>
    </xf>
    <xf numFmtId="9" fontId="68" fillId="18" borderId="73" xfId="24" applyFont="1" applyFill="1" applyBorder="1" applyAlignment="1">
      <alignment horizontal="left" vertical="center"/>
    </xf>
    <xf numFmtId="0" fontId="70" fillId="18" borderId="73" xfId="26" applyFont="1" applyFill="1" applyBorder="1" applyAlignment="1">
      <alignment horizontal="center" vertical="center" wrapText="1"/>
    </xf>
    <xf numFmtId="0" fontId="68" fillId="18" borderId="73" xfId="26" applyFont="1" applyFill="1" applyBorder="1" applyAlignment="1">
      <alignment horizontal="left" vertical="center"/>
    </xf>
    <xf numFmtId="1" fontId="87" fillId="18" borderId="59" xfId="0" applyNumberFormat="1" applyFont="1" applyFill="1" applyBorder="1" applyAlignment="1">
      <alignment horizontal="center"/>
    </xf>
    <xf numFmtId="0" fontId="87" fillId="18" borderId="111" xfId="0" applyFont="1" applyFill="1" applyBorder="1" applyAlignment="1">
      <alignment horizontal="center"/>
    </xf>
    <xf numFmtId="0" fontId="69" fillId="18" borderId="73" xfId="25" applyFont="1" applyFill="1" applyBorder="1" applyAlignment="1">
      <alignment horizontal="left" vertical="center" wrapText="1"/>
    </xf>
    <xf numFmtId="0" fontId="86" fillId="18" borderId="105" xfId="0" applyFont="1" applyFill="1" applyBorder="1" applyAlignment="1">
      <alignment horizontal="left" vertical="center"/>
    </xf>
    <xf numFmtId="0" fontId="68" fillId="18" borderId="105" xfId="0" applyFont="1" applyFill="1" applyBorder="1" applyAlignment="1">
      <alignment horizontal="left" vertical="center"/>
    </xf>
    <xf numFmtId="0" fontId="69" fillId="18" borderId="105" xfId="26" applyFont="1" applyFill="1" applyBorder="1" applyAlignment="1">
      <alignment horizontal="left" vertical="center" wrapText="1"/>
    </xf>
    <xf numFmtId="0" fontId="68" fillId="18" borderId="105" xfId="17" applyFont="1" applyFill="1" applyBorder="1" applyAlignment="1">
      <alignment horizontal="left" vertical="center"/>
    </xf>
    <xf numFmtId="0" fontId="68" fillId="18" borderId="105" xfId="25" applyFont="1" applyFill="1" applyBorder="1" applyAlignment="1">
      <alignment horizontal="left" vertical="center"/>
    </xf>
    <xf numFmtId="0" fontId="87" fillId="0" borderId="105" xfId="0" applyFont="1" applyBorder="1" applyAlignment="1">
      <alignment horizontal="center"/>
    </xf>
    <xf numFmtId="0" fontId="87" fillId="32" borderId="105" xfId="0" applyFont="1" applyFill="1" applyBorder="1" applyAlignment="1">
      <alignment horizontal="center"/>
    </xf>
    <xf numFmtId="0" fontId="68" fillId="18" borderId="56" xfId="0" applyFont="1" applyFill="1" applyBorder="1" applyAlignment="1">
      <alignment horizontal="left" vertical="center"/>
    </xf>
    <xf numFmtId="0" fontId="61" fillId="24" borderId="0" xfId="0" applyFont="1" applyFill="1" applyAlignment="1">
      <alignment horizontal="left" vertical="top"/>
    </xf>
    <xf numFmtId="0" fontId="5" fillId="0" borderId="0" xfId="0" applyFont="1" applyAlignment="1">
      <alignment horizontal="left"/>
    </xf>
    <xf numFmtId="0" fontId="85" fillId="22" borderId="0" xfId="0" applyFont="1" applyFill="1"/>
    <xf numFmtId="0" fontId="87" fillId="22" borderId="26" xfId="0" applyFont="1" applyFill="1" applyBorder="1" applyAlignment="1">
      <alignment horizontal="center"/>
    </xf>
    <xf numFmtId="0" fontId="88" fillId="22" borderId="26" xfId="0" applyFont="1" applyFill="1" applyBorder="1" applyAlignment="1">
      <alignment horizontal="left"/>
    </xf>
    <xf numFmtId="0" fontId="86" fillId="33" borderId="73" xfId="0" applyFont="1" applyFill="1" applyBorder="1" applyAlignment="1">
      <alignment horizontal="center" vertical="center"/>
    </xf>
    <xf numFmtId="0" fontId="68" fillId="25" borderId="73" xfId="0" applyFont="1" applyFill="1" applyBorder="1" applyAlignment="1">
      <alignment horizontal="left" vertical="center"/>
    </xf>
    <xf numFmtId="0" fontId="68" fillId="19" borderId="73" xfId="0" applyFont="1" applyFill="1" applyBorder="1" applyAlignment="1">
      <alignment horizontal="left" vertical="center"/>
    </xf>
    <xf numFmtId="0" fontId="68" fillId="23" borderId="73" xfId="0" applyFont="1" applyFill="1" applyBorder="1" applyAlignment="1">
      <alignment horizontal="left" vertical="center"/>
    </xf>
    <xf numFmtId="0" fontId="86" fillId="33" borderId="0" xfId="0" applyFont="1" applyFill="1" applyAlignment="1">
      <alignment horizontal="center" vertical="center"/>
    </xf>
    <xf numFmtId="0" fontId="86" fillId="18" borderId="0" xfId="0" applyFont="1" applyFill="1" applyAlignment="1">
      <alignment horizontal="center" vertical="center"/>
    </xf>
    <xf numFmtId="0" fontId="87" fillId="18" borderId="0" xfId="0" applyFont="1" applyFill="1" applyAlignment="1">
      <alignment horizontal="center"/>
    </xf>
    <xf numFmtId="0" fontId="60" fillId="18" borderId="0" xfId="0" applyFont="1" applyFill="1" applyAlignment="1">
      <alignment horizontal="center" vertical="top"/>
    </xf>
    <xf numFmtId="0" fontId="85" fillId="18" borderId="0" xfId="0" applyFont="1" applyFill="1" applyAlignment="1">
      <alignment horizontal="center" vertical="center" wrapText="1"/>
    </xf>
    <xf numFmtId="0" fontId="35" fillId="26" borderId="0" xfId="0" applyFont="1" applyFill="1" applyAlignment="1">
      <alignment horizontal="left" vertical="center" wrapText="1"/>
    </xf>
    <xf numFmtId="0" fontId="87" fillId="0" borderId="1" xfId="0" applyFont="1" applyBorder="1" applyAlignment="1">
      <alignment horizontal="center"/>
    </xf>
    <xf numFmtId="1" fontId="74" fillId="35" borderId="13" xfId="0" applyNumberFormat="1" applyFont="1" applyFill="1" applyBorder="1" applyAlignment="1">
      <alignment horizontal="left" vertical="center"/>
    </xf>
    <xf numFmtId="1" fontId="49" fillId="35" borderId="15" xfId="0" applyNumberFormat="1" applyFont="1" applyFill="1" applyBorder="1" applyAlignment="1">
      <alignment horizontal="left" vertical="center"/>
    </xf>
    <xf numFmtId="0" fontId="37" fillId="35" borderId="39" xfId="0" applyFont="1" applyFill="1" applyBorder="1"/>
    <xf numFmtId="0" fontId="37" fillId="35" borderId="40" xfId="0" applyFont="1" applyFill="1" applyBorder="1"/>
    <xf numFmtId="0" fontId="37" fillId="35" borderId="53" xfId="0" applyFont="1" applyFill="1" applyBorder="1"/>
    <xf numFmtId="0" fontId="37" fillId="35" borderId="0" xfId="0" applyFont="1" applyFill="1"/>
    <xf numFmtId="0" fontId="87" fillId="33" borderId="40" xfId="0" applyFont="1" applyFill="1" applyBorder="1" applyAlignment="1">
      <alignment horizontal="center"/>
    </xf>
    <xf numFmtId="0" fontId="87" fillId="33" borderId="108" xfId="0" applyFont="1" applyFill="1" applyBorder="1" applyAlignment="1">
      <alignment horizontal="center"/>
    </xf>
    <xf numFmtId="0" fontId="87" fillId="18" borderId="73" xfId="0" applyFont="1" applyFill="1" applyBorder="1" applyAlignment="1">
      <alignment horizontal="center"/>
    </xf>
    <xf numFmtId="0" fontId="1" fillId="18" borderId="73" xfId="25" applyFont="1" applyFill="1" applyBorder="1" applyAlignment="1">
      <alignment horizontal="center" vertical="center"/>
    </xf>
    <xf numFmtId="0" fontId="1" fillId="33" borderId="73" xfId="17" applyFont="1" applyFill="1" applyBorder="1" applyAlignment="1">
      <alignment horizontal="center" vertical="center"/>
    </xf>
    <xf numFmtId="0" fontId="70" fillId="33" borderId="73" xfId="26" applyFont="1" applyFill="1" applyBorder="1" applyAlignment="1">
      <alignment horizontal="center" vertical="center" wrapText="1"/>
    </xf>
    <xf numFmtId="0" fontId="1" fillId="33" borderId="73" xfId="25" applyFont="1" applyFill="1" applyBorder="1" applyAlignment="1">
      <alignment horizontal="center" vertical="center"/>
    </xf>
    <xf numFmtId="0" fontId="1" fillId="33" borderId="73" xfId="0" applyFont="1" applyFill="1" applyBorder="1" applyAlignment="1">
      <alignment horizontal="center" vertical="center"/>
    </xf>
    <xf numFmtId="0" fontId="1" fillId="18" borderId="73" xfId="0" applyFont="1" applyFill="1" applyBorder="1" applyAlignment="1">
      <alignment horizontal="center" vertical="center"/>
    </xf>
    <xf numFmtId="0" fontId="1" fillId="18" borderId="73" xfId="26" applyFont="1" applyFill="1" applyBorder="1" applyAlignment="1">
      <alignment horizontal="center" vertical="center"/>
    </xf>
    <xf numFmtId="0" fontId="1" fillId="33" borderId="73" xfId="26" applyFont="1" applyFill="1" applyBorder="1" applyAlignment="1">
      <alignment horizontal="center" vertical="center"/>
    </xf>
    <xf numFmtId="0" fontId="70" fillId="18" borderId="73" xfId="25" applyFont="1" applyFill="1" applyBorder="1" applyAlignment="1">
      <alignment horizontal="center" vertical="center" wrapText="1"/>
    </xf>
    <xf numFmtId="0" fontId="1" fillId="18" borderId="73" xfId="17" applyFont="1" applyFill="1" applyBorder="1" applyAlignment="1">
      <alignment horizontal="center" vertical="center"/>
    </xf>
    <xf numFmtId="0" fontId="87" fillId="33" borderId="73" xfId="0" applyFont="1" applyFill="1" applyBorder="1" applyAlignment="1">
      <alignment horizontal="center"/>
    </xf>
    <xf numFmtId="1" fontId="87" fillId="33" borderId="109" xfId="0" applyNumberFormat="1" applyFont="1" applyFill="1" applyBorder="1" applyAlignment="1">
      <alignment horizontal="center"/>
    </xf>
    <xf numFmtId="0" fontId="87" fillId="33" borderId="110" xfId="0" applyFont="1" applyFill="1" applyBorder="1" applyAlignment="1">
      <alignment horizontal="center"/>
    </xf>
    <xf numFmtId="0" fontId="87" fillId="33" borderId="111" xfId="0" applyFont="1" applyFill="1" applyBorder="1" applyAlignment="1">
      <alignment horizontal="center"/>
    </xf>
    <xf numFmtId="1" fontId="87" fillId="33" borderId="59" xfId="0" applyNumberFormat="1" applyFont="1" applyFill="1" applyBorder="1" applyAlignment="1">
      <alignment horizontal="center"/>
    </xf>
    <xf numFmtId="0" fontId="87" fillId="36" borderId="108" xfId="0" applyFont="1" applyFill="1" applyBorder="1" applyAlignment="1">
      <alignment horizontal="center"/>
    </xf>
    <xf numFmtId="0" fontId="87" fillId="36" borderId="58" xfId="0" applyFont="1" applyFill="1" applyBorder="1" applyAlignment="1">
      <alignment horizontal="center"/>
    </xf>
    <xf numFmtId="0" fontId="85" fillId="27" borderId="73" xfId="0" applyFont="1" applyFill="1" applyBorder="1" applyAlignment="1">
      <alignment horizontal="center" vertical="center" wrapText="1"/>
    </xf>
    <xf numFmtId="0" fontId="60" fillId="0" borderId="0" xfId="0" applyFont="1" applyAlignment="1">
      <alignment horizontal="left" vertical="top"/>
    </xf>
    <xf numFmtId="0" fontId="38" fillId="37" borderId="0" xfId="0" applyFont="1" applyFill="1" applyAlignment="1">
      <alignment horizontal="center"/>
    </xf>
    <xf numFmtId="0" fontId="38" fillId="37" borderId="1" xfId="0" applyFont="1" applyFill="1" applyBorder="1"/>
    <xf numFmtId="0" fontId="37" fillId="37" borderId="1" xfId="0" applyFont="1" applyFill="1" applyBorder="1" applyAlignment="1">
      <alignment horizontal="center"/>
    </xf>
    <xf numFmtId="0" fontId="5" fillId="37" borderId="1" xfId="0" applyFont="1" applyFill="1" applyBorder="1" applyAlignment="1">
      <alignment horizontal="left"/>
    </xf>
    <xf numFmtId="0" fontId="37" fillId="37" borderId="0" xfId="0" applyFont="1" applyFill="1" applyAlignment="1">
      <alignment horizontal="center"/>
    </xf>
    <xf numFmtId="0" fontId="68" fillId="33" borderId="1" xfId="0" applyFont="1" applyFill="1" applyBorder="1" applyAlignment="1">
      <alignment horizontal="left" vertical="center"/>
    </xf>
    <xf numFmtId="0" fontId="86" fillId="33" borderId="1" xfId="0" applyFont="1" applyFill="1" applyBorder="1" applyAlignment="1">
      <alignment horizontal="center" vertical="center"/>
    </xf>
    <xf numFmtId="0" fontId="86" fillId="33" borderId="1" xfId="0" applyFont="1" applyFill="1" applyBorder="1" applyAlignment="1">
      <alignment horizontal="left" vertical="center"/>
    </xf>
    <xf numFmtId="0" fontId="85" fillId="22" borderId="1" xfId="0" applyFont="1" applyFill="1" applyBorder="1"/>
    <xf numFmtId="0" fontId="87" fillId="22" borderId="1" xfId="0" applyFont="1" applyFill="1" applyBorder="1" applyAlignment="1">
      <alignment horizontal="center"/>
    </xf>
    <xf numFmtId="0" fontId="88" fillId="22" borderId="1" xfId="0" applyFont="1" applyFill="1" applyBorder="1" applyAlignment="1">
      <alignment horizontal="left"/>
    </xf>
    <xf numFmtId="0" fontId="68" fillId="25" borderId="1" xfId="0" applyFont="1" applyFill="1" applyBorder="1" applyAlignment="1">
      <alignment horizontal="left" vertical="center"/>
    </xf>
    <xf numFmtId="0" fontId="86" fillId="25" borderId="1" xfId="0" applyFont="1" applyFill="1" applyBorder="1" applyAlignment="1">
      <alignment horizontal="center" vertical="center"/>
    </xf>
    <xf numFmtId="0" fontId="86" fillId="25" borderId="1" xfId="0" applyFont="1" applyFill="1" applyBorder="1" applyAlignment="1">
      <alignment horizontal="left" vertical="center"/>
    </xf>
    <xf numFmtId="0" fontId="68" fillId="34" borderId="1" xfId="0" applyFont="1" applyFill="1" applyBorder="1" applyAlignment="1">
      <alignment horizontal="left" vertical="center"/>
    </xf>
    <xf numFmtId="0" fontId="86" fillId="34" borderId="1" xfId="0" applyFont="1" applyFill="1" applyBorder="1" applyAlignment="1">
      <alignment horizontal="center" vertical="center"/>
    </xf>
    <xf numFmtId="0" fontId="86" fillId="34" borderId="1" xfId="0" applyFont="1" applyFill="1" applyBorder="1" applyAlignment="1">
      <alignment horizontal="left" vertical="center"/>
    </xf>
    <xf numFmtId="0" fontId="68" fillId="19" borderId="1" xfId="0" applyFont="1" applyFill="1" applyBorder="1" applyAlignment="1">
      <alignment horizontal="left" vertical="center"/>
    </xf>
    <xf numFmtId="0" fontId="86" fillId="19" borderId="1" xfId="0" applyFont="1" applyFill="1" applyBorder="1" applyAlignment="1">
      <alignment horizontal="center" vertical="center"/>
    </xf>
    <xf numFmtId="0" fontId="86" fillId="19" borderId="1" xfId="0" applyFont="1" applyFill="1" applyBorder="1" applyAlignment="1">
      <alignment horizontal="left" vertical="center"/>
    </xf>
    <xf numFmtId="0" fontId="68" fillId="23" borderId="1" xfId="0" applyFont="1" applyFill="1" applyBorder="1" applyAlignment="1">
      <alignment horizontal="left" vertical="center"/>
    </xf>
    <xf numFmtId="0" fontId="86" fillId="23" borderId="1" xfId="0" applyFont="1" applyFill="1" applyBorder="1" applyAlignment="1">
      <alignment horizontal="center" vertical="center"/>
    </xf>
    <xf numFmtId="0" fontId="86" fillId="23" borderId="1" xfId="0" applyFont="1" applyFill="1" applyBorder="1" applyAlignment="1">
      <alignment horizontal="left" vertical="center"/>
    </xf>
    <xf numFmtId="0" fontId="11" fillId="2" borderId="0" xfId="1" applyFill="1" applyAlignment="1" applyProtection="1">
      <alignment horizontal="right"/>
    </xf>
    <xf numFmtId="0" fontId="0" fillId="0" borderId="39" xfId="0" applyBorder="1" applyAlignment="1">
      <alignment horizontal="right"/>
    </xf>
    <xf numFmtId="0" fontId="15" fillId="0" borderId="40" xfId="0" applyFont="1" applyBorder="1"/>
    <xf numFmtId="0" fontId="15" fillId="0" borderId="39" xfId="0" applyFont="1" applyBorder="1" applyAlignment="1">
      <alignment horizontal="right"/>
    </xf>
    <xf numFmtId="0" fontId="15" fillId="0" borderId="53" xfId="0" applyFont="1" applyBorder="1" applyAlignment="1">
      <alignment horizontal="right"/>
    </xf>
    <xf numFmtId="0" fontId="15" fillId="0" borderId="50" xfId="0" applyFont="1" applyBorder="1"/>
    <xf numFmtId="0" fontId="2" fillId="17" borderId="13" xfId="0" applyFont="1" applyFill="1" applyBorder="1" applyAlignment="1">
      <alignment horizontal="center"/>
    </xf>
    <xf numFmtId="0" fontId="2" fillId="17" borderId="15" xfId="0" applyFont="1" applyFill="1" applyBorder="1" applyAlignment="1">
      <alignment horizontal="center"/>
    </xf>
    <xf numFmtId="0" fontId="7" fillId="2" borderId="0" xfId="0" applyFont="1" applyFill="1" applyAlignment="1">
      <alignment horizontal="center" vertical="top"/>
    </xf>
    <xf numFmtId="0" fontId="43" fillId="0" borderId="39" xfId="0" applyFont="1" applyBorder="1" applyAlignment="1">
      <alignment horizontal="center" vertical="center"/>
    </xf>
    <xf numFmtId="2" fontId="40" fillId="0" borderId="14" xfId="0" applyNumberFormat="1" applyFont="1" applyBorder="1"/>
    <xf numFmtId="2" fontId="61" fillId="0" borderId="1" xfId="0" applyNumberFormat="1" applyFont="1" applyBorder="1"/>
    <xf numFmtId="2" fontId="40" fillId="0" borderId="32" xfId="0" applyNumberFormat="1" applyFont="1" applyBorder="1"/>
    <xf numFmtId="0" fontId="40" fillId="0" borderId="40" xfId="0" applyFont="1" applyBorder="1" applyAlignment="1">
      <alignment horizontal="center"/>
    </xf>
    <xf numFmtId="0" fontId="90" fillId="2" borderId="54" xfId="0" applyFont="1" applyFill="1" applyBorder="1" applyAlignment="1">
      <alignment horizontal="left" vertical="center"/>
    </xf>
    <xf numFmtId="1" fontId="73" fillId="2" borderId="54" xfId="0" applyNumberFormat="1" applyFont="1" applyFill="1" applyBorder="1" applyAlignment="1">
      <alignment horizontal="right" vertical="center" wrapText="1"/>
    </xf>
    <xf numFmtId="0" fontId="73" fillId="2" borderId="53" xfId="0" applyFont="1" applyFill="1" applyBorder="1" applyAlignment="1">
      <alignment horizontal="right" vertical="top" wrapText="1"/>
    </xf>
    <xf numFmtId="0" fontId="73" fillId="27" borderId="16" xfId="0" applyFont="1" applyFill="1" applyBorder="1" applyAlignment="1">
      <alignment horizontal="center" vertical="center" wrapText="1"/>
    </xf>
    <xf numFmtId="1" fontId="61" fillId="0" borderId="44" xfId="0" applyNumberFormat="1" applyFont="1" applyBorder="1" applyAlignment="1">
      <alignment horizontal="center" wrapText="1"/>
    </xf>
    <xf numFmtId="1" fontId="61" fillId="0" borderId="2" xfId="0" applyNumberFormat="1" applyFont="1" applyBorder="1" applyAlignment="1">
      <alignment horizontal="center" wrapText="1"/>
    </xf>
    <xf numFmtId="1" fontId="61" fillId="0" borderId="1" xfId="0" applyNumberFormat="1" applyFont="1" applyBorder="1" applyAlignment="1">
      <alignment horizontal="center" wrapText="1"/>
    </xf>
    <xf numFmtId="0" fontId="37" fillId="2" borderId="0" xfId="0" applyFont="1" applyFill="1" applyAlignment="1" applyProtection="1">
      <alignment horizontal="left"/>
      <protection locked="0"/>
    </xf>
    <xf numFmtId="0" fontId="40"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40" fillId="0" borderId="0" xfId="0" applyFont="1" applyAlignment="1">
      <alignment horizontal="center" vertical="center" wrapText="1"/>
    </xf>
    <xf numFmtId="1" fontId="73" fillId="27" borderId="53" xfId="0" applyNumberFormat="1" applyFont="1" applyFill="1" applyBorder="1" applyAlignment="1">
      <alignment horizontal="center" vertical="center"/>
    </xf>
    <xf numFmtId="0" fontId="76" fillId="20" borderId="101" xfId="0" applyFont="1" applyFill="1" applyBorder="1" applyProtection="1">
      <protection locked="0"/>
    </xf>
    <xf numFmtId="0" fontId="37" fillId="20" borderId="99" xfId="0" applyFont="1" applyFill="1" applyBorder="1" applyProtection="1">
      <protection locked="0"/>
    </xf>
    <xf numFmtId="0" fontId="37" fillId="20" borderId="100" xfId="0" applyFont="1" applyFill="1" applyBorder="1" applyProtection="1">
      <protection locked="0"/>
    </xf>
    <xf numFmtId="0" fontId="37" fillId="20" borderId="96" xfId="0" applyFont="1" applyFill="1" applyBorder="1" applyProtection="1">
      <protection locked="0"/>
    </xf>
    <xf numFmtId="0" fontId="37" fillId="20" borderId="97" xfId="0" applyFont="1" applyFill="1" applyBorder="1" applyProtection="1">
      <protection locked="0"/>
    </xf>
    <xf numFmtId="0" fontId="47" fillId="20" borderId="44" xfId="0" applyFont="1" applyFill="1" applyBorder="1" applyProtection="1">
      <protection locked="0"/>
    </xf>
    <xf numFmtId="0" fontId="30" fillId="2" borderId="56" xfId="0" applyFont="1" applyFill="1" applyBorder="1" applyProtection="1">
      <protection locked="0"/>
    </xf>
    <xf numFmtId="0" fontId="31" fillId="2" borderId="2" xfId="0" applyFont="1" applyFill="1" applyBorder="1" applyAlignment="1" applyProtection="1">
      <alignment horizontal="center"/>
      <protection locked="0"/>
    </xf>
    <xf numFmtId="0" fontId="33" fillId="12" borderId="56" xfId="0" applyFont="1" applyFill="1" applyBorder="1" applyAlignment="1" applyProtection="1">
      <alignment horizontal="left"/>
      <protection locked="0"/>
    </xf>
    <xf numFmtId="0" fontId="38" fillId="2" borderId="33" xfId="0" applyFont="1" applyFill="1" applyBorder="1" applyAlignment="1" applyProtection="1">
      <alignment horizontal="right"/>
      <protection locked="0"/>
    </xf>
    <xf numFmtId="0" fontId="38" fillId="2" borderId="73" xfId="0" applyFont="1" applyFill="1" applyBorder="1" applyAlignment="1" applyProtection="1">
      <alignment horizontal="right"/>
      <protection locked="0"/>
    </xf>
    <xf numFmtId="0" fontId="38" fillId="2" borderId="56" xfId="0" applyFont="1" applyFill="1" applyBorder="1" applyAlignment="1" applyProtection="1">
      <alignment horizontal="right"/>
      <protection locked="0"/>
    </xf>
    <xf numFmtId="0" fontId="33" fillId="2" borderId="35" xfId="0" applyFont="1" applyFill="1" applyBorder="1" applyAlignment="1" applyProtection="1">
      <alignment horizontal="left"/>
      <protection locked="0"/>
    </xf>
    <xf numFmtId="1" fontId="31" fillId="27" borderId="36" xfId="0" applyNumberFormat="1" applyFont="1" applyFill="1" applyBorder="1" applyAlignment="1" applyProtection="1">
      <alignment horizontal="center"/>
      <protection locked="0"/>
    </xf>
    <xf numFmtId="0" fontId="12" fillId="0" borderId="0" xfId="0" applyFont="1"/>
    <xf numFmtId="0" fontId="21" fillId="0" borderId="0" xfId="0" applyFont="1" applyAlignment="1">
      <alignment horizontal="left"/>
    </xf>
    <xf numFmtId="0" fontId="9" fillId="0" borderId="0" xfId="0" applyFont="1"/>
    <xf numFmtId="0" fontId="9" fillId="0" borderId="0" xfId="0" applyFont="1" applyAlignment="1">
      <alignment horizontal="left"/>
    </xf>
    <xf numFmtId="0" fontId="4" fillId="0" borderId="0" xfId="0" applyFont="1" applyAlignment="1">
      <alignment vertical="center"/>
    </xf>
    <xf numFmtId="0" fontId="9" fillId="0" borderId="0" xfId="0" applyFont="1" applyAlignment="1">
      <alignment vertical="top"/>
    </xf>
    <xf numFmtId="0" fontId="9" fillId="0" borderId="0" xfId="0" applyFont="1" applyAlignment="1">
      <alignment horizontal="center" wrapText="1"/>
    </xf>
    <xf numFmtId="9" fontId="9" fillId="0" borderId="0" xfId="0" applyNumberFormat="1" applyFont="1" applyAlignment="1">
      <alignment horizontal="center" wrapText="1"/>
    </xf>
    <xf numFmtId="0" fontId="4" fillId="0" borderId="0" xfId="0" applyFont="1" applyAlignment="1">
      <alignment vertical="top"/>
    </xf>
    <xf numFmtId="1" fontId="40" fillId="0" borderId="0" xfId="0" applyNumberFormat="1" applyFont="1" applyAlignment="1">
      <alignment horizontal="center"/>
    </xf>
    <xf numFmtId="169" fontId="40" fillId="0" borderId="0" xfId="0" applyNumberFormat="1" applyFont="1" applyAlignment="1">
      <alignment horizontal="center"/>
    </xf>
    <xf numFmtId="165" fontId="61" fillId="29" borderId="0" xfId="0" applyNumberFormat="1" applyFont="1" applyFill="1" applyAlignment="1">
      <alignment horizontal="center"/>
    </xf>
    <xf numFmtId="0" fontId="45" fillId="0" borderId="0" xfId="0" applyFont="1" applyAlignment="1">
      <alignment horizontal="left"/>
    </xf>
    <xf numFmtId="0" fontId="45" fillId="0" borderId="0" xfId="0" applyFont="1"/>
    <xf numFmtId="9" fontId="61" fillId="0" borderId="0" xfId="24" applyFont="1" applyAlignment="1">
      <alignment horizontal="center"/>
    </xf>
    <xf numFmtId="0" fontId="40" fillId="0" borderId="7" xfId="0" applyFont="1" applyBorder="1" applyAlignment="1">
      <alignment horizontal="center"/>
    </xf>
    <xf numFmtId="170" fontId="2" fillId="0" borderId="0" xfId="0" quotePrefix="1" applyNumberFormat="1" applyFont="1" applyAlignment="1">
      <alignment horizontal="center"/>
    </xf>
    <xf numFmtId="0" fontId="92" fillId="26" borderId="0" xfId="1" applyFont="1" applyFill="1" applyAlignment="1" applyProtection="1">
      <alignment horizontal="left" vertical="center"/>
    </xf>
    <xf numFmtId="0" fontId="92" fillId="26" borderId="0" xfId="1" applyFont="1" applyFill="1" applyAlignment="1" applyProtection="1">
      <alignment horizontal="left"/>
    </xf>
    <xf numFmtId="0" fontId="40" fillId="29" borderId="0" xfId="0" applyFont="1" applyFill="1"/>
    <xf numFmtId="165" fontId="40" fillId="29" borderId="0" xfId="0" applyNumberFormat="1" applyFont="1" applyFill="1"/>
    <xf numFmtId="165" fontId="40" fillId="29" borderId="0" xfId="0" applyNumberFormat="1" applyFont="1" applyFill="1" applyProtection="1">
      <protection locked="0"/>
    </xf>
    <xf numFmtId="9" fontId="40" fillId="29" borderId="0" xfId="0" applyNumberFormat="1" applyFont="1" applyFill="1"/>
    <xf numFmtId="2" fontId="40" fillId="29" borderId="0" xfId="0" applyNumberFormat="1" applyFont="1" applyFill="1"/>
    <xf numFmtId="0" fontId="40" fillId="29" borderId="57" xfId="0" applyFont="1" applyFill="1" applyBorder="1"/>
    <xf numFmtId="0" fontId="40" fillId="29" borderId="0" xfId="0" applyFont="1" applyFill="1" applyAlignment="1">
      <alignment horizontal="left"/>
    </xf>
    <xf numFmtId="0" fontId="40" fillId="29" borderId="39" xfId="0" applyFont="1" applyFill="1" applyBorder="1" applyAlignment="1">
      <alignment horizontal="left"/>
    </xf>
    <xf numFmtId="165" fontId="40" fillId="29" borderId="32" xfId="0" applyNumberFormat="1" applyFont="1" applyFill="1" applyBorder="1" applyAlignment="1">
      <alignment horizontal="center" vertical="center"/>
    </xf>
    <xf numFmtId="0" fontId="40" fillId="29" borderId="2" xfId="0" applyFont="1" applyFill="1" applyBorder="1"/>
    <xf numFmtId="0" fontId="40" fillId="29" borderId="1" xfId="0" applyFont="1" applyFill="1" applyBorder="1" applyAlignment="1">
      <alignment horizontal="center"/>
    </xf>
    <xf numFmtId="0" fontId="43" fillId="29" borderId="1" xfId="0" applyFont="1" applyFill="1" applyBorder="1" applyAlignment="1">
      <alignment horizontal="center" vertical="center" wrapText="1"/>
    </xf>
    <xf numFmtId="0" fontId="40" fillId="29" borderId="42" xfId="0" applyFont="1" applyFill="1" applyBorder="1"/>
    <xf numFmtId="0" fontId="40" fillId="29" borderId="1" xfId="0" applyFont="1" applyFill="1" applyBorder="1"/>
    <xf numFmtId="0" fontId="40" fillId="29" borderId="49" xfId="0" applyFont="1" applyFill="1" applyBorder="1"/>
    <xf numFmtId="9" fontId="40" fillId="29" borderId="1" xfId="0" applyNumberFormat="1" applyFont="1" applyFill="1" applyBorder="1" applyAlignment="1">
      <alignment horizontal="center"/>
    </xf>
    <xf numFmtId="2" fontId="40" fillId="29" borderId="1" xfId="0" applyNumberFormat="1" applyFont="1" applyFill="1" applyBorder="1" applyAlignment="1">
      <alignment horizontal="center"/>
    </xf>
    <xf numFmtId="0" fontId="40" fillId="29" borderId="0" xfId="0" applyFont="1" applyFill="1" applyAlignment="1">
      <alignment horizontal="center"/>
    </xf>
    <xf numFmtId="0" fontId="40" fillId="29" borderId="33" xfId="0" applyFont="1" applyFill="1" applyBorder="1" applyAlignment="1">
      <alignment horizontal="center"/>
    </xf>
    <xf numFmtId="0" fontId="40" fillId="29" borderId="32" xfId="0" applyFont="1" applyFill="1" applyBorder="1" applyAlignment="1">
      <alignment horizontal="center"/>
    </xf>
    <xf numFmtId="0" fontId="40" fillId="29" borderId="32" xfId="0" applyFont="1" applyFill="1" applyBorder="1"/>
    <xf numFmtId="165" fontId="40" fillId="29" borderId="32" xfId="0" applyNumberFormat="1" applyFont="1" applyFill="1" applyBorder="1"/>
    <xf numFmtId="9" fontId="40" fillId="29" borderId="64" xfId="0" applyNumberFormat="1" applyFont="1" applyFill="1" applyBorder="1"/>
    <xf numFmtId="0" fontId="40" fillId="29" borderId="57" xfId="0" applyFont="1" applyFill="1" applyBorder="1" applyAlignment="1">
      <alignment horizontal="left"/>
    </xf>
    <xf numFmtId="0" fontId="40" fillId="29" borderId="21" xfId="0" applyFont="1" applyFill="1" applyBorder="1" applyAlignment="1">
      <alignment horizontal="center"/>
    </xf>
    <xf numFmtId="0" fontId="39" fillId="2" borderId="33" xfId="0" applyFont="1" applyFill="1" applyBorder="1" applyAlignment="1">
      <alignment horizontal="center" vertical="center" wrapText="1"/>
    </xf>
    <xf numFmtId="0" fontId="39" fillId="2" borderId="7" xfId="0" applyFont="1" applyFill="1" applyBorder="1" applyAlignment="1">
      <alignment horizontal="left"/>
    </xf>
    <xf numFmtId="0" fontId="39" fillId="2" borderId="8" xfId="0" applyFont="1" applyFill="1" applyBorder="1" applyAlignment="1">
      <alignment horizontal="left"/>
    </xf>
    <xf numFmtId="0" fontId="39" fillId="2" borderId="36" xfId="0" applyFont="1" applyFill="1" applyBorder="1" applyAlignment="1">
      <alignment horizontal="left"/>
    </xf>
    <xf numFmtId="0" fontId="39" fillId="2" borderId="8" xfId="0" applyFont="1" applyFill="1" applyBorder="1" applyAlignment="1">
      <alignment horizontal="right"/>
    </xf>
    <xf numFmtId="0" fontId="39" fillId="2" borderId="11" xfId="0" applyFont="1" applyFill="1" applyBorder="1" applyAlignment="1">
      <alignment horizontal="center"/>
    </xf>
    <xf numFmtId="0" fontId="39" fillId="2" borderId="12" xfId="0" applyFont="1" applyFill="1" applyBorder="1"/>
    <xf numFmtId="0" fontId="39" fillId="2" borderId="112" xfId="0" applyFont="1" applyFill="1" applyBorder="1" applyAlignment="1">
      <alignment horizontal="center"/>
    </xf>
    <xf numFmtId="0" fontId="39" fillId="2" borderId="36" xfId="0" applyFont="1" applyFill="1" applyBorder="1" applyAlignment="1">
      <alignment horizontal="center"/>
    </xf>
    <xf numFmtId="0" fontId="28" fillId="2" borderId="8" xfId="0" applyFont="1" applyFill="1" applyBorder="1" applyAlignment="1">
      <alignment horizontal="center"/>
    </xf>
    <xf numFmtId="0" fontId="39" fillId="2" borderId="8" xfId="0" applyFont="1" applyFill="1" applyBorder="1" applyAlignment="1">
      <alignment horizontal="center"/>
    </xf>
    <xf numFmtId="0" fontId="28" fillId="2" borderId="8" xfId="0" applyFont="1" applyFill="1" applyBorder="1"/>
    <xf numFmtId="0" fontId="28" fillId="2" borderId="36" xfId="0" applyFont="1" applyFill="1" applyBorder="1"/>
    <xf numFmtId="0" fontId="39" fillId="2" borderId="12" xfId="0" applyFont="1" applyFill="1" applyBorder="1" applyAlignment="1">
      <alignment horizontal="left"/>
    </xf>
    <xf numFmtId="0" fontId="28" fillId="2" borderId="112" xfId="0" applyFont="1" applyFill="1" applyBorder="1" applyAlignment="1">
      <alignment horizontal="center"/>
    </xf>
    <xf numFmtId="0" fontId="2" fillId="0" borderId="0" xfId="0" applyFont="1" applyAlignment="1">
      <alignment horizontal="center"/>
    </xf>
    <xf numFmtId="0" fontId="91" fillId="29" borderId="1" xfId="0" applyFont="1" applyFill="1" applyBorder="1"/>
    <xf numFmtId="0" fontId="91" fillId="19" borderId="1" xfId="0" applyFont="1" applyFill="1" applyBorder="1"/>
    <xf numFmtId="0" fontId="91" fillId="19" borderId="1" xfId="0" applyFont="1" applyFill="1" applyBorder="1" applyAlignment="1">
      <alignment horizontal="center"/>
    </xf>
    <xf numFmtId="0" fontId="55" fillId="26" borderId="0" xfId="1" applyFont="1" applyFill="1" applyAlignment="1">
      <alignment vertical="center" wrapText="1"/>
      <protection locked="0"/>
    </xf>
    <xf numFmtId="0" fontId="35" fillId="26" borderId="0" xfId="1" applyFont="1" applyFill="1" applyAlignment="1">
      <alignment vertical="center" wrapText="1"/>
      <protection locked="0"/>
    </xf>
    <xf numFmtId="0" fontId="94" fillId="0" borderId="0" xfId="0" applyFont="1" applyAlignment="1">
      <alignment vertical="top"/>
    </xf>
    <xf numFmtId="0" fontId="77" fillId="0" borderId="0" xfId="0" applyFont="1"/>
    <xf numFmtId="0" fontId="50" fillId="0" borderId="0" xfId="0" applyFont="1" applyAlignment="1">
      <alignment vertical="center"/>
    </xf>
    <xf numFmtId="0" fontId="95" fillId="38" borderId="117" xfId="0" applyFont="1" applyFill="1" applyBorder="1" applyAlignment="1">
      <alignment vertical="center" wrapText="1"/>
    </xf>
    <xf numFmtId="0" fontId="95" fillId="38" borderId="118" xfId="0" applyFont="1" applyFill="1" applyBorder="1" applyAlignment="1">
      <alignment vertical="center" wrapText="1"/>
    </xf>
    <xf numFmtId="0" fontId="76" fillId="0" borderId="119" xfId="0" applyFont="1" applyBorder="1" applyAlignment="1">
      <alignment vertical="center" wrapText="1"/>
    </xf>
    <xf numFmtId="0" fontId="76" fillId="0" borderId="120" xfId="0" applyFont="1" applyBorder="1" applyAlignment="1">
      <alignment vertical="center" wrapText="1"/>
    </xf>
    <xf numFmtId="0" fontId="76" fillId="0" borderId="121" xfId="0" applyFont="1" applyBorder="1" applyAlignment="1">
      <alignment vertical="center" wrapText="1"/>
    </xf>
    <xf numFmtId="0" fontId="76" fillId="0" borderId="23" xfId="0" applyFont="1" applyBorder="1" applyAlignment="1">
      <alignment vertical="center" wrapText="1"/>
    </xf>
    <xf numFmtId="0" fontId="94" fillId="0" borderId="0" xfId="0" applyFont="1" applyAlignment="1">
      <alignment vertical="center"/>
    </xf>
    <xf numFmtId="0" fontId="95" fillId="38" borderId="113" xfId="0" applyFont="1" applyFill="1" applyBorder="1" applyAlignment="1">
      <alignment vertical="center" wrapText="1"/>
    </xf>
    <xf numFmtId="0" fontId="95" fillId="38" borderId="114" xfId="0" applyFont="1" applyFill="1" applyBorder="1" applyAlignment="1">
      <alignment vertical="center" wrapText="1"/>
    </xf>
    <xf numFmtId="0" fontId="76" fillId="0" borderId="115" xfId="0" applyFont="1" applyBorder="1" applyAlignment="1">
      <alignment vertical="center" wrapText="1"/>
    </xf>
    <xf numFmtId="0" fontId="76" fillId="0" borderId="116" xfId="0" applyFont="1" applyBorder="1" applyAlignment="1">
      <alignment vertical="center" wrapText="1"/>
    </xf>
    <xf numFmtId="0" fontId="60" fillId="0" borderId="0" xfId="0" applyFont="1" applyAlignment="1">
      <alignment vertical="center"/>
    </xf>
    <xf numFmtId="0" fontId="60" fillId="18" borderId="0" xfId="0" applyFont="1" applyFill="1" applyAlignment="1">
      <alignment vertical="center"/>
    </xf>
    <xf numFmtId="0" fontId="35" fillId="18" borderId="0" xfId="0" applyFont="1" applyFill="1"/>
    <xf numFmtId="0" fontId="94" fillId="18" borderId="0" xfId="0" applyFont="1" applyFill="1" applyAlignment="1">
      <alignment vertical="center"/>
    </xf>
    <xf numFmtId="0" fontId="98" fillId="18" borderId="0" xfId="0" applyFont="1" applyFill="1" applyAlignment="1">
      <alignment vertical="center" wrapText="1"/>
    </xf>
    <xf numFmtId="0" fontId="94" fillId="18" borderId="0" xfId="0" applyFont="1" applyFill="1" applyAlignment="1">
      <alignment vertical="center" wrapText="1"/>
    </xf>
    <xf numFmtId="0" fontId="30" fillId="2" borderId="7" xfId="0" applyFont="1" applyFill="1" applyBorder="1" applyProtection="1">
      <protection locked="0"/>
    </xf>
    <xf numFmtId="0" fontId="30" fillId="2" borderId="8" xfId="0" applyFont="1" applyFill="1" applyBorder="1" applyProtection="1">
      <protection locked="0"/>
    </xf>
    <xf numFmtId="0" fontId="75" fillId="2" borderId="8" xfId="0" applyFont="1" applyFill="1" applyBorder="1" applyProtection="1">
      <protection locked="0"/>
    </xf>
    <xf numFmtId="0" fontId="30" fillId="2" borderId="8" xfId="0" applyFont="1" applyFill="1" applyBorder="1"/>
    <xf numFmtId="1" fontId="28" fillId="0" borderId="11" xfId="0" applyNumberFormat="1" applyFont="1" applyBorder="1" applyAlignment="1" applyProtection="1">
      <alignment horizontal="center"/>
      <protection locked="0"/>
    </xf>
    <xf numFmtId="0" fontId="84" fillId="18" borderId="0" xfId="0" applyFont="1" applyFill="1" applyAlignment="1">
      <alignment horizontal="center" vertical="center" wrapText="1"/>
    </xf>
    <xf numFmtId="0" fontId="15" fillId="0" borderId="0" xfId="0" applyFont="1" applyAlignment="1">
      <alignment horizontal="center"/>
    </xf>
    <xf numFmtId="0" fontId="29" fillId="0" borderId="46" xfId="0" applyFont="1" applyBorder="1" applyAlignment="1" applyProtection="1">
      <alignment horizontal="center"/>
      <protection locked="0"/>
    </xf>
    <xf numFmtId="0" fontId="29" fillId="19" borderId="44" xfId="0" applyFont="1" applyFill="1" applyBorder="1" applyAlignment="1" applyProtection="1">
      <alignment horizontal="center"/>
      <protection locked="0"/>
    </xf>
    <xf numFmtId="0" fontId="29" fillId="19" borderId="63" xfId="0" applyFont="1" applyFill="1" applyBorder="1" applyAlignment="1" applyProtection="1">
      <alignment horizontal="center"/>
      <protection locked="0"/>
    </xf>
    <xf numFmtId="0" fontId="15" fillId="0" borderId="0" xfId="0" applyFont="1" applyAlignment="1" applyProtection="1">
      <alignment horizontal="center"/>
      <protection locked="0"/>
    </xf>
    <xf numFmtId="166" fontId="61" fillId="0" borderId="0" xfId="24" applyNumberFormat="1" applyFont="1" applyAlignment="1">
      <alignment horizontal="center"/>
    </xf>
    <xf numFmtId="166" fontId="61" fillId="0" borderId="36" xfId="24" applyNumberFormat="1" applyFont="1" applyBorder="1" applyAlignment="1">
      <alignment horizontal="center"/>
    </xf>
    <xf numFmtId="166" fontId="35" fillId="31" borderId="1" xfId="24" applyNumberFormat="1" applyFont="1" applyFill="1" applyBorder="1" applyAlignment="1">
      <alignment horizontal="center"/>
    </xf>
    <xf numFmtId="0" fontId="40" fillId="0" borderId="36" xfId="0" applyFont="1" applyBorder="1"/>
    <xf numFmtId="0" fontId="40" fillId="0" borderId="11" xfId="0" applyFont="1" applyBorder="1" applyAlignment="1">
      <alignment horizontal="center"/>
    </xf>
    <xf numFmtId="166" fontId="61" fillId="0" borderId="0" xfId="24" applyNumberFormat="1" applyFont="1" applyBorder="1" applyAlignment="1">
      <alignment horizontal="center"/>
    </xf>
    <xf numFmtId="0" fontId="2" fillId="0" borderId="0" xfId="0" applyFont="1" applyAlignment="1">
      <alignment horizontal="left" indent="1"/>
    </xf>
    <xf numFmtId="0" fontId="0" fillId="0" borderId="0" xfId="0" applyAlignment="1">
      <alignment horizontal="left" indent="1"/>
    </xf>
    <xf numFmtId="0" fontId="104" fillId="0" borderId="0" xfId="0" applyFont="1" applyAlignment="1">
      <alignment vertical="center"/>
    </xf>
    <xf numFmtId="0" fontId="29" fillId="0" borderId="70" xfId="0" applyFont="1" applyBorder="1" applyAlignment="1" applyProtection="1">
      <alignment horizontal="center"/>
      <protection locked="0"/>
    </xf>
    <xf numFmtId="0" fontId="29" fillId="19" borderId="68" xfId="0" applyFont="1" applyFill="1" applyBorder="1" applyAlignment="1" applyProtection="1">
      <alignment horizontal="center"/>
      <protection locked="0"/>
    </xf>
    <xf numFmtId="0" fontId="15" fillId="0" borderId="24" xfId="0" applyFont="1" applyBorder="1"/>
    <xf numFmtId="0" fontId="15" fillId="0" borderId="19" xfId="0" applyFont="1" applyBorder="1"/>
    <xf numFmtId="0" fontId="15" fillId="0" borderId="20" xfId="0" applyFont="1" applyBorder="1"/>
    <xf numFmtId="0" fontId="14" fillId="0" borderId="57" xfId="0" applyFont="1" applyBorder="1"/>
    <xf numFmtId="0" fontId="15" fillId="0" borderId="21" xfId="0" applyFont="1" applyBorder="1"/>
    <xf numFmtId="0" fontId="15" fillId="0" borderId="57" xfId="0" applyFont="1" applyBorder="1"/>
    <xf numFmtId="9" fontId="17" fillId="7" borderId="41" xfId="0" applyNumberFormat="1" applyFont="1" applyFill="1" applyBorder="1" applyAlignment="1">
      <alignment horizontal="center"/>
    </xf>
    <xf numFmtId="0" fontId="46" fillId="0" borderId="0" xfId="0" applyFont="1" applyAlignment="1">
      <alignment horizontal="center"/>
    </xf>
    <xf numFmtId="2" fontId="15" fillId="0" borderId="0" xfId="0" applyNumberFormat="1" applyFont="1"/>
    <xf numFmtId="0" fontId="17" fillId="0" borderId="57" xfId="0" applyFont="1" applyBorder="1"/>
    <xf numFmtId="0" fontId="45" fillId="9" borderId="39" xfId="0" applyFont="1" applyFill="1" applyBorder="1" applyAlignment="1">
      <alignment horizontal="center" vertical="center" wrapText="1"/>
    </xf>
    <xf numFmtId="0" fontId="3" fillId="9" borderId="25" xfId="0" applyFont="1" applyFill="1" applyBorder="1" applyAlignment="1">
      <alignment horizontal="center" vertical="center"/>
    </xf>
    <xf numFmtId="0" fontId="4" fillId="9" borderId="25" xfId="0" applyFont="1" applyFill="1" applyBorder="1" applyAlignment="1">
      <alignment horizontal="center"/>
    </xf>
    <xf numFmtId="0" fontId="4" fillId="14" borderId="0" xfId="0" applyFont="1" applyFill="1"/>
    <xf numFmtId="0" fontId="4" fillId="9" borderId="41" xfId="0" applyFont="1" applyFill="1" applyBorder="1" applyAlignment="1">
      <alignment horizontal="center"/>
    </xf>
    <xf numFmtId="0" fontId="4" fillId="0" borderId="57" xfId="0" applyFont="1" applyBorder="1"/>
    <xf numFmtId="0" fontId="15" fillId="0" borderId="22" xfId="0" applyFont="1" applyBorder="1"/>
    <xf numFmtId="0" fontId="15" fillId="0" borderId="23" xfId="0" applyFont="1" applyBorder="1"/>
    <xf numFmtId="0" fontId="2" fillId="0" borderId="0" xfId="0" applyFont="1" applyAlignment="1">
      <alignment vertical="center"/>
    </xf>
    <xf numFmtId="0" fontId="84" fillId="18" borderId="0" xfId="0" applyFont="1" applyFill="1" applyAlignment="1">
      <alignment horizontal="left" vertical="center" wrapText="1"/>
    </xf>
    <xf numFmtId="0" fontId="28" fillId="0" borderId="70" xfId="0" applyFont="1" applyBorder="1" applyAlignment="1" applyProtection="1">
      <alignment horizontal="center"/>
      <protection locked="0"/>
    </xf>
    <xf numFmtId="0" fontId="3" fillId="0" borderId="0" xfId="0" applyFont="1" applyProtection="1">
      <protection locked="0"/>
    </xf>
    <xf numFmtId="0" fontId="3" fillId="0" borderId="24" xfId="0" applyFont="1" applyBorder="1" applyProtection="1">
      <protection locked="0"/>
    </xf>
    <xf numFmtId="0" fontId="2" fillId="0" borderId="24" xfId="0" applyFont="1" applyBorder="1" applyProtection="1">
      <protection locked="0"/>
    </xf>
    <xf numFmtId="0" fontId="3" fillId="0" borderId="19" xfId="0" applyFont="1" applyBorder="1" applyProtection="1">
      <protection locked="0"/>
    </xf>
    <xf numFmtId="0" fontId="2" fillId="0" borderId="20" xfId="0" applyFont="1" applyBorder="1" applyProtection="1">
      <protection locked="0"/>
    </xf>
    <xf numFmtId="0" fontId="2" fillId="0" borderId="9" xfId="1" applyFont="1" applyBorder="1" applyAlignment="1" applyProtection="1">
      <alignment horizontal="center"/>
    </xf>
    <xf numFmtId="0" fontId="28" fillId="13" borderId="122" xfId="0" applyFont="1" applyFill="1" applyBorder="1" applyAlignment="1" applyProtection="1">
      <alignment horizontal="center"/>
      <protection locked="0"/>
    </xf>
    <xf numFmtId="0" fontId="28" fillId="13" borderId="59" xfId="0" applyFont="1" applyFill="1" applyBorder="1" applyAlignment="1" applyProtection="1">
      <alignment horizontal="center"/>
      <protection locked="0"/>
    </xf>
    <xf numFmtId="0" fontId="17" fillId="2" borderId="4" xfId="0" applyFont="1" applyFill="1" applyBorder="1" applyAlignment="1">
      <alignment horizontal="center" vertical="center" wrapText="1"/>
    </xf>
    <xf numFmtId="0" fontId="105" fillId="0" borderId="0" xfId="0" applyFont="1" applyAlignment="1">
      <alignment wrapText="1"/>
    </xf>
    <xf numFmtId="0" fontId="3" fillId="0" borderId="7" xfId="0" applyFont="1" applyBorder="1" applyAlignment="1" applyProtection="1">
      <alignment horizontal="center"/>
      <protection locked="0"/>
    </xf>
    <xf numFmtId="0" fontId="0" fillId="0" borderId="123" xfId="0" applyBorder="1" applyAlignment="1" applyProtection="1">
      <alignment horizontal="center"/>
      <protection locked="0"/>
    </xf>
    <xf numFmtId="0" fontId="3" fillId="0" borderId="124" xfId="0" applyFont="1" applyBorder="1" applyAlignment="1" applyProtection="1">
      <alignment horizontal="center"/>
      <protection locked="0"/>
    </xf>
    <xf numFmtId="9" fontId="3" fillId="0" borderId="31" xfId="24" applyFont="1" applyBorder="1" applyAlignment="1" applyProtection="1">
      <alignment horizontal="center"/>
      <protection locked="0"/>
    </xf>
    <xf numFmtId="1" fontId="3" fillId="0" borderId="31" xfId="24" applyNumberFormat="1" applyFont="1" applyBorder="1" applyAlignment="1" applyProtection="1">
      <alignment horizontal="center"/>
      <protection locked="0"/>
    </xf>
    <xf numFmtId="9" fontId="28" fillId="0" borderId="0" xfId="24" applyFont="1" applyAlignment="1" applyProtection="1">
      <alignment horizontal="center"/>
      <protection locked="0"/>
    </xf>
    <xf numFmtId="9" fontId="40" fillId="0" borderId="0" xfId="24" applyFont="1" applyAlignment="1">
      <alignment horizontal="center"/>
    </xf>
    <xf numFmtId="9" fontId="40" fillId="0" borderId="7" xfId="24" applyFont="1" applyBorder="1" applyAlignment="1">
      <alignment horizontal="center"/>
    </xf>
    <xf numFmtId="1" fontId="40" fillId="0" borderId="36" xfId="0" applyNumberFormat="1" applyFont="1" applyBorder="1" applyAlignment="1">
      <alignment horizontal="center"/>
    </xf>
    <xf numFmtId="9" fontId="40" fillId="0" borderId="11" xfId="24" applyFont="1" applyBorder="1" applyAlignment="1">
      <alignment horizontal="center"/>
    </xf>
    <xf numFmtId="2" fontId="40" fillId="0" borderId="11" xfId="24" applyNumberFormat="1" applyFont="1" applyBorder="1" applyAlignment="1">
      <alignment horizontal="center"/>
    </xf>
    <xf numFmtId="9" fontId="61" fillId="0" borderId="36" xfId="24" applyFont="1" applyBorder="1" applyAlignment="1">
      <alignment horizontal="center"/>
    </xf>
    <xf numFmtId="0" fontId="35" fillId="10" borderId="1" xfId="0" applyFont="1" applyFill="1" applyBorder="1" applyAlignment="1">
      <alignment horizontal="center"/>
    </xf>
    <xf numFmtId="0" fontId="31" fillId="10" borderId="1" xfId="0" applyFont="1" applyFill="1" applyBorder="1" applyAlignment="1">
      <alignment horizontal="center"/>
    </xf>
    <xf numFmtId="0" fontId="0" fillId="10" borderId="1" xfId="0" applyFill="1" applyBorder="1" applyAlignment="1">
      <alignment horizontal="center"/>
    </xf>
    <xf numFmtId="0" fontId="7" fillId="10" borderId="1" xfId="0" applyFont="1" applyFill="1" applyBorder="1" applyAlignment="1">
      <alignment horizontal="center"/>
    </xf>
    <xf numFmtId="0" fontId="10" fillId="10" borderId="1" xfId="0" applyFont="1" applyFill="1" applyBorder="1" applyAlignment="1" applyProtection="1">
      <alignment horizontal="center"/>
      <protection locked="0"/>
    </xf>
    <xf numFmtId="0" fontId="9" fillId="10" borderId="1" xfId="0" applyFont="1" applyFill="1" applyBorder="1" applyAlignment="1" applyProtection="1">
      <alignment horizontal="center"/>
      <protection locked="0"/>
    </xf>
    <xf numFmtId="165" fontId="0" fillId="10" borderId="1" xfId="0" applyNumberFormat="1" applyFill="1" applyBorder="1" applyAlignment="1">
      <alignment horizontal="center"/>
    </xf>
    <xf numFmtId="2" fontId="0" fillId="10" borderId="1" xfId="0" applyNumberFormat="1" applyFill="1" applyBorder="1" applyAlignment="1">
      <alignment horizontal="center"/>
    </xf>
    <xf numFmtId="9" fontId="0" fillId="10" borderId="1" xfId="24" applyFont="1" applyFill="1" applyBorder="1" applyAlignment="1">
      <alignment horizontal="center"/>
    </xf>
    <xf numFmtId="9" fontId="0" fillId="10" borderId="1" xfId="0" applyNumberFormat="1" applyFill="1" applyBorder="1" applyAlignment="1">
      <alignment horizontal="center"/>
    </xf>
    <xf numFmtId="0" fontId="38" fillId="2" borderId="1" xfId="0" applyFont="1" applyFill="1" applyBorder="1"/>
    <xf numFmtId="0" fontId="108" fillId="5" borderId="0" xfId="0" applyFont="1" applyFill="1" applyAlignment="1">
      <alignment horizontal="left"/>
    </xf>
    <xf numFmtId="0" fontId="2" fillId="0" borderId="49" xfId="1" applyFont="1" applyBorder="1" applyAlignment="1" applyProtection="1">
      <alignment horizontal="center"/>
    </xf>
    <xf numFmtId="0" fontId="90" fillId="2" borderId="35" xfId="0" applyFont="1" applyFill="1" applyBorder="1" applyAlignment="1">
      <alignment horizontal="center" vertical="center"/>
    </xf>
    <xf numFmtId="0" fontId="90" fillId="2" borderId="35" xfId="0" applyFont="1" applyFill="1" applyBorder="1" applyAlignment="1" applyProtection="1">
      <alignment horizontal="center" vertical="center"/>
      <protection locked="0"/>
    </xf>
    <xf numFmtId="0" fontId="90" fillId="2" borderId="24" xfId="0" applyFont="1" applyFill="1" applyBorder="1" applyAlignment="1" applyProtection="1">
      <alignment horizontal="center" vertical="center"/>
      <protection locked="0"/>
    </xf>
    <xf numFmtId="0" fontId="90" fillId="2" borderId="125" xfId="0" applyFont="1" applyFill="1" applyBorder="1" applyAlignment="1" applyProtection="1">
      <alignment horizontal="center" vertical="center"/>
      <protection locked="0"/>
    </xf>
    <xf numFmtId="0" fontId="90" fillId="2" borderId="74" xfId="0" applyFont="1" applyFill="1" applyBorder="1" applyAlignment="1" applyProtection="1">
      <alignment horizontal="center" vertical="center"/>
      <protection locked="0"/>
    </xf>
    <xf numFmtId="0" fontId="28" fillId="13" borderId="46" xfId="0" applyFont="1" applyFill="1" applyBorder="1" applyAlignment="1" applyProtection="1">
      <alignment horizontal="center"/>
      <protection locked="0"/>
    </xf>
    <xf numFmtId="0" fontId="28" fillId="13" borderId="70" xfId="0" applyFont="1" applyFill="1" applyBorder="1" applyAlignment="1" applyProtection="1">
      <alignment horizontal="center"/>
      <protection locked="0"/>
    </xf>
    <xf numFmtId="0" fontId="28" fillId="0" borderId="11" xfId="0" applyFont="1" applyBorder="1" applyAlignment="1" applyProtection="1">
      <alignment horizontal="center"/>
      <protection locked="0"/>
    </xf>
    <xf numFmtId="0" fontId="28" fillId="0" borderId="7" xfId="0" applyFont="1" applyBorder="1" applyAlignment="1" applyProtection="1">
      <alignment horizontal="center"/>
      <protection locked="0"/>
    </xf>
    <xf numFmtId="0" fontId="2" fillId="0" borderId="36" xfId="1" applyFont="1" applyBorder="1" applyAlignment="1" applyProtection="1">
      <alignment horizontal="center" vertical="center"/>
    </xf>
    <xf numFmtId="0" fontId="11" fillId="2" borderId="0" xfId="1" applyFill="1" applyAlignment="1" applyProtection="1">
      <protection locked="0"/>
    </xf>
    <xf numFmtId="1" fontId="109" fillId="2" borderId="50" xfId="1" applyNumberFormat="1" applyFont="1" applyFill="1" applyBorder="1" applyAlignment="1" applyProtection="1">
      <alignment horizontal="center" vertical="center" wrapText="1"/>
    </xf>
    <xf numFmtId="0" fontId="0" fillId="0" borderId="9" xfId="0" applyBorder="1" applyAlignment="1">
      <alignment horizontal="center"/>
    </xf>
    <xf numFmtId="0" fontId="3" fillId="29" borderId="11" xfId="0" applyFont="1" applyFill="1" applyBorder="1" applyAlignment="1">
      <alignment horizontal="center"/>
    </xf>
    <xf numFmtId="0" fontId="11" fillId="26" borderId="0" xfId="1" applyFill="1" applyAlignment="1" applyProtection="1"/>
    <xf numFmtId="0" fontId="31" fillId="12" borderId="56" xfId="0" applyFont="1" applyFill="1" applyBorder="1" applyAlignment="1" applyProtection="1">
      <alignment horizontal="left" vertical="top" wrapText="1"/>
      <protection locked="0"/>
    </xf>
    <xf numFmtId="0" fontId="0" fillId="0" borderId="42" xfId="0" applyBorder="1" applyProtection="1">
      <protection locked="0"/>
    </xf>
    <xf numFmtId="0" fontId="0" fillId="0" borderId="2" xfId="0" applyBorder="1" applyProtection="1">
      <protection locked="0"/>
    </xf>
    <xf numFmtId="0" fontId="99" fillId="2" borderId="0" xfId="0" applyFont="1" applyFill="1" applyAlignment="1">
      <alignment vertical="top" wrapText="1"/>
    </xf>
    <xf numFmtId="0" fontId="39" fillId="2" borderId="9" xfId="0" applyFont="1" applyFill="1" applyBorder="1" applyAlignment="1">
      <alignment horizontal="center" vertical="center" wrapText="1"/>
    </xf>
    <xf numFmtId="0" fontId="40" fillId="0" borderId="9" xfId="0" applyFont="1" applyBorder="1" applyAlignment="1">
      <alignment horizontal="center" vertical="center" wrapText="1"/>
    </xf>
    <xf numFmtId="0" fontId="40" fillId="0" borderId="17" xfId="0" applyFont="1" applyBorder="1" applyAlignment="1">
      <alignment horizontal="center" vertical="center" wrapText="1"/>
    </xf>
    <xf numFmtId="0" fontId="76" fillId="0" borderId="52" xfId="0" applyFont="1" applyBorder="1" applyAlignment="1">
      <alignment wrapText="1"/>
    </xf>
    <xf numFmtId="0" fontId="76" fillId="0" borderId="22" xfId="0" applyFont="1" applyBorder="1" applyAlignment="1">
      <alignment wrapText="1"/>
    </xf>
    <xf numFmtId="0" fontId="76" fillId="0" borderId="23" xfId="0" applyFont="1" applyBorder="1" applyAlignment="1">
      <alignment wrapText="1"/>
    </xf>
  </cellXfs>
  <cellStyles count="27">
    <cellStyle name="Hyperlink" xfId="1" builtinId="8"/>
    <cellStyle name="Normal" xfId="0" builtinId="0"/>
    <cellStyle name="Normal 10" xfId="2" xr:uid="{00000000-0005-0000-0000-000002000000}"/>
    <cellStyle name="Normal 11" xfId="3" xr:uid="{00000000-0005-0000-0000-000003000000}"/>
    <cellStyle name="Normal 12" xfId="4" xr:uid="{00000000-0005-0000-0000-000004000000}"/>
    <cellStyle name="Normal 13" xfId="5" xr:uid="{00000000-0005-0000-0000-000005000000}"/>
    <cellStyle name="Normal 14" xfId="6" xr:uid="{00000000-0005-0000-0000-000006000000}"/>
    <cellStyle name="Normal 15" xfId="7" xr:uid="{00000000-0005-0000-0000-000007000000}"/>
    <cellStyle name="Normal 16" xfId="8" xr:uid="{00000000-0005-0000-0000-000008000000}"/>
    <cellStyle name="Normal 17" xfId="9" xr:uid="{00000000-0005-0000-0000-000009000000}"/>
    <cellStyle name="Normal 18" xfId="10" xr:uid="{00000000-0005-0000-0000-00000A000000}"/>
    <cellStyle name="Normal 19" xfId="11" xr:uid="{00000000-0005-0000-0000-00000B000000}"/>
    <cellStyle name="Normal 2" xfId="12" xr:uid="{00000000-0005-0000-0000-00000C000000}"/>
    <cellStyle name="Normal 20" xfId="13" xr:uid="{00000000-0005-0000-0000-00000D000000}"/>
    <cellStyle name="Normal 21" xfId="14" xr:uid="{00000000-0005-0000-0000-00000E000000}"/>
    <cellStyle name="Normal 22" xfId="15" xr:uid="{00000000-0005-0000-0000-00000F000000}"/>
    <cellStyle name="Normal 23" xfId="16" xr:uid="{00000000-0005-0000-0000-000010000000}"/>
    <cellStyle name="Normal 24" xfId="25" xr:uid="{00000000-0005-0000-0000-000011000000}"/>
    <cellStyle name="Normal 24 2" xfId="26" xr:uid="{00000000-0005-0000-0000-000012000000}"/>
    <cellStyle name="Normal 3" xfId="17" xr:uid="{00000000-0005-0000-0000-000013000000}"/>
    <cellStyle name="Normal 4" xfId="18" xr:uid="{00000000-0005-0000-0000-000014000000}"/>
    <cellStyle name="Normal 5" xfId="19" xr:uid="{00000000-0005-0000-0000-000015000000}"/>
    <cellStyle name="Normal 6" xfId="20" xr:uid="{00000000-0005-0000-0000-000016000000}"/>
    <cellStyle name="Normal 7" xfId="21" xr:uid="{00000000-0005-0000-0000-000017000000}"/>
    <cellStyle name="Normal 8" xfId="22" xr:uid="{00000000-0005-0000-0000-000018000000}"/>
    <cellStyle name="Normal 9" xfId="23" xr:uid="{00000000-0005-0000-0000-000019000000}"/>
    <cellStyle name="Percent" xfId="24" builtinId="5"/>
  </cellStyles>
  <dxfs count="11">
    <dxf>
      <font>
        <b val="0"/>
        <i val="0"/>
        <strike val="0"/>
        <condense val="0"/>
        <extend val="0"/>
        <outline val="0"/>
        <shadow val="0"/>
        <u val="none"/>
        <vertAlign val="baseline"/>
        <sz val="10"/>
        <color theme="1"/>
        <name val="Arial"/>
        <family val="2"/>
        <scheme val="none"/>
      </font>
      <fill>
        <patternFill>
          <bgColor theme="6" tint="0.79998168889431442"/>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fill>
        <patternFill>
          <bgColor theme="6"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11"/>
        <color theme="1"/>
        <name val="Calibri"/>
        <family val="2"/>
        <scheme val="minor"/>
      </font>
      <fill>
        <patternFill>
          <bgColor theme="6" tint="0.79998168889431442"/>
        </patternFill>
      </fill>
      <alignment horizontal="left" vertical="center" textRotation="0" wrapText="0" indent="0" justifyLastLine="0" shrinkToFit="0" readingOrder="0"/>
    </dxf>
    <dxf>
      <border outline="0">
        <left style="thin">
          <color indexed="64"/>
        </left>
        <right style="thin">
          <color indexed="64"/>
        </right>
        <top style="thin">
          <color indexed="64"/>
        </top>
        <bottom style="thin">
          <color indexed="64"/>
        </bottom>
      </border>
    </dxf>
    <dxf>
      <fill>
        <patternFill>
          <bgColor theme="6" tint="0.79998168889431442"/>
        </patternFill>
      </fill>
    </dxf>
    <dxf>
      <fill>
        <patternFill patternType="solid">
          <fgColor indexed="64"/>
          <bgColor theme="6" tint="0.39997558519241921"/>
        </patternFill>
      </fill>
    </dxf>
    <dxf>
      <font>
        <b val="0"/>
        <i val="0"/>
        <strike val="0"/>
        <condense val="0"/>
        <extend val="0"/>
        <outline val="0"/>
        <shadow val="0"/>
        <u val="none"/>
        <vertAlign val="baseline"/>
        <sz val="11"/>
        <color theme="1"/>
        <name val="Verdana"/>
        <family val="2"/>
        <scheme val="none"/>
      </font>
      <numFmt numFmtId="0" formatCode="General"/>
      <fill>
        <patternFill patternType="solid">
          <fgColor theme="4" tint="0.79998168889431442"/>
          <bgColor theme="4"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Verdana"/>
        <family val="2"/>
        <scheme val="none"/>
      </font>
      <numFmt numFmtId="0" formatCode="General"/>
      <fill>
        <patternFill patternType="solid">
          <fgColor theme="4" tint="0.79998168889431442"/>
          <bgColor theme="4"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family val="2"/>
        <scheme val="minor"/>
      </font>
      <numFmt numFmtId="0" formatCode="General"/>
      <fill>
        <patternFill patternType="solid">
          <fgColor theme="4" tint="0.79998168889431442"/>
          <bgColor theme="4" tint="0.79998168889431442"/>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top style="thin">
          <color indexed="64"/>
        </top>
        <bottom style="thin">
          <color indexed="64"/>
        </bottom>
      </border>
    </dxf>
    <dxf>
      <fill>
        <patternFill patternType="solid">
          <fgColor indexed="64"/>
          <bgColor theme="3" tint="0.79998168889431442"/>
        </patternFill>
      </fill>
    </dxf>
  </dxfs>
  <tableStyles count="0" defaultTableStyle="TableStyleMedium9" defaultPivotStyle="PivotStyleLight16"/>
  <colors>
    <mruColors>
      <color rgb="FFCCFFCC"/>
      <color rgb="FF99FF99"/>
      <color rgb="FFFFFF66"/>
      <color rgb="FF99FFCC"/>
      <color rgb="FFFCF9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623241318232807"/>
          <c:y val="0.21854780733285717"/>
          <c:w val="0.78086450782357164"/>
          <c:h val="0.50035945363049783"/>
        </c:manualLayout>
      </c:layout>
      <c:scatterChart>
        <c:scatterStyle val="lineMarker"/>
        <c:varyColors val="0"/>
        <c:ser>
          <c:idx val="0"/>
          <c:order val="0"/>
          <c:tx>
            <c:strRef>
              <c:f>Substr!$R$15</c:f>
              <c:strCache>
                <c:ptCount val="1"/>
                <c:pt idx="0">
                  <c:v>#DIV/0!</c:v>
                </c:pt>
              </c:strCache>
            </c:strRef>
          </c:tx>
          <c:xVal>
            <c:numRef>
              <c:f>Substr!$Q$16:$Q$35</c:f>
              <c:numCache>
                <c:formatCode>General</c:formatCode>
                <c:ptCount val="20"/>
                <c:pt idx="0">
                  <c:v>2.4</c:v>
                </c:pt>
                <c:pt idx="1">
                  <c:v>3.4</c:v>
                </c:pt>
                <c:pt idx="2">
                  <c:v>4.8</c:v>
                </c:pt>
                <c:pt idx="3">
                  <c:v>6.8</c:v>
                </c:pt>
                <c:pt idx="4">
                  <c:v>9.65</c:v>
                </c:pt>
                <c:pt idx="5">
                  <c:v>13.65</c:v>
                </c:pt>
                <c:pt idx="6">
                  <c:v>19.3</c:v>
                </c:pt>
                <c:pt idx="7">
                  <c:v>27.3</c:v>
                </c:pt>
                <c:pt idx="8">
                  <c:v>38.65</c:v>
                </c:pt>
                <c:pt idx="9">
                  <c:v>54.65</c:v>
                </c:pt>
                <c:pt idx="10">
                  <c:v>77.25</c:v>
                </c:pt>
                <c:pt idx="11">
                  <c:v>109.25</c:v>
                </c:pt>
                <c:pt idx="12">
                  <c:v>154.5</c:v>
                </c:pt>
                <c:pt idx="13">
                  <c:v>218.5</c:v>
                </c:pt>
                <c:pt idx="14">
                  <c:v>309</c:v>
                </c:pt>
                <c:pt idx="15">
                  <c:v>437</c:v>
                </c:pt>
                <c:pt idx="16">
                  <c:v>768</c:v>
                </c:pt>
                <c:pt idx="17">
                  <c:v>1536</c:v>
                </c:pt>
                <c:pt idx="18">
                  <c:v>3067</c:v>
                </c:pt>
                <c:pt idx="19">
                  <c:v>5000</c:v>
                </c:pt>
              </c:numCache>
            </c:numRef>
          </c:xVal>
          <c:yVal>
            <c:numRef>
              <c:f>Substr!$R$16:$R$35</c:f>
              <c:numCache>
                <c:formatCode>0.0</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yVal>
          <c:smooth val="0"/>
          <c:extLst>
            <c:ext xmlns:c16="http://schemas.microsoft.com/office/drawing/2014/chart" uri="{C3380CC4-5D6E-409C-BE32-E72D297353CC}">
              <c16:uniqueId val="{00000000-F663-410B-99D9-9EF18C34A240}"/>
            </c:ext>
          </c:extLst>
        </c:ser>
        <c:dLbls>
          <c:showLegendKey val="0"/>
          <c:showVal val="0"/>
          <c:showCatName val="0"/>
          <c:showSerName val="0"/>
          <c:showPercent val="0"/>
          <c:showBubbleSize val="0"/>
        </c:dLbls>
        <c:axId val="497663000"/>
        <c:axId val="497659080"/>
      </c:scatterChart>
      <c:valAx>
        <c:axId val="497663000"/>
        <c:scaling>
          <c:orientation val="minMax"/>
          <c:max val="310"/>
          <c:min val="0"/>
        </c:scaling>
        <c:delete val="0"/>
        <c:axPos val="b"/>
        <c:title>
          <c:tx>
            <c:rich>
              <a:bodyPr/>
              <a:lstStyle/>
              <a:p>
                <a:pPr>
                  <a:defRPr sz="1000" b="1" i="0" u="none" strike="noStrike" baseline="0">
                    <a:solidFill>
                      <a:srgbClr val="000000"/>
                    </a:solidFill>
                    <a:latin typeface="Calibri"/>
                    <a:ea typeface="Calibri"/>
                    <a:cs typeface="Calibri"/>
                  </a:defRPr>
                </a:pPr>
                <a:r>
                  <a:rPr lang="en-US"/>
                  <a:t>Particle Size (mm)</a:t>
                </a:r>
              </a:p>
            </c:rich>
          </c:tx>
          <c:overlay val="0"/>
          <c:spPr>
            <a:noFill/>
            <a:ln w="25400">
              <a:noFill/>
            </a:ln>
          </c:spPr>
        </c:title>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7659080"/>
        <c:crosses val="autoZero"/>
        <c:crossBetween val="midCat"/>
      </c:valAx>
      <c:valAx>
        <c:axId val="49765908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Cumulative percent finer</a:t>
                </a:r>
              </a:p>
            </c:rich>
          </c:tx>
          <c:overlay val="0"/>
          <c:spPr>
            <a:noFill/>
            <a:ln w="25400">
              <a:noFill/>
            </a:ln>
          </c:spPr>
        </c:title>
        <c:numFmt formatCode="0.0"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76630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132" l="0.70000000000000062" r="0.70000000000000062" t="0.750000000000011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Plant Species Composition</a:t>
            </a:r>
          </a:p>
        </c:rich>
      </c:tx>
      <c:overlay val="0"/>
      <c:spPr>
        <a:noFill/>
        <a:ln w="25400">
          <a:noFill/>
        </a:ln>
      </c:spPr>
    </c:title>
    <c:autoTitleDeleted val="0"/>
    <c:plotArea>
      <c:layout>
        <c:manualLayout>
          <c:layoutTarget val="inner"/>
          <c:xMode val="edge"/>
          <c:yMode val="edge"/>
          <c:x val="0.10080645161290321"/>
          <c:y val="0.12605081802359708"/>
          <c:w val="0.89784946236560959"/>
          <c:h val="0.81254296541367066"/>
        </c:manualLayout>
      </c:layout>
      <c:barChart>
        <c:barDir val="col"/>
        <c:grouping val="clustered"/>
        <c:varyColors val="0"/>
        <c:ser>
          <c:idx val="0"/>
          <c:order val="0"/>
          <c:tx>
            <c:strRef>
              <c:f>Graphs!$B$13</c:f>
              <c:strCache>
                <c:ptCount val="1"/>
              </c:strCache>
            </c:strRef>
          </c:tx>
          <c:invertIfNegative val="0"/>
          <c:cat>
            <c:numRef>
              <c:f>Graphs!$A$14:$A$55</c:f>
              <c:numCache>
                <c:formatCode>General</c:formatCode>
                <c:ptCount val="42"/>
              </c:numCache>
            </c:numRef>
          </c:cat>
          <c:val>
            <c:numRef>
              <c:f>Graphs!$B$14:$B$55</c:f>
              <c:numCache>
                <c:formatCode>0.0%</c:formatCode>
                <c:ptCount val="42"/>
              </c:numCache>
            </c:numRef>
          </c:val>
          <c:extLst>
            <c:ext xmlns:c16="http://schemas.microsoft.com/office/drawing/2014/chart" uri="{C3380CC4-5D6E-409C-BE32-E72D297353CC}">
              <c16:uniqueId val="{00000000-DAC6-4CD1-8C12-2FF1DC225298}"/>
            </c:ext>
          </c:extLst>
        </c:ser>
        <c:dLbls>
          <c:showLegendKey val="0"/>
          <c:showVal val="0"/>
          <c:showCatName val="0"/>
          <c:showSerName val="0"/>
          <c:showPercent val="0"/>
          <c:showBubbleSize val="0"/>
        </c:dLbls>
        <c:gapWidth val="150"/>
        <c:axId val="497661824"/>
        <c:axId val="497663784"/>
      </c:barChart>
      <c:catAx>
        <c:axId val="497661824"/>
        <c:scaling>
          <c:orientation val="minMax"/>
        </c:scaling>
        <c:delete val="0"/>
        <c:axPos val="b"/>
        <c:numFmt formatCode="General" sourceLinked="1"/>
        <c:majorTickMark val="out"/>
        <c:minorTickMark val="none"/>
        <c:tickLblPos val="nextTo"/>
        <c:txPr>
          <a:bodyPr rot="5400000" vert="horz"/>
          <a:lstStyle/>
          <a:p>
            <a:pPr>
              <a:defRPr sz="1000" b="0" i="0" u="none" strike="noStrike" baseline="0">
                <a:solidFill>
                  <a:srgbClr val="000000"/>
                </a:solidFill>
                <a:latin typeface="Calibri"/>
                <a:ea typeface="Calibri"/>
                <a:cs typeface="Calibri"/>
              </a:defRPr>
            </a:pPr>
            <a:endParaRPr lang="en-US"/>
          </a:p>
        </c:txPr>
        <c:crossAx val="497663784"/>
        <c:crosses val="autoZero"/>
        <c:auto val="1"/>
        <c:lblAlgn val="ctr"/>
        <c:lblOffset val="100"/>
        <c:noMultiLvlLbl val="0"/>
      </c:catAx>
      <c:valAx>
        <c:axId val="497663784"/>
        <c:scaling>
          <c:orientation val="minMax"/>
        </c:scaling>
        <c:delete val="0"/>
        <c:axPos val="l"/>
        <c:majorGridlines/>
        <c:numFmt formatCode="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7661824"/>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155" l="0.70000000000000062" r="0.70000000000000062" t="0.750000000000011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Woody Plant Height</a:t>
            </a:r>
          </a:p>
        </c:rich>
      </c:tx>
      <c:overlay val="0"/>
      <c:spPr>
        <a:noFill/>
        <a:ln w="25400">
          <a:noFill/>
        </a:ln>
      </c:spPr>
    </c:title>
    <c:autoTitleDeleted val="0"/>
    <c:plotArea>
      <c:layout>
        <c:manualLayout>
          <c:layoutTarget val="inner"/>
          <c:xMode val="edge"/>
          <c:yMode val="edge"/>
          <c:x val="9.1809382667867367E-2"/>
          <c:y val="0.1148693557388405"/>
          <c:w val="0.86813872140352255"/>
          <c:h val="0.74282183377785072"/>
        </c:manualLayout>
      </c:layout>
      <c:scatterChart>
        <c:scatterStyle val="lineMarker"/>
        <c:varyColors val="0"/>
        <c:ser>
          <c:idx val="0"/>
          <c:order val="0"/>
          <c:tx>
            <c:strRef>
              <c:f>Graphs!$AM$7</c:f>
              <c:strCache>
                <c:ptCount val="1"/>
                <c:pt idx="0">
                  <c:v>Frequency</c:v>
                </c:pt>
              </c:strCache>
            </c:strRef>
          </c:tx>
          <c:xVal>
            <c:numRef>
              <c:f>Graphs!$AL$8:$AL$13</c:f>
              <c:numCache>
                <c:formatCode>General</c:formatCode>
                <c:ptCount val="6"/>
                <c:pt idx="0">
                  <c:v>0.4</c:v>
                </c:pt>
                <c:pt idx="1">
                  <c:v>0.75</c:v>
                </c:pt>
                <c:pt idx="2">
                  <c:v>1.5</c:v>
                </c:pt>
                <c:pt idx="3">
                  <c:v>3</c:v>
                </c:pt>
                <c:pt idx="4">
                  <c:v>6</c:v>
                </c:pt>
                <c:pt idx="5">
                  <c:v>12</c:v>
                </c:pt>
              </c:numCache>
            </c:numRef>
          </c:xVal>
          <c:yVal>
            <c:numRef>
              <c:f>Graphs!$AM$8:$AM$13</c:f>
              <c:numCache>
                <c:formatCode>0</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00-E925-4ABA-91E7-CF0AEFB03424}"/>
            </c:ext>
          </c:extLst>
        </c:ser>
        <c:dLbls>
          <c:showLegendKey val="0"/>
          <c:showVal val="0"/>
          <c:showCatName val="0"/>
          <c:showSerName val="0"/>
          <c:showPercent val="0"/>
          <c:showBubbleSize val="0"/>
        </c:dLbls>
        <c:axId val="497664568"/>
        <c:axId val="497658688"/>
      </c:scatterChart>
      <c:valAx>
        <c:axId val="497664568"/>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a:t>Plant Height (meters)</a:t>
                </a:r>
              </a:p>
            </c:rich>
          </c:tx>
          <c:overlay val="0"/>
          <c:spPr>
            <a:noFill/>
            <a:ln w="25400">
              <a:noFill/>
            </a:ln>
          </c:spPr>
        </c:title>
        <c:numFmt formatCode="General" sourceLinked="1"/>
        <c:majorTickMark val="cross"/>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7658688"/>
        <c:crosses val="autoZero"/>
        <c:crossBetween val="midCat"/>
        <c:majorUnit val="1"/>
      </c:valAx>
      <c:valAx>
        <c:axId val="49765868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Frequency</a:t>
                </a:r>
              </a:p>
            </c:rich>
          </c:tx>
          <c:overlay val="0"/>
          <c:spPr>
            <a:noFill/>
            <a:ln w="25400">
              <a:noFill/>
            </a:ln>
          </c:spPr>
        </c:title>
        <c:numFmt formatCode="0"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766456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132" l="0.70000000000000062" r="0.70000000000000062" t="0.750000000000011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Greenline-Greenline Width</a:t>
            </a:r>
          </a:p>
        </c:rich>
      </c:tx>
      <c:overlay val="0"/>
      <c:spPr>
        <a:noFill/>
        <a:ln w="25400">
          <a:noFill/>
        </a:ln>
      </c:spPr>
    </c:title>
    <c:autoTitleDeleted val="0"/>
    <c:plotArea>
      <c:layout>
        <c:manualLayout>
          <c:layoutTarget val="inner"/>
          <c:xMode val="edge"/>
          <c:yMode val="edge"/>
          <c:x val="0.10349462365591633"/>
          <c:y val="0.17438993387814039"/>
          <c:w val="0.8588709677419355"/>
          <c:h val="0.59899151201621093"/>
        </c:manualLayout>
      </c:layout>
      <c:scatterChart>
        <c:scatterStyle val="lineMarker"/>
        <c:varyColors val="0"/>
        <c:ser>
          <c:idx val="0"/>
          <c:order val="0"/>
          <c:tx>
            <c:strRef>
              <c:f>Graphs!$AT$37</c:f>
              <c:strCache>
                <c:ptCount val="1"/>
                <c:pt idx="0">
                  <c:v>Cumulative</c:v>
                </c:pt>
              </c:strCache>
            </c:strRef>
          </c:tx>
          <c:xVal>
            <c:numRef>
              <c:f>Graphs!$AS$38:$AS$43</c:f>
              <c:numCache>
                <c:formatCode>0</c:formatCode>
                <c:ptCount val="6"/>
                <c:pt idx="0">
                  <c:v>1</c:v>
                </c:pt>
                <c:pt idx="1">
                  <c:v>2</c:v>
                </c:pt>
                <c:pt idx="2">
                  <c:v>4</c:v>
                </c:pt>
                <c:pt idx="3">
                  <c:v>6</c:v>
                </c:pt>
                <c:pt idx="4">
                  <c:v>8</c:v>
                </c:pt>
                <c:pt idx="5">
                  <c:v>10</c:v>
                </c:pt>
              </c:numCache>
            </c:numRef>
          </c:xVal>
          <c:yVal>
            <c:numRef>
              <c:f>Graphs!$AT$38:$AT$43</c:f>
              <c:numCache>
                <c:formatCode>0</c:formatCode>
                <c:ptCount val="6"/>
                <c:pt idx="0">
                  <c:v>0</c:v>
                </c:pt>
                <c:pt idx="1">
                  <c:v>0</c:v>
                </c:pt>
                <c:pt idx="2">
                  <c:v>0</c:v>
                </c:pt>
                <c:pt idx="3">
                  <c:v>0</c:v>
                </c:pt>
                <c:pt idx="4">
                  <c:v>0</c:v>
                </c:pt>
                <c:pt idx="5">
                  <c:v>0</c:v>
                </c:pt>
              </c:numCache>
            </c:numRef>
          </c:yVal>
          <c:smooth val="0"/>
          <c:extLst>
            <c:ext xmlns:c16="http://schemas.microsoft.com/office/drawing/2014/chart" uri="{C3380CC4-5D6E-409C-BE32-E72D297353CC}">
              <c16:uniqueId val="{00000000-6C22-4A70-B422-480A7B99BA09}"/>
            </c:ext>
          </c:extLst>
        </c:ser>
        <c:dLbls>
          <c:showLegendKey val="0"/>
          <c:showVal val="0"/>
          <c:showCatName val="0"/>
          <c:showSerName val="0"/>
          <c:showPercent val="0"/>
          <c:showBubbleSize val="0"/>
        </c:dLbls>
        <c:axId val="497657512"/>
        <c:axId val="497659864"/>
      </c:scatterChart>
      <c:valAx>
        <c:axId val="49765751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a:t>Width (m)</a:t>
                </a:r>
              </a:p>
            </c:rich>
          </c:tx>
          <c:overlay val="0"/>
          <c:spPr>
            <a:noFill/>
            <a:ln w="25400">
              <a:noFill/>
            </a:ln>
          </c:spPr>
        </c:title>
        <c:numFmt formatCode="0"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7659864"/>
        <c:crosses val="autoZero"/>
        <c:crossBetween val="midCat"/>
      </c:valAx>
      <c:valAx>
        <c:axId val="49765986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Cumulative Percent</a:t>
                </a:r>
              </a:p>
            </c:rich>
          </c:tx>
          <c:overlay val="0"/>
          <c:spPr>
            <a:noFill/>
            <a:ln w="25400">
              <a:noFill/>
            </a:ln>
          </c:spPr>
        </c:title>
        <c:numFmt formatCode="0"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9765751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3" Type="http://schemas.openxmlformats.org/officeDocument/2006/relationships/hyperlink" Target="#DMA!F1"/><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hyperlink" Target="#DMA!F1"/></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79513</xdr:colOff>
      <xdr:row>18</xdr:row>
      <xdr:rowOff>308691</xdr:rowOff>
    </xdr:from>
    <xdr:to>
      <xdr:col>2</xdr:col>
      <xdr:colOff>238539</xdr:colOff>
      <xdr:row>19</xdr:row>
      <xdr:rowOff>212036</xdr:rowOff>
    </xdr:to>
    <xdr:pic>
      <xdr:nvPicPr>
        <xdr:cNvPr id="2" name="Picture 1">
          <a:extLst>
            <a:ext uri="{FF2B5EF4-FFF2-40B4-BE49-F238E27FC236}">
              <a16:creationId xmlns:a16="http://schemas.microsoft.com/office/drawing/2014/main" id="{1502777C-5AD4-FB52-1C9E-898083E2D3F1}"/>
            </a:ext>
          </a:extLst>
        </xdr:cNvPr>
        <xdr:cNvPicPr>
          <a:picLocks noChangeAspect="1"/>
        </xdr:cNvPicPr>
      </xdr:nvPicPr>
      <xdr:blipFill rotWithShape="1">
        <a:blip xmlns:r="http://schemas.openxmlformats.org/officeDocument/2006/relationships" r:embed="rId1"/>
        <a:srcRect t="18725" r="61352" b="78532"/>
        <a:stretch/>
      </xdr:blipFill>
      <xdr:spPr>
        <a:xfrm>
          <a:off x="79513" y="4065682"/>
          <a:ext cx="5546035" cy="2213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43794</xdr:colOff>
      <xdr:row>75</xdr:row>
      <xdr:rowOff>65690</xdr:rowOff>
    </xdr:from>
    <xdr:to>
      <xdr:col>15</xdr:col>
      <xdr:colOff>58224</xdr:colOff>
      <xdr:row>103</xdr:row>
      <xdr:rowOff>34881</xdr:rowOff>
    </xdr:to>
    <xdr:pic>
      <xdr:nvPicPr>
        <xdr:cNvPr id="11" name="Picture 10">
          <a:extLst>
            <a:ext uri="{FF2B5EF4-FFF2-40B4-BE49-F238E27FC236}">
              <a16:creationId xmlns:a16="http://schemas.microsoft.com/office/drawing/2014/main" id="{F662EAFC-51E4-A28C-C9F9-4527EB27DF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99518" y="14872138"/>
          <a:ext cx="5887085" cy="5027295"/>
        </a:xfrm>
        <a:prstGeom prst="rect">
          <a:avLst/>
        </a:prstGeom>
        <a:solidFill>
          <a:schemeClr val="bg1"/>
        </a:solidFill>
        <a:ln>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185530</xdr:colOff>
      <xdr:row>2</xdr:row>
      <xdr:rowOff>79513</xdr:rowOff>
    </xdr:from>
    <xdr:to>
      <xdr:col>3</xdr:col>
      <xdr:colOff>840850</xdr:colOff>
      <xdr:row>3</xdr:row>
      <xdr:rowOff>310128</xdr:rowOff>
    </xdr:to>
    <xdr:pic>
      <xdr:nvPicPr>
        <xdr:cNvPr id="2" name="Picture 1">
          <a:extLst>
            <a:ext uri="{FF2B5EF4-FFF2-40B4-BE49-F238E27FC236}">
              <a16:creationId xmlns:a16="http://schemas.microsoft.com/office/drawing/2014/main" id="{5150A1DF-F545-4637-911B-BF1C686C04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10069" y="715617"/>
          <a:ext cx="655320" cy="787205"/>
        </a:xfrm>
        <a:prstGeom prst="rect">
          <a:avLst/>
        </a:prstGeom>
        <a:noFill/>
        <a:ln w="6350">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59634</xdr:colOff>
      <xdr:row>2</xdr:row>
      <xdr:rowOff>59635</xdr:rowOff>
    </xdr:from>
    <xdr:to>
      <xdr:col>7</xdr:col>
      <xdr:colOff>768294</xdr:colOff>
      <xdr:row>3</xdr:row>
      <xdr:rowOff>161296</xdr:rowOff>
    </xdr:to>
    <xdr:pic>
      <xdr:nvPicPr>
        <xdr:cNvPr id="4" name="Picture 3">
          <a:extLst>
            <a:ext uri="{FF2B5EF4-FFF2-40B4-BE49-F238E27FC236}">
              <a16:creationId xmlns:a16="http://schemas.microsoft.com/office/drawing/2014/main" id="{B4E2A914-4EFB-4E1E-A529-1D2E48019E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91738" y="695739"/>
          <a:ext cx="708660" cy="6582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148</xdr:col>
      <xdr:colOff>254000</xdr:colOff>
      <xdr:row>1</xdr:row>
      <xdr:rowOff>11043</xdr:rowOff>
    </xdr:from>
    <xdr:to>
      <xdr:col>148</xdr:col>
      <xdr:colOff>988392</xdr:colOff>
      <xdr:row>1</xdr:row>
      <xdr:rowOff>353390</xdr:rowOff>
    </xdr:to>
    <xdr:sp macro="[0]!Freezepanes" textlink="">
      <xdr:nvSpPr>
        <xdr:cNvPr id="6" name="Rectangle 5">
          <a:hlinkClick xmlns:r="http://schemas.openxmlformats.org/officeDocument/2006/relationships" r:id="rId3"/>
          <a:extLst>
            <a:ext uri="{FF2B5EF4-FFF2-40B4-BE49-F238E27FC236}">
              <a16:creationId xmlns:a16="http://schemas.microsoft.com/office/drawing/2014/main" id="{15EFEDD8-5862-4785-80D6-E328D13DA0F4}"/>
            </a:ext>
          </a:extLst>
        </xdr:cNvPr>
        <xdr:cNvSpPr/>
      </xdr:nvSpPr>
      <xdr:spPr>
        <a:xfrm>
          <a:off x="117618565" y="215347"/>
          <a:ext cx="734392" cy="342347"/>
        </a:xfrm>
        <a:prstGeom prst="rect">
          <a:avLst/>
        </a:prstGeom>
        <a:solidFill>
          <a:srgbClr val="F79646">
            <a:lumMod val="40000"/>
            <a:lumOff val="60000"/>
          </a:srgbClr>
        </a:solidFill>
        <a:ln w="25400" cap="flat" cmpd="sng" algn="ctr">
          <a:solidFill>
            <a:sysClr val="windowText" lastClr="000000"/>
          </a:solidFill>
          <a:prstDash val="solid"/>
        </a:ln>
        <a:effectLst/>
        <a:scene3d>
          <a:camera prst="orthographicFront"/>
          <a:lightRig rig="threePt" dir="t"/>
        </a:scene3d>
        <a:sp3d>
          <a:bevelT w="82550"/>
        </a:sp3d>
      </xdr:spPr>
      <xdr:txBody>
        <a:bodyPr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US"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254000</xdr:colOff>
      <xdr:row>1</xdr:row>
      <xdr:rowOff>11043</xdr:rowOff>
    </xdr:from>
    <xdr:to>
      <xdr:col>4</xdr:col>
      <xdr:colOff>988392</xdr:colOff>
      <xdr:row>1</xdr:row>
      <xdr:rowOff>353390</xdr:rowOff>
    </xdr:to>
    <xdr:sp macro="[0]!Freezepanes" textlink="">
      <xdr:nvSpPr>
        <xdr:cNvPr id="2" name="Rectangle 1">
          <a:hlinkClick xmlns:r="http://schemas.openxmlformats.org/officeDocument/2006/relationships" r:id="rId1"/>
          <a:extLst>
            <a:ext uri="{FF2B5EF4-FFF2-40B4-BE49-F238E27FC236}">
              <a16:creationId xmlns:a16="http://schemas.microsoft.com/office/drawing/2014/main" id="{835F787F-A39D-4837-BD13-DD561271C42F}"/>
            </a:ext>
          </a:extLst>
        </xdr:cNvPr>
        <xdr:cNvSpPr/>
      </xdr:nvSpPr>
      <xdr:spPr>
        <a:xfrm>
          <a:off x="117665500" y="214243"/>
          <a:ext cx="734392" cy="342347"/>
        </a:xfrm>
        <a:prstGeom prst="rect">
          <a:avLst/>
        </a:prstGeom>
        <a:solidFill>
          <a:srgbClr val="F79646">
            <a:lumMod val="40000"/>
            <a:lumOff val="60000"/>
          </a:srgbClr>
        </a:solidFill>
        <a:ln w="25400" cap="flat" cmpd="sng" algn="ctr">
          <a:solidFill>
            <a:sysClr val="windowText" lastClr="000000"/>
          </a:solidFill>
          <a:prstDash val="solid"/>
        </a:ln>
        <a:effectLst/>
        <a:scene3d>
          <a:camera prst="orthographicFront"/>
          <a:lightRig rig="threePt" dir="t"/>
        </a:scene3d>
        <a:sp3d>
          <a:bevelT w="82550"/>
        </a:sp3d>
      </xdr:spPr>
      <xdr:txBody>
        <a:bodyPr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US"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485775</xdr:colOff>
      <xdr:row>12</xdr:row>
      <xdr:rowOff>219075</xdr:rowOff>
    </xdr:from>
    <xdr:to>
      <xdr:col>30</xdr:col>
      <xdr:colOff>85725</xdr:colOff>
      <xdr:row>28</xdr:row>
      <xdr:rowOff>142875</xdr:rowOff>
    </xdr:to>
    <xdr:graphicFrame macro="">
      <xdr:nvGraphicFramePr>
        <xdr:cNvPr id="2049" name="Chart 3">
          <a:extLst>
            <a:ext uri="{FF2B5EF4-FFF2-40B4-BE49-F238E27FC236}">
              <a16:creationId xmlns:a16="http://schemas.microsoft.com/office/drawing/2014/main" id="{00000000-0008-0000-04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32</xdr:col>
      <xdr:colOff>464185</xdr:colOff>
      <xdr:row>15</xdr:row>
      <xdr:rowOff>80010</xdr:rowOff>
    </xdr:from>
    <xdr:to>
      <xdr:col>39</xdr:col>
      <xdr:colOff>292735</xdr:colOff>
      <xdr:row>41</xdr:row>
      <xdr:rowOff>178435</xdr:rowOff>
    </xdr:to>
    <xdr:graphicFrame macro="">
      <xdr:nvGraphicFramePr>
        <xdr:cNvPr id="3075" name="Chart 3">
          <a:extLst>
            <a:ext uri="{FF2B5EF4-FFF2-40B4-BE49-F238E27FC236}">
              <a16:creationId xmlns:a16="http://schemas.microsoft.com/office/drawing/2014/main" id="{00000000-0008-0000-0800-000003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33</xdr:col>
      <xdr:colOff>590550</xdr:colOff>
      <xdr:row>48</xdr:row>
      <xdr:rowOff>57150</xdr:rowOff>
    </xdr:from>
    <xdr:to>
      <xdr:col>40</xdr:col>
      <xdr:colOff>381000</xdr:colOff>
      <xdr:row>68</xdr:row>
      <xdr:rowOff>114300</xdr:rowOff>
    </xdr:to>
    <xdr:graphicFrame macro="">
      <xdr:nvGraphicFramePr>
        <xdr:cNvPr id="3076" name="Chart 6">
          <a:extLst>
            <a:ext uri="{FF2B5EF4-FFF2-40B4-BE49-F238E27FC236}">
              <a16:creationId xmlns:a16="http://schemas.microsoft.com/office/drawing/2014/main" id="{00000000-0008-0000-08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41</xdr:col>
      <xdr:colOff>9525</xdr:colOff>
      <xdr:row>16</xdr:row>
      <xdr:rowOff>85725</xdr:rowOff>
    </xdr:from>
    <xdr:to>
      <xdr:col>47</xdr:col>
      <xdr:colOff>323850</xdr:colOff>
      <xdr:row>32</xdr:row>
      <xdr:rowOff>19050</xdr:rowOff>
    </xdr:to>
    <xdr:graphicFrame macro="">
      <xdr:nvGraphicFramePr>
        <xdr:cNvPr id="3077" name="Chart 4">
          <a:extLst>
            <a:ext uri="{FF2B5EF4-FFF2-40B4-BE49-F238E27FC236}">
              <a16:creationId xmlns:a16="http://schemas.microsoft.com/office/drawing/2014/main" id="{00000000-0008-0000-0800-000005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0</xdr:colOff>
      <xdr:row>69</xdr:row>
      <xdr:rowOff>0</xdr:rowOff>
    </xdr:from>
    <xdr:to>
      <xdr:col>12</xdr:col>
      <xdr:colOff>4800600</xdr:colOff>
      <xdr:row>75</xdr:row>
      <xdr:rowOff>213360</xdr:rowOff>
    </xdr:to>
    <xdr:pic>
      <xdr:nvPicPr>
        <xdr:cNvPr id="2" name="Picture 1">
          <a:extLst>
            <a:ext uri="{FF2B5EF4-FFF2-40B4-BE49-F238E27FC236}">
              <a16:creationId xmlns:a16="http://schemas.microsoft.com/office/drawing/2014/main" id="{6C35D7C6-55CE-881C-437C-2086B4C3E75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54886" y="16600714"/>
          <a:ext cx="5954485" cy="1584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273050</xdr:colOff>
      <xdr:row>0</xdr:row>
      <xdr:rowOff>133350</xdr:rowOff>
    </xdr:from>
    <xdr:to>
      <xdr:col>10</xdr:col>
      <xdr:colOff>609600</xdr:colOff>
      <xdr:row>0</xdr:row>
      <xdr:rowOff>146050</xdr:rowOff>
    </xdr:to>
    <xdr:cxnSp macro="">
      <xdr:nvCxnSpPr>
        <xdr:cNvPr id="3" name="Straight Arrow Connector 2">
          <a:extLst>
            <a:ext uri="{FF2B5EF4-FFF2-40B4-BE49-F238E27FC236}">
              <a16:creationId xmlns:a16="http://schemas.microsoft.com/office/drawing/2014/main" id="{FE1FCDCA-863B-40DC-984E-5CF3B4DAF5B7}"/>
            </a:ext>
          </a:extLst>
        </xdr:cNvPr>
        <xdr:cNvCxnSpPr/>
      </xdr:nvCxnSpPr>
      <xdr:spPr>
        <a:xfrm flipV="1">
          <a:off x="10655300" y="133350"/>
          <a:ext cx="958850" cy="127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4BCD58D-F39F-49DB-AD95-C45494ECB821}" name="Table2" displayName="Table2" ref="B3:D170" totalsRowShown="0" headerRowDxfId="10" tableBorderDxfId="9">
  <tableColumns count="3">
    <tableColumn id="1" xr3:uid="{C6BDCBBC-5721-441F-A198-DB7A748A09A3}" name="ACHNATHERUM NELSONII" dataDxfId="8" dataCellStyle="Normal 3"/>
    <tableColumn id="2" xr3:uid="{BEA8F829-86EB-4036-A777-8EE50037B123}" name="ACNE9" dataDxfId="7" dataCellStyle="Normal 3"/>
    <tableColumn id="3" xr3:uid="{F541624B-91F0-476D-8C2E-21CAFDF7C734}" name="Columbia needlegrass (STCO3)" dataDxfId="6" dataCellStyle="Normal 3"/>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E857C12-6A28-40D8-843E-9A9B556F41EA}" name="Table3" displayName="Table3" ref="B171:D388" totalsRowShown="0" headerRowDxfId="5" dataDxfId="4" tableBorderDxfId="3">
  <autoFilter ref="B171:D388" xr:uid="{CE857C12-6A28-40D8-843E-9A9B556F41EA}"/>
  <tableColumns count="3">
    <tableColumn id="1" xr3:uid="{D1BC93E0-FC63-428F-93FA-EBD83DB9C55C}" name="ACHILLEA MILLEFOLIUM " dataDxfId="2"/>
    <tableColumn id="2" xr3:uid="{BEBAD7B0-B077-4072-9EAD-100FB83089CB}" name="ACMI2" dataDxfId="1"/>
    <tableColumn id="3" xr3:uid="{C90C3C4A-878E-4CA3-B962-E507BBF8871C}" name="Common yarrow" dataDxfId="0"/>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msmim.com/" TargetMode="External"/><Relationship Id="rId1" Type="http://schemas.openxmlformats.org/officeDocument/2006/relationships/hyperlink" Target="https://www.blm.gov/documents/national-office/blm-library/technical-reference/multiple-indicator-monitoring-mim-strea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table" Target="../tables/table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89"/>
  <sheetViews>
    <sheetView tabSelected="1" zoomScale="115" zoomScaleNormal="115" workbookViewId="0">
      <selection activeCell="A2" sqref="A2"/>
    </sheetView>
  </sheetViews>
  <sheetFormatPr defaultColWidth="8.81640625" defaultRowHeight="13.5" x14ac:dyDescent="0.3"/>
  <cols>
    <col min="1" max="1" width="7.08984375" style="326" customWidth="1"/>
    <col min="2" max="2" width="71.453125" style="588" customWidth="1"/>
    <col min="3" max="3" width="4.6328125" style="114" customWidth="1"/>
    <col min="4" max="4" width="4.36328125" style="114" customWidth="1"/>
    <col min="5" max="5" width="39.54296875" style="115" customWidth="1"/>
    <col min="6" max="6" width="6.453125" style="114" customWidth="1"/>
    <col min="7" max="7" width="39.54296875" style="114" customWidth="1"/>
    <col min="8" max="12" width="8.81640625" style="114"/>
    <col min="13" max="13" width="10.54296875" style="249" customWidth="1"/>
    <col min="14" max="14" width="39.1796875" style="249" customWidth="1"/>
    <col min="15" max="15" width="6.453125" style="114" customWidth="1"/>
    <col min="16" max="16" width="7.1796875" style="319" customWidth="1"/>
    <col min="17" max="17" width="12.54296875" style="114" customWidth="1"/>
    <col min="18" max="18" width="8.81640625" style="114"/>
    <col min="19" max="19" width="16" style="114" customWidth="1"/>
    <col min="20" max="16384" width="8.81640625" style="114"/>
  </cols>
  <sheetData>
    <row r="1" spans="1:20" ht="15.5" thickBot="1" x14ac:dyDescent="0.35">
      <c r="A1" s="1026" t="s">
        <v>2448</v>
      </c>
      <c r="B1" s="584"/>
      <c r="C1" s="317"/>
      <c r="D1" s="317"/>
      <c r="E1" s="332"/>
      <c r="F1" s="318"/>
      <c r="G1" s="318"/>
      <c r="H1" s="318"/>
      <c r="I1" s="318"/>
      <c r="J1" s="318"/>
      <c r="K1" s="318"/>
      <c r="L1" s="318"/>
    </row>
    <row r="2" spans="1:20" ht="31.5" thickBot="1" x14ac:dyDescent="0.4">
      <c r="A2" s="883" t="s">
        <v>2447</v>
      </c>
      <c r="B2" s="882"/>
      <c r="C2" s="321"/>
      <c r="D2" s="321"/>
      <c r="E2" s="673" t="s">
        <v>1147</v>
      </c>
      <c r="F2" s="321"/>
      <c r="G2" s="321"/>
      <c r="H2" s="321"/>
      <c r="I2" s="321"/>
      <c r="J2" s="321"/>
      <c r="K2" s="321"/>
      <c r="L2" s="321"/>
      <c r="O2" s="321"/>
      <c r="T2" s="321"/>
    </row>
    <row r="3" spans="1:20" x14ac:dyDescent="0.3">
      <c r="A3" s="323" t="s">
        <v>1097</v>
      </c>
      <c r="B3" s="585"/>
      <c r="C3" s="321"/>
      <c r="D3" s="321"/>
      <c r="E3" s="321"/>
      <c r="F3" s="321"/>
      <c r="G3" s="321"/>
      <c r="H3" s="321"/>
      <c r="I3" s="321"/>
      <c r="J3" s="321"/>
      <c r="K3" s="321"/>
      <c r="L3" s="321"/>
      <c r="O3" s="321"/>
      <c r="T3" s="321"/>
    </row>
    <row r="4" spans="1:20" x14ac:dyDescent="0.3">
      <c r="A4" s="323"/>
      <c r="B4" s="325" t="s">
        <v>2264</v>
      </c>
      <c r="C4" s="321"/>
      <c r="D4" s="321"/>
      <c r="E4" s="321"/>
      <c r="F4" s="321"/>
      <c r="G4" s="321"/>
      <c r="H4" s="321"/>
      <c r="I4" s="321"/>
      <c r="J4" s="321"/>
      <c r="K4" s="321"/>
      <c r="L4" s="321"/>
      <c r="O4" s="321"/>
      <c r="T4" s="321"/>
    </row>
    <row r="5" spans="1:20" ht="27" customHeight="1" x14ac:dyDescent="0.3">
      <c r="A5" s="323"/>
      <c r="B5" s="771" t="s">
        <v>2449</v>
      </c>
      <c r="C5" s="321"/>
      <c r="D5" s="321"/>
      <c r="E5" s="321"/>
      <c r="F5" s="321"/>
      <c r="G5" s="321"/>
      <c r="H5" s="321"/>
      <c r="I5" s="321"/>
      <c r="J5" s="321"/>
      <c r="K5" s="321"/>
      <c r="L5" s="321"/>
      <c r="O5" s="321"/>
      <c r="T5" s="321"/>
    </row>
    <row r="6" spans="1:20" ht="22" customHeight="1" x14ac:dyDescent="0.3">
      <c r="A6" s="323"/>
      <c r="B6" s="325" t="s">
        <v>2450</v>
      </c>
      <c r="C6" s="321"/>
      <c r="D6" s="321"/>
      <c r="E6" s="321"/>
      <c r="F6" s="321"/>
      <c r="G6" s="321"/>
      <c r="H6" s="321"/>
      <c r="I6" s="321"/>
      <c r="J6" s="321"/>
      <c r="K6" s="321"/>
      <c r="L6" s="321"/>
      <c r="O6" s="321"/>
      <c r="T6" s="321"/>
    </row>
    <row r="7" spans="1:20" x14ac:dyDescent="0.3">
      <c r="A7" s="323"/>
      <c r="B7" s="586" t="s">
        <v>2451</v>
      </c>
      <c r="C7" s="321"/>
      <c r="D7" s="321"/>
      <c r="E7" s="321"/>
      <c r="F7" s="321"/>
      <c r="G7" s="321"/>
      <c r="H7" s="321"/>
      <c r="I7" s="321"/>
      <c r="J7" s="321"/>
      <c r="K7" s="321"/>
      <c r="L7" s="321"/>
      <c r="O7" s="321"/>
      <c r="T7" s="321"/>
    </row>
    <row r="8" spans="1:20" x14ac:dyDescent="0.3">
      <c r="A8" s="323"/>
      <c r="B8" s="586" t="s">
        <v>2316</v>
      </c>
      <c r="C8" s="321"/>
      <c r="D8" s="321"/>
      <c r="E8" s="321"/>
      <c r="F8" s="321"/>
      <c r="G8" s="321"/>
      <c r="H8" s="321"/>
      <c r="I8" s="321"/>
      <c r="J8" s="321"/>
      <c r="K8" s="321"/>
      <c r="L8" s="321"/>
      <c r="O8" s="321"/>
      <c r="T8" s="321"/>
    </row>
    <row r="9" spans="1:20" ht="15.65" customHeight="1" x14ac:dyDescent="0.3">
      <c r="A9" s="323"/>
      <c r="B9" s="586"/>
      <c r="C9" s="321"/>
      <c r="D9" s="321"/>
      <c r="E9" s="321"/>
      <c r="F9" s="321"/>
      <c r="G9" s="321"/>
      <c r="H9" s="321"/>
      <c r="I9" s="321"/>
      <c r="J9" s="321"/>
      <c r="K9" s="321"/>
      <c r="L9" s="321"/>
      <c r="O9" s="321"/>
      <c r="T9" s="321"/>
    </row>
    <row r="10" spans="1:20" x14ac:dyDescent="0.3">
      <c r="A10" s="323"/>
      <c r="B10" s="586" t="s">
        <v>2317</v>
      </c>
      <c r="C10" s="321"/>
      <c r="D10" s="321"/>
      <c r="E10" s="321"/>
      <c r="F10" s="321"/>
      <c r="G10" s="321"/>
      <c r="H10" s="321"/>
      <c r="I10" s="321"/>
      <c r="J10" s="321"/>
      <c r="K10" s="321"/>
      <c r="L10" s="321"/>
      <c r="O10" s="321"/>
      <c r="T10" s="321"/>
    </row>
    <row r="11" spans="1:20" ht="16.75" customHeight="1" x14ac:dyDescent="0.3">
      <c r="A11" s="323"/>
      <c r="B11" s="586" t="s">
        <v>2318</v>
      </c>
      <c r="C11" s="321"/>
      <c r="D11" s="321"/>
      <c r="E11" s="321"/>
      <c r="F11" s="321"/>
      <c r="G11" s="321"/>
      <c r="H11" s="321"/>
      <c r="I11" s="321"/>
      <c r="J11" s="321"/>
      <c r="K11" s="321"/>
      <c r="L11" s="321"/>
      <c r="O11" s="321"/>
      <c r="T11" s="321"/>
    </row>
    <row r="12" spans="1:20" ht="10.75" customHeight="1" x14ac:dyDescent="0.3">
      <c r="A12" s="323"/>
      <c r="B12" s="723" t="s">
        <v>2319</v>
      </c>
      <c r="C12" s="321"/>
      <c r="D12" s="321"/>
      <c r="E12" s="321"/>
      <c r="F12" s="321"/>
      <c r="G12" s="321"/>
      <c r="H12" s="321"/>
      <c r="I12" s="321"/>
      <c r="J12" s="321"/>
      <c r="K12" s="321"/>
      <c r="L12" s="321"/>
      <c r="O12" s="321"/>
      <c r="T12" s="321"/>
    </row>
    <row r="13" spans="1:20" x14ac:dyDescent="0.3">
      <c r="A13" s="323"/>
      <c r="B13" s="723" t="s">
        <v>2320</v>
      </c>
      <c r="C13" s="321"/>
      <c r="D13" s="321"/>
      <c r="E13" s="321"/>
      <c r="F13" s="321"/>
      <c r="G13" s="321"/>
      <c r="H13" s="321"/>
      <c r="I13" s="321"/>
      <c r="J13" s="321"/>
      <c r="K13" s="321"/>
      <c r="L13" s="321"/>
      <c r="O13" s="321"/>
      <c r="T13" s="321"/>
    </row>
    <row r="14" spans="1:20" ht="15" customHeight="1" x14ac:dyDescent="0.3">
      <c r="A14" s="323"/>
      <c r="B14" s="723"/>
      <c r="C14" s="321"/>
      <c r="D14" s="321"/>
      <c r="E14" s="321"/>
      <c r="F14" s="321"/>
      <c r="G14" s="321"/>
      <c r="H14" s="321"/>
      <c r="I14" s="321"/>
      <c r="J14" s="321"/>
      <c r="K14" s="321"/>
      <c r="L14" s="321"/>
      <c r="O14" s="321"/>
      <c r="T14" s="321"/>
    </row>
    <row r="15" spans="1:20" x14ac:dyDescent="0.3">
      <c r="A15" s="323"/>
      <c r="B15" s="586"/>
      <c r="C15" s="321"/>
      <c r="D15" s="321"/>
      <c r="E15" s="321"/>
      <c r="F15" s="321"/>
      <c r="G15" s="321"/>
      <c r="H15" s="321"/>
      <c r="I15" s="321"/>
      <c r="J15" s="321"/>
      <c r="K15" s="321"/>
      <c r="L15" s="321"/>
      <c r="O15" s="321"/>
      <c r="T15" s="321"/>
    </row>
    <row r="16" spans="1:20" ht="16.75" customHeight="1" x14ac:dyDescent="0.3">
      <c r="A16" s="323" t="s">
        <v>1142</v>
      </c>
      <c r="B16" s="329"/>
      <c r="C16" s="321"/>
      <c r="D16" s="321"/>
      <c r="E16" s="321"/>
      <c r="F16" s="321"/>
      <c r="G16" s="321"/>
      <c r="H16" s="321"/>
      <c r="I16" s="321"/>
      <c r="J16" s="321"/>
      <c r="K16" s="321"/>
      <c r="L16" s="321"/>
      <c r="O16" s="321"/>
      <c r="T16" s="321"/>
    </row>
    <row r="17" spans="1:20" x14ac:dyDescent="0.3">
      <c r="A17" s="323"/>
      <c r="B17" s="595" t="s">
        <v>1141</v>
      </c>
      <c r="C17" s="321"/>
      <c r="D17" s="321"/>
      <c r="E17" s="321"/>
      <c r="F17" s="321"/>
      <c r="G17" s="321"/>
      <c r="H17" s="321"/>
      <c r="I17" s="321"/>
      <c r="J17" s="321"/>
      <c r="K17" s="321"/>
      <c r="L17" s="321"/>
      <c r="O17" s="321"/>
      <c r="T17" s="321"/>
    </row>
    <row r="18" spans="1:20" ht="11.15" customHeight="1" x14ac:dyDescent="0.3">
      <c r="A18" s="323"/>
      <c r="B18" s="329"/>
      <c r="C18" s="321"/>
      <c r="D18" s="321"/>
      <c r="E18" s="321"/>
      <c r="F18" s="321"/>
      <c r="G18" s="321"/>
      <c r="H18" s="321"/>
      <c r="I18" s="321"/>
      <c r="J18" s="321"/>
      <c r="K18" s="321"/>
      <c r="L18" s="321"/>
      <c r="O18" s="321"/>
      <c r="T18" s="321"/>
    </row>
    <row r="19" spans="1:20" ht="27" x14ac:dyDescent="0.3">
      <c r="A19" s="323" t="s">
        <v>220</v>
      </c>
      <c r="B19" s="722" t="s">
        <v>2367</v>
      </c>
      <c r="C19" s="321"/>
      <c r="D19" s="321"/>
      <c r="E19" s="321"/>
      <c r="F19" s="321"/>
      <c r="G19" s="321"/>
      <c r="H19" s="321"/>
      <c r="I19" s="321"/>
      <c r="J19" s="321"/>
      <c r="K19" s="321"/>
      <c r="L19" s="321"/>
      <c r="O19" s="321"/>
      <c r="T19" s="321"/>
    </row>
    <row r="20" spans="1:20" ht="52.75" customHeight="1" x14ac:dyDescent="0.3">
      <c r="A20" s="323"/>
      <c r="B20" s="722" t="s">
        <v>2368</v>
      </c>
      <c r="C20" s="321"/>
      <c r="D20" s="321"/>
      <c r="E20" s="321"/>
      <c r="F20" s="321"/>
      <c r="G20" s="321"/>
      <c r="H20" s="321"/>
      <c r="I20" s="321"/>
      <c r="J20" s="321"/>
      <c r="K20" s="321"/>
      <c r="L20" s="321"/>
      <c r="O20" s="321"/>
      <c r="T20" s="321"/>
    </row>
    <row r="21" spans="1:20" ht="11.15" customHeight="1" x14ac:dyDescent="0.3">
      <c r="A21" s="323"/>
      <c r="B21" s="722"/>
      <c r="C21" s="321"/>
      <c r="D21" s="321"/>
      <c r="E21" s="671"/>
      <c r="F21" s="321"/>
      <c r="G21" s="321"/>
      <c r="H21" s="321"/>
      <c r="I21" s="321"/>
      <c r="J21" s="321"/>
      <c r="K21" s="321"/>
      <c r="L21" s="321"/>
      <c r="O21" s="321"/>
      <c r="T21" s="321"/>
    </row>
    <row r="22" spans="1:20" s="117" customFormat="1" ht="20.25" customHeight="1" x14ac:dyDescent="0.3">
      <c r="A22" s="323" t="s">
        <v>1171</v>
      </c>
      <c r="B22" s="329"/>
      <c r="C22" s="321"/>
      <c r="D22" s="596"/>
      <c r="E22" s="331"/>
      <c r="F22" s="596"/>
      <c r="G22" s="596"/>
      <c r="H22" s="596"/>
      <c r="I22" s="596"/>
      <c r="J22" s="596"/>
      <c r="K22" s="596"/>
      <c r="L22" s="596"/>
      <c r="M22" s="597"/>
      <c r="N22" s="597"/>
      <c r="O22" s="596"/>
      <c r="P22" s="598"/>
      <c r="T22" s="596"/>
    </row>
    <row r="23" spans="1:20" ht="81" x14ac:dyDescent="0.3">
      <c r="A23" s="323"/>
      <c r="B23" s="329" t="s">
        <v>1172</v>
      </c>
      <c r="C23" s="321"/>
      <c r="D23" s="321"/>
      <c r="E23" s="331"/>
      <c r="F23" s="321"/>
      <c r="G23" s="321"/>
      <c r="H23" s="321"/>
      <c r="I23" s="321"/>
      <c r="J23" s="321"/>
      <c r="K23" s="321"/>
      <c r="L23" s="321"/>
      <c r="O23" s="321"/>
      <c r="T23" s="321"/>
    </row>
    <row r="24" spans="1:20" x14ac:dyDescent="0.3">
      <c r="A24" s="323"/>
      <c r="B24" s="329"/>
      <c r="C24" s="596"/>
      <c r="D24" s="321"/>
      <c r="E24" s="331"/>
      <c r="F24" s="321"/>
      <c r="G24" s="321"/>
      <c r="H24" s="321"/>
      <c r="I24" s="321"/>
      <c r="J24" s="321"/>
      <c r="K24" s="321"/>
      <c r="L24" s="321"/>
      <c r="O24" s="321"/>
      <c r="T24" s="321"/>
    </row>
    <row r="25" spans="1:20" x14ac:dyDescent="0.3">
      <c r="A25" s="323" t="s">
        <v>1143</v>
      </c>
      <c r="B25" s="329"/>
      <c r="C25" s="321"/>
      <c r="D25" s="321"/>
      <c r="E25" s="331"/>
      <c r="F25" s="321"/>
      <c r="G25" s="321"/>
      <c r="H25" s="321"/>
      <c r="I25" s="321"/>
      <c r="J25" s="321"/>
      <c r="K25" s="321"/>
      <c r="L25" s="321"/>
      <c r="O25" s="321"/>
      <c r="T25" s="321"/>
    </row>
    <row r="26" spans="1:20" x14ac:dyDescent="0.3">
      <c r="A26" s="323" t="s">
        <v>220</v>
      </c>
      <c r="B26" s="721" t="s">
        <v>1154</v>
      </c>
      <c r="C26" s="321"/>
      <c r="D26" s="321"/>
      <c r="E26" s="331"/>
      <c r="F26" s="321"/>
      <c r="G26" s="321"/>
      <c r="H26" s="321"/>
      <c r="I26" s="321"/>
      <c r="J26" s="321"/>
      <c r="K26" s="321"/>
      <c r="L26" s="321"/>
      <c r="O26" s="321"/>
      <c r="T26" s="321"/>
    </row>
    <row r="27" spans="1:20" x14ac:dyDescent="0.3">
      <c r="A27" s="321"/>
      <c r="B27" s="722" t="s">
        <v>1155</v>
      </c>
      <c r="C27" s="321"/>
      <c r="D27" s="321"/>
      <c r="E27" s="331"/>
      <c r="F27" s="321"/>
      <c r="G27" s="321"/>
      <c r="H27" s="321"/>
      <c r="I27" s="321"/>
      <c r="J27" s="321"/>
      <c r="K27" s="321"/>
      <c r="L27" s="321"/>
      <c r="O27" s="321"/>
      <c r="P27" s="322"/>
      <c r="Q27" s="321"/>
      <c r="R27" s="321"/>
      <c r="S27" s="321"/>
      <c r="T27" s="321"/>
    </row>
    <row r="28" spans="1:20" x14ac:dyDescent="0.3">
      <c r="A28" s="321"/>
      <c r="B28" s="722"/>
      <c r="C28" s="321"/>
      <c r="D28" s="321"/>
      <c r="E28" s="331"/>
      <c r="F28" s="321"/>
      <c r="G28" s="321"/>
      <c r="H28" s="321"/>
      <c r="I28" s="321"/>
      <c r="J28" s="321"/>
      <c r="K28" s="321"/>
      <c r="L28" s="321"/>
      <c r="O28" s="321"/>
      <c r="P28" s="322"/>
      <c r="Q28" s="321"/>
      <c r="R28" s="321"/>
      <c r="S28" s="321"/>
      <c r="T28" s="321"/>
    </row>
    <row r="29" spans="1:20" x14ac:dyDescent="0.3">
      <c r="A29" s="323" t="s">
        <v>1102</v>
      </c>
      <c r="B29" s="329"/>
      <c r="C29" s="321"/>
      <c r="D29" s="321"/>
      <c r="E29" s="331"/>
      <c r="F29" s="321"/>
      <c r="G29" s="321"/>
      <c r="H29" s="321"/>
      <c r="I29" s="321"/>
      <c r="J29" s="321"/>
      <c r="K29" s="321"/>
      <c r="L29" s="321"/>
      <c r="O29" s="321"/>
      <c r="P29" s="322"/>
      <c r="Q29" s="321"/>
      <c r="R29" s="321"/>
      <c r="S29" s="321"/>
      <c r="T29" s="321"/>
    </row>
    <row r="30" spans="1:20" x14ac:dyDescent="0.3">
      <c r="A30" s="323"/>
      <c r="B30" s="626" t="s">
        <v>1173</v>
      </c>
      <c r="C30" s="321"/>
      <c r="D30" s="321"/>
      <c r="E30" s="331"/>
      <c r="F30" s="321"/>
      <c r="G30" s="321"/>
      <c r="H30" s="321"/>
      <c r="I30" s="321"/>
      <c r="J30" s="321"/>
      <c r="K30" s="321"/>
      <c r="L30" s="321"/>
      <c r="O30" s="321"/>
      <c r="P30" s="322"/>
      <c r="Q30" s="321"/>
      <c r="R30" s="321"/>
      <c r="S30" s="321"/>
      <c r="T30" s="321"/>
    </row>
    <row r="31" spans="1:20" ht="27" x14ac:dyDescent="0.3">
      <c r="A31" s="594"/>
      <c r="B31" s="595" t="s">
        <v>1170</v>
      </c>
      <c r="C31" s="321"/>
      <c r="D31" s="321"/>
      <c r="E31" s="331"/>
      <c r="F31" s="321"/>
      <c r="G31" s="321"/>
      <c r="H31" s="321"/>
      <c r="I31" s="321"/>
      <c r="J31" s="321"/>
      <c r="K31" s="321"/>
      <c r="L31" s="321"/>
      <c r="M31" s="320"/>
      <c r="N31" s="320"/>
      <c r="O31" s="321"/>
      <c r="P31" s="322"/>
      <c r="Q31" s="321"/>
      <c r="R31" s="321"/>
      <c r="S31" s="321"/>
      <c r="T31" s="321"/>
    </row>
    <row r="32" spans="1:20" ht="67.5" x14ac:dyDescent="0.3">
      <c r="A32" s="594"/>
      <c r="B32" s="595" t="s">
        <v>1174</v>
      </c>
      <c r="C32" s="321"/>
      <c r="D32" s="321"/>
      <c r="E32" s="331"/>
      <c r="F32" s="321"/>
      <c r="G32" s="321"/>
      <c r="H32" s="321"/>
      <c r="I32" s="321"/>
      <c r="J32" s="321"/>
      <c r="K32" s="321"/>
      <c r="L32" s="321"/>
      <c r="M32" s="320"/>
      <c r="N32" s="320"/>
      <c r="O32" s="321"/>
      <c r="P32" s="322"/>
      <c r="Q32" s="321"/>
      <c r="R32" s="321"/>
      <c r="S32" s="321"/>
      <c r="T32" s="321"/>
    </row>
    <row r="33" spans="1:20" x14ac:dyDescent="0.3">
      <c r="A33" s="594"/>
      <c r="B33" s="595"/>
      <c r="C33" s="321"/>
      <c r="D33" s="321"/>
      <c r="E33" s="331"/>
      <c r="F33" s="321"/>
      <c r="G33" s="321"/>
      <c r="H33" s="321"/>
      <c r="I33" s="321"/>
      <c r="J33" s="321"/>
      <c r="K33" s="321"/>
      <c r="L33" s="321"/>
      <c r="M33" s="320"/>
      <c r="N33" s="320"/>
      <c r="O33" s="321"/>
      <c r="P33" s="322"/>
      <c r="Q33" s="321"/>
      <c r="R33" s="321"/>
      <c r="S33" s="321"/>
      <c r="T33" s="321"/>
    </row>
    <row r="34" spans="1:20" x14ac:dyDescent="0.3">
      <c r="A34" s="323" t="s">
        <v>1166</v>
      </c>
      <c r="B34" s="329"/>
      <c r="C34" s="321"/>
      <c r="D34" s="321"/>
      <c r="E34" s="331"/>
      <c r="F34" s="321"/>
      <c r="G34" s="321"/>
      <c r="H34" s="321"/>
      <c r="I34" s="321"/>
      <c r="J34" s="321"/>
      <c r="K34" s="321"/>
      <c r="L34" s="321"/>
      <c r="M34" s="320"/>
      <c r="N34" s="320"/>
      <c r="O34" s="321"/>
      <c r="P34" s="322"/>
      <c r="Q34" s="321"/>
      <c r="R34" s="321"/>
      <c r="S34" s="321"/>
      <c r="T34" s="321"/>
    </row>
    <row r="35" spans="1:20" ht="27" x14ac:dyDescent="0.3">
      <c r="A35" s="323"/>
      <c r="B35" s="327" t="s">
        <v>673</v>
      </c>
      <c r="C35" s="321"/>
      <c r="D35" s="321"/>
      <c r="E35" s="331"/>
      <c r="F35" s="321"/>
      <c r="G35" s="321"/>
      <c r="H35" s="321"/>
      <c r="I35" s="321"/>
      <c r="J35" s="321"/>
      <c r="K35" s="321"/>
      <c r="L35" s="321"/>
      <c r="M35" s="320"/>
      <c r="N35" s="320"/>
      <c r="O35" s="321"/>
      <c r="P35" s="322"/>
      <c r="Q35" s="321"/>
      <c r="R35" s="321"/>
      <c r="S35" s="321"/>
      <c r="T35" s="321"/>
    </row>
    <row r="36" spans="1:20" ht="54" x14ac:dyDescent="0.3">
      <c r="A36" s="323"/>
      <c r="B36" s="327" t="s">
        <v>2442</v>
      </c>
      <c r="C36" s="321"/>
      <c r="D36" s="321"/>
      <c r="E36" s="331"/>
      <c r="F36" s="321"/>
      <c r="G36" s="321"/>
      <c r="H36" s="321"/>
      <c r="I36" s="321"/>
      <c r="J36" s="321"/>
      <c r="K36" s="321"/>
      <c r="L36" s="321"/>
      <c r="M36" s="320"/>
      <c r="N36" s="320"/>
      <c r="O36" s="321"/>
      <c r="P36" s="322"/>
      <c r="Q36" s="321"/>
      <c r="R36" s="321"/>
      <c r="S36" s="321"/>
      <c r="T36" s="321"/>
    </row>
    <row r="37" spans="1:20" ht="27" x14ac:dyDescent="0.3">
      <c r="A37" s="323"/>
      <c r="B37" s="327" t="s">
        <v>674</v>
      </c>
      <c r="C37" s="321"/>
      <c r="D37" s="321"/>
      <c r="E37" s="331"/>
      <c r="F37" s="321"/>
      <c r="G37" s="321"/>
      <c r="H37" s="321"/>
      <c r="I37" s="321"/>
      <c r="J37" s="321"/>
      <c r="K37" s="321"/>
      <c r="L37" s="321"/>
      <c r="M37" s="320"/>
      <c r="N37" s="320"/>
      <c r="O37" s="321"/>
      <c r="P37" s="322"/>
      <c r="Q37" s="321"/>
      <c r="R37" s="321"/>
      <c r="S37" s="321"/>
      <c r="T37" s="321"/>
    </row>
    <row r="38" spans="1:20" x14ac:dyDescent="0.3">
      <c r="A38" s="323"/>
      <c r="B38" s="327" t="s">
        <v>675</v>
      </c>
      <c r="C38" s="321"/>
      <c r="D38" s="321"/>
      <c r="E38" s="331"/>
      <c r="F38" s="321"/>
      <c r="G38" s="321"/>
      <c r="H38" s="321"/>
      <c r="I38" s="321"/>
      <c r="J38" s="321"/>
      <c r="K38" s="321"/>
      <c r="L38" s="321"/>
      <c r="M38" s="320"/>
      <c r="N38" s="320"/>
      <c r="O38" s="321"/>
      <c r="P38" s="322"/>
      <c r="Q38" s="321"/>
      <c r="R38" s="321"/>
      <c r="S38" s="321"/>
      <c r="T38" s="321"/>
    </row>
    <row r="39" spans="1:20" x14ac:dyDescent="0.3">
      <c r="A39" s="323"/>
      <c r="B39" s="328" t="s">
        <v>679</v>
      </c>
      <c r="C39" s="321"/>
      <c r="D39" s="321"/>
      <c r="E39" s="331"/>
      <c r="F39" s="321"/>
      <c r="G39" s="321"/>
      <c r="H39" s="321"/>
      <c r="I39" s="321"/>
      <c r="J39" s="321"/>
      <c r="K39" s="321"/>
      <c r="L39" s="321"/>
      <c r="M39" s="320"/>
      <c r="N39" s="320"/>
      <c r="O39" s="321"/>
      <c r="P39" s="322"/>
      <c r="Q39" s="321"/>
      <c r="R39" s="321"/>
      <c r="S39" s="321"/>
      <c r="T39" s="321"/>
    </row>
    <row r="40" spans="1:20" ht="40.5" x14ac:dyDescent="0.3">
      <c r="A40" s="323"/>
      <c r="B40" s="327" t="s">
        <v>1169</v>
      </c>
      <c r="C40" s="321"/>
      <c r="D40" s="321"/>
      <c r="E40" s="331"/>
      <c r="F40" s="321"/>
      <c r="G40" s="321"/>
      <c r="H40" s="321"/>
      <c r="I40" s="321"/>
      <c r="J40" s="321"/>
      <c r="K40" s="321"/>
      <c r="L40" s="321"/>
      <c r="M40" s="320"/>
      <c r="N40" s="320"/>
      <c r="O40" s="321"/>
      <c r="P40" s="322"/>
      <c r="Q40" s="321"/>
      <c r="R40" s="321"/>
      <c r="S40" s="321"/>
      <c r="T40" s="321"/>
    </row>
    <row r="41" spans="1:20" x14ac:dyDescent="0.3">
      <c r="A41" s="323"/>
      <c r="B41" s="327" t="s">
        <v>1144</v>
      </c>
      <c r="C41" s="321"/>
      <c r="D41" s="321"/>
      <c r="E41" s="331"/>
      <c r="F41" s="321"/>
      <c r="G41" s="321"/>
      <c r="H41" s="321"/>
      <c r="I41" s="321"/>
      <c r="J41" s="321"/>
      <c r="K41" s="321"/>
      <c r="L41" s="321"/>
      <c r="M41" s="320"/>
      <c r="N41" s="320"/>
      <c r="O41" s="321"/>
      <c r="P41" s="322"/>
      <c r="Q41" s="321"/>
      <c r="R41" s="321"/>
      <c r="S41" s="321"/>
      <c r="T41" s="321"/>
    </row>
    <row r="42" spans="1:20" x14ac:dyDescent="0.3">
      <c r="A42" s="323"/>
      <c r="B42" s="327" t="s">
        <v>676</v>
      </c>
      <c r="C42" s="321"/>
      <c r="D42" s="321"/>
      <c r="E42" s="331"/>
      <c r="F42" s="321"/>
      <c r="G42" s="321"/>
      <c r="H42" s="321"/>
      <c r="I42" s="321"/>
      <c r="J42" s="321"/>
      <c r="K42" s="321"/>
      <c r="L42" s="321"/>
      <c r="M42" s="320"/>
      <c r="N42" s="320"/>
      <c r="O42" s="321"/>
      <c r="P42" s="322"/>
      <c r="Q42" s="321"/>
      <c r="R42" s="321"/>
      <c r="S42" s="321"/>
      <c r="T42" s="321"/>
    </row>
    <row r="43" spans="1:20" ht="27" x14ac:dyDescent="0.3">
      <c r="A43" s="323"/>
      <c r="B43" s="327" t="s">
        <v>677</v>
      </c>
      <c r="C43" s="321"/>
      <c r="D43" s="321"/>
      <c r="E43" s="331"/>
      <c r="F43" s="321"/>
      <c r="G43" s="321"/>
      <c r="H43" s="321"/>
      <c r="I43" s="321"/>
      <c r="J43" s="321"/>
      <c r="K43" s="321"/>
      <c r="L43" s="321"/>
      <c r="M43" s="320"/>
      <c r="N43" s="320"/>
      <c r="O43" s="321"/>
      <c r="P43" s="322"/>
      <c r="Q43" s="321"/>
      <c r="R43" s="321"/>
      <c r="S43" s="321"/>
      <c r="T43" s="321"/>
    </row>
    <row r="44" spans="1:20" ht="27" x14ac:dyDescent="0.3">
      <c r="A44" s="323"/>
      <c r="B44" s="327" t="s">
        <v>2375</v>
      </c>
      <c r="C44" s="321"/>
      <c r="D44" s="321"/>
      <c r="E44" s="331"/>
      <c r="F44" s="321"/>
      <c r="G44" s="321"/>
      <c r="H44" s="321"/>
      <c r="I44" s="321"/>
      <c r="J44" s="321"/>
      <c r="K44" s="321"/>
      <c r="L44" s="321"/>
      <c r="M44" s="320"/>
      <c r="N44" s="320"/>
      <c r="O44" s="321"/>
      <c r="P44" s="322"/>
      <c r="Q44" s="321"/>
      <c r="R44" s="321"/>
      <c r="S44" s="321"/>
      <c r="T44" s="321"/>
    </row>
    <row r="45" spans="1:20" ht="27" x14ac:dyDescent="0.3">
      <c r="A45" s="323"/>
      <c r="B45" s="928" t="s">
        <v>2385</v>
      </c>
      <c r="C45" s="321"/>
      <c r="D45" s="321"/>
      <c r="E45" s="331"/>
      <c r="F45" s="321"/>
      <c r="G45" s="321"/>
      <c r="H45" s="321"/>
      <c r="I45" s="321"/>
      <c r="J45" s="321"/>
      <c r="K45" s="321"/>
      <c r="L45" s="321"/>
      <c r="M45" s="320"/>
      <c r="N45" s="320"/>
      <c r="O45" s="321"/>
      <c r="P45" s="322"/>
      <c r="Q45" s="321"/>
      <c r="R45" s="321"/>
      <c r="S45" s="321"/>
      <c r="T45" s="321"/>
    </row>
    <row r="46" spans="1:20" x14ac:dyDescent="0.3">
      <c r="A46" s="323"/>
      <c r="B46" s="327" t="s">
        <v>2383</v>
      </c>
      <c r="C46" s="321"/>
      <c r="D46" s="321"/>
      <c r="E46" s="331"/>
      <c r="F46" s="321"/>
      <c r="G46" s="321"/>
      <c r="H46" s="321"/>
      <c r="I46" s="321"/>
      <c r="J46" s="321"/>
      <c r="K46" s="321"/>
      <c r="L46" s="321"/>
      <c r="M46" s="320"/>
      <c r="N46" s="320"/>
      <c r="O46" s="321"/>
      <c r="P46" s="322"/>
      <c r="Q46" s="321"/>
      <c r="R46" s="321"/>
      <c r="S46" s="321"/>
      <c r="T46" s="321"/>
    </row>
    <row r="47" spans="1:20" ht="81" x14ac:dyDescent="0.3">
      <c r="A47" s="323"/>
      <c r="B47" s="929" t="s">
        <v>2384</v>
      </c>
      <c r="C47" s="321"/>
      <c r="D47" s="321"/>
      <c r="E47" s="331"/>
      <c r="F47" s="321"/>
      <c r="G47" s="321"/>
      <c r="H47" s="321"/>
      <c r="I47" s="321"/>
      <c r="J47" s="321"/>
      <c r="K47" s="321"/>
      <c r="L47" s="321"/>
      <c r="M47" s="320"/>
      <c r="N47" s="320"/>
      <c r="O47" s="321"/>
      <c r="P47" s="322"/>
      <c r="Q47" s="321"/>
      <c r="R47" s="321"/>
      <c r="S47" s="321"/>
      <c r="T47" s="321"/>
    </row>
    <row r="48" spans="1:20" x14ac:dyDescent="0.3">
      <c r="A48" s="323"/>
      <c r="B48" s="327"/>
      <c r="C48" s="321"/>
      <c r="D48" s="321"/>
      <c r="E48" s="331"/>
      <c r="F48" s="321"/>
      <c r="G48" s="321"/>
      <c r="H48" s="321"/>
      <c r="I48" s="321"/>
      <c r="J48" s="321"/>
      <c r="K48" s="321"/>
      <c r="L48" s="321"/>
      <c r="M48" s="320"/>
      <c r="N48" s="320"/>
      <c r="O48" s="321"/>
      <c r="P48" s="322"/>
      <c r="Q48" s="321"/>
      <c r="R48" s="321"/>
      <c r="S48" s="321"/>
      <c r="T48" s="321"/>
    </row>
    <row r="49" spans="1:20" x14ac:dyDescent="0.3">
      <c r="A49" s="323"/>
      <c r="B49" s="327"/>
      <c r="C49" s="321"/>
      <c r="D49" s="321"/>
      <c r="E49" s="331"/>
      <c r="F49" s="321"/>
      <c r="G49" s="321"/>
      <c r="H49" s="321"/>
      <c r="I49" s="321"/>
      <c r="J49" s="321"/>
      <c r="K49" s="321"/>
      <c r="L49" s="321"/>
      <c r="M49" s="320"/>
      <c r="N49" s="320"/>
      <c r="O49" s="321"/>
      <c r="P49" s="322"/>
      <c r="Q49" s="321"/>
      <c r="R49" s="321"/>
      <c r="S49" s="321"/>
      <c r="T49" s="321"/>
    </row>
    <row r="50" spans="1:20" ht="23.4" customHeight="1" x14ac:dyDescent="0.3">
      <c r="A50" s="323" t="s">
        <v>657</v>
      </c>
      <c r="B50" s="327"/>
      <c r="C50" s="321"/>
      <c r="D50" s="321"/>
      <c r="E50" s="331"/>
      <c r="F50" s="321"/>
      <c r="G50" s="321"/>
      <c r="H50" s="321"/>
      <c r="I50" s="321"/>
      <c r="J50" s="321"/>
      <c r="K50" s="321"/>
      <c r="L50" s="321"/>
      <c r="M50" s="320"/>
      <c r="N50" s="320"/>
      <c r="O50" s="321"/>
      <c r="P50" s="322"/>
      <c r="Q50" s="321"/>
      <c r="R50" s="321"/>
      <c r="S50" s="321"/>
      <c r="T50" s="321"/>
    </row>
    <row r="51" spans="1:20" ht="55.25" customHeight="1" x14ac:dyDescent="0.3">
      <c r="A51" s="323"/>
      <c r="B51" s="330" t="s">
        <v>1098</v>
      </c>
      <c r="C51" s="321"/>
      <c r="D51" s="321"/>
      <c r="E51" s="331"/>
      <c r="F51" s="321"/>
      <c r="G51" s="321"/>
      <c r="H51" s="321"/>
      <c r="I51" s="321"/>
      <c r="J51" s="321"/>
      <c r="K51" s="321"/>
      <c r="L51" s="321"/>
      <c r="M51" s="320"/>
      <c r="N51" s="320"/>
      <c r="O51" s="321"/>
      <c r="P51" s="322"/>
      <c r="Q51" s="321"/>
      <c r="R51" s="321"/>
      <c r="S51" s="321"/>
      <c r="T51" s="321"/>
    </row>
    <row r="52" spans="1:20" ht="27" x14ac:dyDescent="0.3">
      <c r="A52" s="323"/>
      <c r="B52" s="330" t="s">
        <v>2324</v>
      </c>
      <c r="C52" s="321"/>
      <c r="D52" s="321"/>
      <c r="E52" s="331"/>
      <c r="F52" s="321"/>
      <c r="G52" s="321"/>
      <c r="H52" s="321"/>
      <c r="I52" s="321"/>
      <c r="J52" s="321"/>
      <c r="K52" s="321"/>
      <c r="L52" s="321"/>
      <c r="M52" s="320"/>
      <c r="N52" s="320"/>
      <c r="O52" s="321"/>
      <c r="P52" s="322"/>
      <c r="Q52" s="321"/>
      <c r="R52" s="321"/>
      <c r="S52" s="321"/>
      <c r="T52" s="321"/>
    </row>
    <row r="53" spans="1:20" ht="67.5" x14ac:dyDescent="0.3">
      <c r="A53" s="323"/>
      <c r="B53" s="330" t="s">
        <v>2376</v>
      </c>
      <c r="C53" s="321"/>
      <c r="D53" s="321"/>
      <c r="E53" s="331"/>
      <c r="F53" s="321"/>
      <c r="G53" s="321"/>
      <c r="H53" s="321"/>
      <c r="I53" s="321"/>
      <c r="J53" s="321"/>
      <c r="K53" s="321"/>
      <c r="L53" s="321"/>
      <c r="M53" s="320"/>
      <c r="N53" s="320"/>
      <c r="O53" s="321"/>
      <c r="P53" s="322"/>
      <c r="Q53" s="321"/>
      <c r="R53" s="321"/>
      <c r="S53" s="321"/>
      <c r="T53" s="321"/>
    </row>
    <row r="54" spans="1:20" ht="54" x14ac:dyDescent="0.3">
      <c r="A54" s="323"/>
      <c r="B54" s="330" t="s">
        <v>2325</v>
      </c>
      <c r="C54" s="321"/>
      <c r="D54" s="321"/>
      <c r="E54" s="331"/>
      <c r="F54" s="321"/>
      <c r="G54" s="321"/>
      <c r="H54" s="321"/>
      <c r="I54" s="321"/>
      <c r="J54" s="321"/>
      <c r="K54" s="321"/>
      <c r="L54" s="321"/>
      <c r="M54" s="320"/>
      <c r="N54" s="320"/>
      <c r="O54" s="321"/>
      <c r="P54" s="322"/>
      <c r="Q54" s="321"/>
      <c r="R54" s="321"/>
      <c r="S54" s="321"/>
      <c r="T54" s="321"/>
    </row>
    <row r="55" spans="1:20" ht="27" x14ac:dyDescent="0.3">
      <c r="A55" s="323"/>
      <c r="B55" s="330" t="s">
        <v>2326</v>
      </c>
      <c r="C55" s="321"/>
      <c r="D55" s="321"/>
      <c r="E55" s="331"/>
      <c r="F55" s="321"/>
      <c r="G55" s="321"/>
      <c r="H55" s="321"/>
      <c r="I55" s="321"/>
      <c r="J55" s="321"/>
      <c r="K55" s="321"/>
      <c r="L55" s="321"/>
      <c r="M55" s="320"/>
      <c r="N55" s="320"/>
      <c r="O55" s="321"/>
      <c r="P55" s="322"/>
      <c r="Q55" s="321"/>
      <c r="R55" s="321"/>
      <c r="S55" s="321"/>
      <c r="T55" s="321"/>
    </row>
    <row r="56" spans="1:20" ht="40.5" x14ac:dyDescent="0.3">
      <c r="A56" s="323"/>
      <c r="B56" s="330" t="s">
        <v>2327</v>
      </c>
      <c r="C56" s="321"/>
      <c r="D56" s="321"/>
      <c r="E56" s="331"/>
      <c r="F56" s="321"/>
      <c r="G56" s="321"/>
      <c r="H56" s="321"/>
      <c r="I56" s="321"/>
      <c r="J56" s="321"/>
      <c r="K56" s="321"/>
      <c r="L56" s="321"/>
      <c r="M56" s="320"/>
      <c r="N56" s="320"/>
      <c r="O56" s="321"/>
      <c r="P56" s="322"/>
      <c r="Q56" s="321"/>
      <c r="R56" s="321"/>
      <c r="S56" s="321"/>
      <c r="T56" s="321"/>
    </row>
    <row r="57" spans="1:20" x14ac:dyDescent="0.3">
      <c r="A57" s="323"/>
      <c r="B57" s="330"/>
      <c r="C57" s="321"/>
      <c r="D57" s="321"/>
      <c r="E57" s="331"/>
      <c r="F57" s="321"/>
      <c r="G57" s="321"/>
      <c r="H57" s="321"/>
      <c r="I57" s="321"/>
      <c r="J57" s="321"/>
      <c r="K57" s="321"/>
      <c r="L57" s="321"/>
      <c r="M57" s="320"/>
      <c r="N57" s="320"/>
      <c r="O57" s="321"/>
      <c r="P57" s="322"/>
      <c r="Q57" s="321"/>
      <c r="R57" s="321"/>
      <c r="S57" s="321"/>
      <c r="T57" s="321"/>
    </row>
    <row r="58" spans="1:20" ht="27" x14ac:dyDescent="0.3">
      <c r="A58" s="323"/>
      <c r="B58" s="330" t="s">
        <v>678</v>
      </c>
      <c r="C58" s="321"/>
      <c r="D58" s="321"/>
      <c r="E58" s="331"/>
      <c r="F58" s="321"/>
      <c r="G58" s="321"/>
      <c r="H58" s="321"/>
      <c r="I58" s="321"/>
      <c r="J58" s="321"/>
      <c r="K58" s="321"/>
      <c r="L58" s="321"/>
      <c r="M58" s="320"/>
      <c r="N58" s="320"/>
      <c r="O58" s="321"/>
      <c r="P58" s="322"/>
      <c r="Q58" s="321"/>
      <c r="R58" s="321"/>
      <c r="S58" s="321"/>
      <c r="T58" s="321"/>
    </row>
    <row r="59" spans="1:20" ht="27" x14ac:dyDescent="0.3">
      <c r="A59" s="323" t="s">
        <v>220</v>
      </c>
      <c r="B59" s="329" t="s">
        <v>609</v>
      </c>
      <c r="C59" s="321"/>
      <c r="D59" s="321"/>
      <c r="E59" s="331"/>
      <c r="F59" s="321"/>
      <c r="G59" s="321"/>
      <c r="H59" s="321"/>
      <c r="I59" s="321"/>
      <c r="J59" s="321"/>
      <c r="K59" s="321"/>
      <c r="L59" s="321"/>
      <c r="M59" s="320"/>
      <c r="N59" s="320"/>
      <c r="O59" s="321"/>
      <c r="P59" s="322"/>
      <c r="Q59" s="321"/>
      <c r="R59" s="321"/>
      <c r="S59" s="321"/>
      <c r="T59" s="321"/>
    </row>
    <row r="60" spans="1:20" x14ac:dyDescent="0.3">
      <c r="A60" s="323"/>
      <c r="B60" s="329" t="s">
        <v>623</v>
      </c>
      <c r="C60" s="321"/>
      <c r="D60" s="321"/>
      <c r="E60" s="331"/>
      <c r="F60" s="321"/>
      <c r="G60" s="321"/>
      <c r="H60" s="321"/>
      <c r="I60" s="321"/>
      <c r="J60" s="321"/>
      <c r="K60" s="321"/>
      <c r="L60" s="321"/>
      <c r="M60" s="320"/>
      <c r="N60" s="320"/>
      <c r="O60" s="321"/>
      <c r="P60" s="322"/>
      <c r="Q60" s="321"/>
      <c r="R60" s="321"/>
      <c r="S60" s="321"/>
      <c r="T60" s="321"/>
    </row>
    <row r="61" spans="1:20" x14ac:dyDescent="0.3">
      <c r="A61" s="323"/>
      <c r="B61" s="329"/>
      <c r="C61" s="321"/>
      <c r="D61" s="321"/>
      <c r="E61" s="331"/>
      <c r="F61" s="321"/>
      <c r="G61" s="321"/>
      <c r="H61" s="321"/>
      <c r="I61" s="321"/>
      <c r="J61" s="321"/>
      <c r="K61" s="321"/>
      <c r="L61" s="321"/>
      <c r="M61" s="320"/>
      <c r="N61" s="320"/>
      <c r="O61" s="321"/>
      <c r="P61" s="322"/>
      <c r="Q61" s="321"/>
      <c r="R61" s="321"/>
      <c r="S61" s="321"/>
      <c r="T61" s="321"/>
    </row>
    <row r="62" spans="1:20" x14ac:dyDescent="0.3">
      <c r="A62" s="323" t="s">
        <v>859</v>
      </c>
      <c r="B62" s="329"/>
      <c r="C62" s="321"/>
      <c r="D62" s="331"/>
      <c r="E62" s="331"/>
      <c r="F62" s="331"/>
      <c r="G62" s="331"/>
      <c r="H62" s="321"/>
      <c r="I62" s="321"/>
      <c r="J62" s="321"/>
      <c r="K62" s="321"/>
      <c r="L62" s="321"/>
      <c r="M62" s="320"/>
      <c r="N62" s="320"/>
      <c r="O62" s="321"/>
      <c r="P62" s="322"/>
      <c r="Q62" s="321"/>
      <c r="R62" s="321"/>
      <c r="S62" s="321"/>
      <c r="T62" s="321"/>
    </row>
    <row r="63" spans="1:20" ht="40.5" x14ac:dyDescent="0.3">
      <c r="A63" s="323"/>
      <c r="B63" s="329" t="s">
        <v>2463</v>
      </c>
      <c r="C63" s="321"/>
      <c r="D63" s="331"/>
      <c r="E63" s="331"/>
      <c r="F63" s="331"/>
      <c r="G63" s="331"/>
      <c r="H63" s="321"/>
      <c r="I63" s="321"/>
      <c r="J63" s="321"/>
      <c r="K63" s="321"/>
      <c r="L63" s="321"/>
      <c r="M63" s="320"/>
      <c r="N63" s="320"/>
      <c r="O63" s="321"/>
      <c r="P63" s="322"/>
      <c r="Q63" s="321"/>
      <c r="R63" s="321"/>
      <c r="S63" s="321"/>
      <c r="T63" s="321"/>
    </row>
    <row r="64" spans="1:20" ht="27" x14ac:dyDescent="0.3">
      <c r="A64" s="325"/>
      <c r="B64" s="329" t="s">
        <v>140</v>
      </c>
      <c r="C64" s="331"/>
      <c r="D64" s="331"/>
      <c r="E64" s="331"/>
      <c r="F64" s="331"/>
      <c r="G64" s="331"/>
      <c r="H64" s="321"/>
      <c r="I64" s="321"/>
      <c r="J64" s="321"/>
      <c r="K64" s="321"/>
      <c r="L64" s="321"/>
      <c r="M64" s="320"/>
      <c r="N64" s="320"/>
      <c r="O64" s="321"/>
      <c r="P64" s="322"/>
      <c r="Q64" s="321"/>
      <c r="R64" s="321"/>
      <c r="S64" s="321"/>
      <c r="T64" s="321"/>
    </row>
    <row r="65" spans="1:20" x14ac:dyDescent="0.3">
      <c r="A65" s="323"/>
      <c r="B65" s="330" t="s">
        <v>698</v>
      </c>
      <c r="C65" s="331"/>
      <c r="D65" s="331"/>
      <c r="E65" s="331"/>
      <c r="F65" s="331"/>
      <c r="G65" s="331"/>
      <c r="H65" s="321"/>
      <c r="I65" s="321"/>
      <c r="J65" s="321"/>
      <c r="K65" s="321"/>
      <c r="L65" s="321"/>
      <c r="M65" s="320"/>
      <c r="N65" s="320"/>
      <c r="O65" s="321"/>
      <c r="P65" s="322"/>
      <c r="Q65" s="321"/>
      <c r="R65" s="321"/>
      <c r="S65" s="321"/>
      <c r="T65" s="321"/>
    </row>
    <row r="66" spans="1:20" ht="27" x14ac:dyDescent="0.3">
      <c r="A66" s="323"/>
      <c r="B66" s="329" t="s">
        <v>699</v>
      </c>
      <c r="C66" s="331"/>
      <c r="D66" s="331"/>
      <c r="E66" s="331"/>
      <c r="F66" s="331"/>
      <c r="G66" s="331"/>
      <c r="H66" s="321"/>
      <c r="I66" s="321"/>
      <c r="J66" s="321"/>
      <c r="K66" s="321"/>
      <c r="L66" s="321"/>
      <c r="M66" s="320"/>
      <c r="N66" s="320"/>
      <c r="O66" s="321"/>
      <c r="P66" s="322"/>
      <c r="Q66" s="321"/>
      <c r="R66" s="321"/>
      <c r="S66" s="321"/>
      <c r="T66" s="321"/>
    </row>
    <row r="67" spans="1:20" x14ac:dyDescent="0.3">
      <c r="A67" s="323"/>
      <c r="B67" s="329" t="s">
        <v>700</v>
      </c>
      <c r="C67" s="331"/>
      <c r="D67" s="331"/>
      <c r="E67" s="331"/>
      <c r="F67" s="331"/>
      <c r="G67" s="331"/>
      <c r="H67" s="321"/>
      <c r="I67" s="321"/>
      <c r="J67" s="321"/>
      <c r="K67" s="321"/>
      <c r="L67" s="321"/>
      <c r="M67" s="320"/>
      <c r="N67" s="320"/>
      <c r="O67" s="321"/>
      <c r="P67" s="322"/>
      <c r="Q67" s="321"/>
      <c r="R67" s="321"/>
      <c r="S67" s="321"/>
      <c r="T67" s="321"/>
    </row>
    <row r="68" spans="1:20" x14ac:dyDescent="0.3">
      <c r="A68" s="323"/>
      <c r="B68" s="329" t="s">
        <v>700</v>
      </c>
      <c r="C68" s="331"/>
      <c r="D68" s="331"/>
      <c r="E68" s="331"/>
      <c r="F68" s="331"/>
      <c r="G68" s="331"/>
      <c r="H68" s="321"/>
      <c r="I68" s="321"/>
      <c r="J68" s="321"/>
      <c r="K68" s="321"/>
      <c r="L68" s="321"/>
      <c r="M68" s="320"/>
      <c r="N68" s="320"/>
      <c r="O68" s="321"/>
      <c r="P68" s="322"/>
      <c r="Q68" s="321"/>
      <c r="R68" s="321"/>
      <c r="S68" s="321"/>
      <c r="T68" s="321"/>
    </row>
    <row r="69" spans="1:20" x14ac:dyDescent="0.3">
      <c r="A69" s="323"/>
      <c r="B69" s="329"/>
      <c r="C69" s="331"/>
      <c r="D69" s="331"/>
      <c r="E69" s="331"/>
      <c r="F69" s="331"/>
      <c r="G69" s="331"/>
      <c r="H69" s="321"/>
      <c r="I69" s="321"/>
      <c r="J69" s="321"/>
      <c r="K69" s="321"/>
      <c r="L69" s="321"/>
      <c r="M69" s="320"/>
      <c r="N69" s="320"/>
      <c r="O69" s="321"/>
      <c r="P69" s="322"/>
      <c r="Q69" s="321"/>
      <c r="R69" s="321"/>
      <c r="S69" s="321"/>
      <c r="T69" s="321"/>
    </row>
    <row r="70" spans="1:20" x14ac:dyDescent="0.3">
      <c r="A70" s="323" t="s">
        <v>1156</v>
      </c>
      <c r="B70" s="329"/>
      <c r="C70" s="331"/>
      <c r="D70" s="331"/>
      <c r="E70" s="331"/>
      <c r="F70" s="331"/>
      <c r="G70" s="331"/>
      <c r="H70" s="321"/>
      <c r="I70" s="321"/>
      <c r="J70" s="321"/>
      <c r="K70" s="321"/>
      <c r="L70" s="321"/>
      <c r="M70" s="320"/>
      <c r="N70" s="320"/>
      <c r="O70" s="321"/>
      <c r="P70" s="322"/>
      <c r="Q70" s="321"/>
      <c r="R70" s="321"/>
      <c r="S70" s="321"/>
      <c r="T70" s="321"/>
    </row>
    <row r="71" spans="1:20" ht="27" x14ac:dyDescent="0.3">
      <c r="A71" s="323"/>
      <c r="B71" s="329" t="s">
        <v>2465</v>
      </c>
      <c r="C71" s="331"/>
      <c r="D71" s="331"/>
      <c r="E71" s="331"/>
      <c r="F71" s="331"/>
      <c r="G71" s="331"/>
      <c r="H71" s="321"/>
      <c r="I71" s="321"/>
      <c r="J71" s="321"/>
      <c r="K71" s="321"/>
      <c r="L71" s="321"/>
      <c r="M71" s="320"/>
      <c r="N71" s="320"/>
      <c r="O71" s="321"/>
      <c r="P71" s="322"/>
      <c r="Q71" s="321"/>
      <c r="R71" s="321"/>
      <c r="S71" s="321"/>
      <c r="T71" s="321"/>
    </row>
    <row r="72" spans="1:20" x14ac:dyDescent="0.3">
      <c r="A72" s="323"/>
      <c r="B72" s="329" t="s">
        <v>2464</v>
      </c>
      <c r="C72" s="331"/>
      <c r="D72" s="331"/>
      <c r="E72" s="331"/>
      <c r="F72" s="331"/>
      <c r="G72" s="331"/>
      <c r="H72" s="321"/>
      <c r="I72" s="321"/>
      <c r="J72" s="321"/>
      <c r="K72" s="321"/>
      <c r="L72" s="321"/>
      <c r="M72" s="320"/>
      <c r="N72" s="320"/>
      <c r="O72" s="321"/>
      <c r="P72" s="322"/>
      <c r="Q72" s="321"/>
      <c r="R72" s="321"/>
      <c r="S72" s="321"/>
      <c r="T72" s="321"/>
    </row>
    <row r="73" spans="1:20" x14ac:dyDescent="0.3">
      <c r="A73" s="325" t="s">
        <v>220</v>
      </c>
      <c r="B73" s="587"/>
      <c r="C73" s="331"/>
      <c r="D73" s="331"/>
      <c r="E73" s="331"/>
      <c r="F73" s="331"/>
      <c r="G73" s="331"/>
      <c r="H73" s="321"/>
      <c r="I73" s="321"/>
      <c r="J73" s="321"/>
      <c r="K73" s="321"/>
      <c r="L73" s="321"/>
      <c r="M73" s="320"/>
      <c r="N73" s="320"/>
      <c r="O73" s="321"/>
      <c r="P73" s="322"/>
      <c r="Q73" s="321"/>
      <c r="R73" s="321"/>
      <c r="S73" s="321"/>
      <c r="T73" s="321"/>
    </row>
    <row r="74" spans="1:20" x14ac:dyDescent="0.3">
      <c r="A74" s="323" t="s">
        <v>219</v>
      </c>
      <c r="B74" s="587"/>
      <c r="C74" s="331"/>
      <c r="D74" s="331"/>
      <c r="E74" s="331"/>
      <c r="F74" s="331"/>
      <c r="G74" s="331"/>
      <c r="H74" s="321"/>
      <c r="I74" s="321"/>
      <c r="J74" s="321"/>
      <c r="K74" s="321"/>
      <c r="L74" s="321"/>
      <c r="M74" s="320"/>
      <c r="N74" s="320"/>
      <c r="O74" s="321"/>
      <c r="P74" s="322"/>
      <c r="Q74" s="321"/>
      <c r="R74" s="321"/>
      <c r="S74" s="321"/>
      <c r="T74" s="321"/>
    </row>
    <row r="75" spans="1:20" x14ac:dyDescent="0.3">
      <c r="A75" s="325" t="s">
        <v>680</v>
      </c>
      <c r="B75" s="587"/>
      <c r="C75" s="331"/>
      <c r="D75" s="331"/>
      <c r="E75" s="331"/>
      <c r="F75" s="331"/>
      <c r="G75" s="331"/>
      <c r="H75" s="321"/>
      <c r="I75" s="321"/>
      <c r="J75" s="321"/>
      <c r="K75" s="321"/>
      <c r="L75" s="321"/>
      <c r="M75" s="320"/>
      <c r="N75" s="320"/>
      <c r="O75" s="321"/>
      <c r="P75" s="322"/>
      <c r="Q75" s="321"/>
      <c r="R75" s="321"/>
      <c r="S75" s="321"/>
      <c r="T75" s="321"/>
    </row>
    <row r="76" spans="1:20" x14ac:dyDescent="0.3">
      <c r="A76" s="325" t="s">
        <v>681</v>
      </c>
      <c r="B76" s="587"/>
      <c r="C76" s="331"/>
      <c r="D76" s="331"/>
      <c r="E76" s="331"/>
      <c r="F76" s="331"/>
      <c r="G76" s="331"/>
      <c r="H76" s="321"/>
      <c r="I76" s="321"/>
      <c r="J76" s="321"/>
      <c r="K76" s="321"/>
      <c r="L76" s="321"/>
      <c r="M76" s="320"/>
      <c r="N76" s="320"/>
      <c r="O76" s="321"/>
      <c r="P76" s="322"/>
      <c r="Q76" s="321"/>
      <c r="R76" s="321"/>
      <c r="S76" s="321"/>
      <c r="T76" s="321"/>
    </row>
    <row r="77" spans="1:20" x14ac:dyDescent="0.3">
      <c r="A77" s="325" t="s">
        <v>682</v>
      </c>
      <c r="B77" s="587"/>
      <c r="C77" s="331"/>
      <c r="D77" s="331"/>
      <c r="E77" s="331"/>
      <c r="F77" s="331"/>
      <c r="G77" s="331"/>
      <c r="H77" s="321"/>
      <c r="I77" s="321"/>
      <c r="J77" s="321"/>
      <c r="K77" s="321"/>
      <c r="L77" s="321"/>
      <c r="M77" s="320"/>
      <c r="N77" s="320"/>
      <c r="O77" s="321"/>
      <c r="P77" s="322"/>
      <c r="Q77" s="321"/>
      <c r="R77" s="321"/>
      <c r="S77" s="321"/>
      <c r="T77" s="321"/>
    </row>
    <row r="78" spans="1:20" x14ac:dyDescent="0.3">
      <c r="A78" s="325" t="s">
        <v>683</v>
      </c>
      <c r="B78" s="587"/>
      <c r="C78" s="331"/>
      <c r="D78" s="331"/>
      <c r="E78" s="331"/>
      <c r="F78" s="331"/>
      <c r="G78" s="331"/>
      <c r="H78" s="321"/>
      <c r="I78" s="321"/>
      <c r="J78" s="321"/>
      <c r="K78" s="321"/>
      <c r="L78" s="321"/>
      <c r="M78" s="320"/>
      <c r="N78" s="320"/>
      <c r="O78" s="321"/>
      <c r="P78" s="322"/>
      <c r="Q78" s="321"/>
      <c r="R78" s="321"/>
      <c r="S78" s="321"/>
      <c r="T78" s="321"/>
    </row>
    <row r="79" spans="1:20" x14ac:dyDescent="0.3">
      <c r="A79" s="325"/>
      <c r="B79" s="587"/>
      <c r="C79" s="331"/>
      <c r="D79" s="331"/>
      <c r="E79" s="331"/>
      <c r="F79" s="331"/>
      <c r="G79" s="331"/>
      <c r="H79" s="331"/>
      <c r="I79" s="331"/>
      <c r="J79" s="331"/>
      <c r="K79" s="331"/>
      <c r="L79" s="331"/>
      <c r="M79" s="331"/>
      <c r="N79" s="331"/>
      <c r="O79" s="331"/>
      <c r="P79" s="331"/>
      <c r="Q79" s="331"/>
      <c r="R79" s="331"/>
      <c r="S79" s="331"/>
      <c r="T79" s="331"/>
    </row>
    <row r="80" spans="1:20" x14ac:dyDescent="0.3">
      <c r="A80" s="323" t="s">
        <v>684</v>
      </c>
      <c r="B80" s="587"/>
      <c r="C80" s="331"/>
      <c r="D80" s="331"/>
      <c r="E80" s="331"/>
      <c r="F80" s="331"/>
      <c r="G80" s="331"/>
      <c r="H80" s="331"/>
      <c r="I80" s="331"/>
      <c r="J80" s="331"/>
      <c r="K80" s="331"/>
      <c r="L80" s="331"/>
      <c r="M80" s="331"/>
      <c r="N80" s="331"/>
      <c r="O80" s="331"/>
      <c r="P80" s="331"/>
      <c r="Q80" s="331"/>
      <c r="R80" s="331"/>
      <c r="S80" s="331"/>
      <c r="T80" s="331"/>
    </row>
    <row r="81" spans="1:20" x14ac:dyDescent="0.3">
      <c r="A81" s="321"/>
      <c r="B81" s="587"/>
      <c r="C81" s="331"/>
      <c r="D81" s="331"/>
      <c r="E81" s="331"/>
      <c r="F81" s="331"/>
      <c r="G81" s="331"/>
      <c r="H81" s="331"/>
      <c r="I81" s="331"/>
      <c r="J81" s="331"/>
      <c r="K81" s="331"/>
      <c r="L81" s="331"/>
      <c r="M81" s="331"/>
      <c r="N81" s="331"/>
      <c r="O81" s="331"/>
      <c r="P81" s="331"/>
      <c r="Q81" s="331"/>
      <c r="R81" s="331"/>
      <c r="S81" s="331"/>
      <c r="T81" s="331"/>
    </row>
    <row r="82" spans="1:20" x14ac:dyDescent="0.3">
      <c r="A82" s="1042" t="s">
        <v>1153</v>
      </c>
      <c r="B82" s="1042"/>
      <c r="C82" s="331"/>
      <c r="D82" s="331"/>
      <c r="E82" s="331"/>
      <c r="F82" s="331"/>
      <c r="G82" s="331"/>
      <c r="H82" s="331"/>
      <c r="I82" s="331"/>
      <c r="J82" s="331"/>
      <c r="K82" s="331"/>
      <c r="L82" s="331"/>
      <c r="M82" s="331"/>
      <c r="N82" s="331"/>
      <c r="O82" s="331"/>
      <c r="P82" s="331"/>
      <c r="Q82" s="331"/>
      <c r="R82" s="331"/>
      <c r="S82" s="331"/>
      <c r="T82" s="331"/>
    </row>
    <row r="83" spans="1:20" x14ac:dyDescent="0.3">
      <c r="A83" s="321" t="s">
        <v>685</v>
      </c>
      <c r="B83" s="321"/>
      <c r="C83" s="331"/>
      <c r="D83" s="331"/>
      <c r="E83" s="331"/>
      <c r="F83" s="331"/>
      <c r="G83" s="331"/>
      <c r="H83" s="331"/>
      <c r="I83" s="331"/>
      <c r="J83" s="331"/>
      <c r="K83" s="331"/>
      <c r="L83" s="331"/>
      <c r="M83" s="331"/>
      <c r="N83" s="331"/>
      <c r="O83" s="331"/>
      <c r="P83" s="331"/>
      <c r="Q83" s="331"/>
      <c r="R83" s="331"/>
      <c r="S83" s="331"/>
      <c r="T83" s="331"/>
    </row>
    <row r="84" spans="1:20" x14ac:dyDescent="0.3">
      <c r="A84" s="1042" t="s">
        <v>1152</v>
      </c>
      <c r="B84" s="1042"/>
      <c r="C84" s="331"/>
      <c r="D84" s="331"/>
      <c r="E84" s="331"/>
      <c r="F84" s="331"/>
      <c r="G84" s="331"/>
      <c r="H84" s="331"/>
      <c r="I84" s="331"/>
      <c r="J84" s="331"/>
      <c r="K84" s="331"/>
      <c r="L84" s="331"/>
      <c r="M84" s="331"/>
      <c r="N84" s="331"/>
      <c r="O84" s="331"/>
      <c r="P84" s="331"/>
      <c r="Q84" s="331"/>
      <c r="R84" s="331"/>
      <c r="S84" s="331"/>
      <c r="T84" s="331"/>
    </row>
    <row r="85" spans="1:20" x14ac:dyDescent="0.3">
      <c r="A85" s="321"/>
      <c r="B85" s="331"/>
      <c r="C85" s="331"/>
      <c r="D85" s="331"/>
      <c r="E85" s="331"/>
      <c r="F85" s="331"/>
      <c r="G85" s="331"/>
      <c r="H85" s="331"/>
      <c r="I85" s="331"/>
      <c r="J85" s="331"/>
      <c r="K85" s="331"/>
      <c r="L85" s="331"/>
      <c r="M85" s="331"/>
      <c r="N85" s="331"/>
      <c r="O85" s="331"/>
      <c r="P85" s="331"/>
      <c r="Q85" s="331"/>
      <c r="R85" s="331"/>
      <c r="S85" s="331"/>
      <c r="T85" s="331"/>
    </row>
    <row r="86" spans="1:20" x14ac:dyDescent="0.3">
      <c r="A86" s="321"/>
      <c r="B86" s="331"/>
      <c r="C86" s="331"/>
      <c r="D86" s="331"/>
      <c r="E86" s="331"/>
      <c r="F86" s="331"/>
      <c r="G86" s="331"/>
      <c r="H86" s="331"/>
      <c r="I86" s="331"/>
      <c r="J86" s="331"/>
      <c r="K86" s="331"/>
      <c r="L86" s="331"/>
      <c r="M86" s="331"/>
      <c r="N86" s="331"/>
      <c r="O86" s="331"/>
      <c r="P86" s="331"/>
      <c r="Q86" s="331"/>
      <c r="R86" s="331"/>
      <c r="S86" s="331"/>
      <c r="T86" s="331"/>
    </row>
    <row r="87" spans="1:20" x14ac:dyDescent="0.3">
      <c r="A87" s="321"/>
      <c r="B87" s="331"/>
      <c r="C87" s="331"/>
      <c r="D87" s="331"/>
      <c r="E87" s="331"/>
      <c r="F87" s="331"/>
      <c r="G87" s="331"/>
      <c r="H87" s="331"/>
      <c r="I87" s="331"/>
      <c r="J87" s="331"/>
      <c r="K87" s="331"/>
      <c r="L87" s="331"/>
      <c r="M87" s="331"/>
      <c r="N87" s="331"/>
      <c r="O87" s="331"/>
      <c r="P87" s="331"/>
      <c r="Q87" s="331"/>
      <c r="R87" s="331"/>
      <c r="S87" s="331"/>
      <c r="T87" s="331"/>
    </row>
    <row r="88" spans="1:20" x14ac:dyDescent="0.3">
      <c r="A88" s="321"/>
      <c r="B88" s="331"/>
    </row>
    <row r="89" spans="1:20" x14ac:dyDescent="0.3">
      <c r="A89" s="321"/>
      <c r="B89" s="331"/>
    </row>
  </sheetData>
  <mergeCells count="2">
    <mergeCell ref="A82:B82"/>
    <mergeCell ref="A84:B84"/>
  </mergeCells>
  <phoneticPr fontId="0" type="noConversion"/>
  <hyperlinks>
    <hyperlink ref="B36" location="DMA!A1" display=" &quot;DMA&quot;:  Raw data form for plants, bank stability/cover/alteration, GGW, and livestock use indicators." xr:uid="{00000000-0004-0000-0000-000001000000}"/>
    <hyperlink ref="B37" location="Substr!A1" display="&quot;Substr&quot;:  Raw data for substrate collected in the field. Contains frequency distributions for the data" xr:uid="{00000000-0004-0000-0000-000002000000}"/>
    <hyperlink ref="B38" location="Thal!A1" display="&quot;Thal&quot;:  Raw data for residual pool depth and pool frequency." xr:uid="{00000000-0004-0000-0000-000003000000}"/>
    <hyperlink ref="B35" location="Header!A1" display="&quot;Header&quot; :  Contains descriptive information about the designated monitoring area (DMA).  &quot;DMA&quot; contains all" xr:uid="{00000000-0004-0000-0000-000005000000}"/>
    <hyperlink ref="B40" location="Graphs!A1" display="&quot;Graphs&quot;:  Contains a table of plants with associated statistics and graphs.  Includes fequency distribution graphs." xr:uid="{00000000-0004-0000-0000-000006000000}"/>
    <hyperlink ref="B41" location="Codes!A1" display="&quot;Codes&quot;:  Displays ecological status codes and an alphabetical listing of plants by common name." xr:uid="{00000000-0004-0000-0000-000007000000}"/>
    <hyperlink ref="B42" location="Calcs!A1" display="&quot;Calcs&quot;:  Summarizes arithmetic operations in the workbook." xr:uid="{00000000-0004-0000-0000-000008000000}"/>
    <hyperlink ref="B43" location="PLANTS!A1" display="&quot;PLANTS&quot;:  Master plant list used to analyze greenline vegetation, including codes." xr:uid="{00000000-0004-0000-0000-000009000000}"/>
    <hyperlink ref="B44" location="KeySP!A1" display="&quot;KeySP&quot;:  Master list of Key Species for subble height and woody age class and browse." xr:uid="{00000000-0004-0000-0000-00000A000000}"/>
    <hyperlink ref="B39" location="Comments!A1" display="&quot;Comments&quot;:  DMA and/or Plot-by-plot notes and other information" xr:uid="{00000000-0004-0000-0000-00000B000000}"/>
    <hyperlink ref="E2" location="PLANTS!Q1" display="Go to &quot;PLANTS&quot; to build plant list and key species lists for the site" xr:uid="{8ED2AE86-A287-4B1A-89DC-2F711FF2A535}"/>
    <hyperlink ref="A84" r:id="rId1" xr:uid="{43FD5976-028F-4DB6-AD56-9215DE822669}"/>
    <hyperlink ref="A82" r:id="rId2" xr:uid="{BBE17A2D-26C5-4156-B5DC-401D98182F27}"/>
    <hyperlink ref="A2" location="Comments!P1" display="About this version" xr:uid="{03D2D2EC-9D4B-4229-A196-851B1EF8D75D}"/>
  </hyperlinks>
  <pageMargins left="0.75" right="0.75" top="1" bottom="1" header="0.5" footer="0.5"/>
  <pageSetup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6"/>
  <dimension ref="A1:J30"/>
  <sheetViews>
    <sheetView zoomScale="125" zoomScaleNormal="125" workbookViewId="0">
      <selection activeCell="I16" sqref="I16"/>
    </sheetView>
  </sheetViews>
  <sheetFormatPr defaultRowHeight="12.5" x14ac:dyDescent="0.25"/>
  <cols>
    <col min="1" max="1" width="11.81640625" customWidth="1"/>
    <col min="2" max="2" width="10.453125" customWidth="1"/>
  </cols>
  <sheetData>
    <row r="1" spans="1:10" ht="13" x14ac:dyDescent="0.3">
      <c r="A1" s="187" t="s">
        <v>2329</v>
      </c>
      <c r="B1" s="865"/>
    </row>
    <row r="2" spans="1:10" ht="13" x14ac:dyDescent="0.3">
      <c r="A2" s="187" t="s">
        <v>2330</v>
      </c>
      <c r="B2" s="866"/>
    </row>
    <row r="3" spans="1:10" ht="13.25" x14ac:dyDescent="0.25">
      <c r="B3" s="867"/>
    </row>
    <row r="4" spans="1:10" ht="13" x14ac:dyDescent="0.3">
      <c r="A4" s="1" t="s">
        <v>2348</v>
      </c>
      <c r="B4" s="867"/>
      <c r="J4" s="1" t="s">
        <v>2356</v>
      </c>
    </row>
    <row r="5" spans="1:10" ht="13.25" x14ac:dyDescent="0.25">
      <c r="A5" s="187" t="s">
        <v>2331</v>
      </c>
      <c r="B5" s="868"/>
      <c r="J5" s="187" t="s">
        <v>2357</v>
      </c>
    </row>
    <row r="6" spans="1:10" ht="13" x14ac:dyDescent="0.3">
      <c r="A6" s="187" t="s">
        <v>2332</v>
      </c>
      <c r="B6" s="866"/>
      <c r="J6" s="187" t="s">
        <v>2358</v>
      </c>
    </row>
    <row r="7" spans="1:10" ht="13" x14ac:dyDescent="0.3">
      <c r="B7" s="866"/>
    </row>
    <row r="8" spans="1:10" ht="13" x14ac:dyDescent="0.3">
      <c r="A8" s="187" t="s">
        <v>2333</v>
      </c>
      <c r="B8" s="866"/>
    </row>
    <row r="9" spans="1:10" ht="13" x14ac:dyDescent="0.3">
      <c r="A9" s="187" t="s">
        <v>2334</v>
      </c>
      <c r="B9" s="866"/>
    </row>
    <row r="10" spans="1:10" ht="13.25" x14ac:dyDescent="0.25">
      <c r="A10" s="187" t="s">
        <v>2347</v>
      </c>
      <c r="B10" s="2"/>
    </row>
    <row r="11" spans="1:10" ht="13.25" x14ac:dyDescent="0.25">
      <c r="A11" s="187" t="s">
        <v>2335</v>
      </c>
      <c r="B11" s="869"/>
    </row>
    <row r="12" spans="1:10" ht="13.25" x14ac:dyDescent="0.25">
      <c r="A12" s="187" t="s">
        <v>2336</v>
      </c>
      <c r="B12" s="870"/>
    </row>
    <row r="13" spans="1:10" ht="13.25" x14ac:dyDescent="0.25">
      <c r="B13" s="871"/>
      <c r="C13" s="871"/>
      <c r="D13" s="871"/>
    </row>
    <row r="14" spans="1:10" ht="13" x14ac:dyDescent="0.3">
      <c r="A14" s="1" t="s">
        <v>2337</v>
      </c>
      <c r="B14" s="872"/>
      <c r="C14" s="871"/>
      <c r="D14" s="871"/>
    </row>
    <row r="15" spans="1:10" ht="13.25" x14ac:dyDescent="0.25">
      <c r="B15" s="872"/>
      <c r="C15" s="871"/>
      <c r="D15" s="871"/>
    </row>
    <row r="16" spans="1:10" ht="13.25" x14ac:dyDescent="0.25">
      <c r="A16" s="187" t="s">
        <v>2338</v>
      </c>
      <c r="B16" s="872"/>
      <c r="C16" s="871"/>
      <c r="D16" s="871"/>
    </row>
    <row r="17" spans="1:4" x14ac:dyDescent="0.25">
      <c r="B17" s="872"/>
      <c r="C17" s="871"/>
      <c r="D17" s="871"/>
    </row>
    <row r="18" spans="1:4" x14ac:dyDescent="0.25">
      <c r="A18" s="187" t="s">
        <v>2339</v>
      </c>
      <c r="B18" s="872"/>
      <c r="C18" s="871"/>
      <c r="D18" s="871"/>
    </row>
    <row r="19" spans="1:4" x14ac:dyDescent="0.25">
      <c r="A19" s="187" t="s">
        <v>2340</v>
      </c>
    </row>
    <row r="20" spans="1:4" x14ac:dyDescent="0.25">
      <c r="A20" s="187" t="s">
        <v>2344</v>
      </c>
      <c r="B20" s="873"/>
    </row>
    <row r="21" spans="1:4" x14ac:dyDescent="0.25">
      <c r="A21" s="187" t="s">
        <v>2345</v>
      </c>
      <c r="B21" s="873"/>
    </row>
    <row r="23" spans="1:4" ht="13" x14ac:dyDescent="0.3">
      <c r="A23" s="1" t="s">
        <v>2341</v>
      </c>
    </row>
    <row r="25" spans="1:4" x14ac:dyDescent="0.25">
      <c r="A25" s="187" t="s">
        <v>2342</v>
      </c>
    </row>
    <row r="27" spans="1:4" x14ac:dyDescent="0.25">
      <c r="A27" s="187" t="s">
        <v>2339</v>
      </c>
    </row>
    <row r="28" spans="1:4" x14ac:dyDescent="0.25">
      <c r="A28" s="187" t="s">
        <v>2340</v>
      </c>
    </row>
    <row r="29" spans="1:4" x14ac:dyDescent="0.25">
      <c r="A29" s="187" t="s">
        <v>2343</v>
      </c>
    </row>
    <row r="30" spans="1:4" x14ac:dyDescent="0.25">
      <c r="A30" s="187" t="s">
        <v>2346</v>
      </c>
    </row>
  </sheetData>
  <phoneticPr fontId="8" type="noConversion"/>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T645"/>
  <sheetViews>
    <sheetView topLeftCell="I1" zoomScale="130" zoomScaleNormal="130" workbookViewId="0">
      <pane ySplit="2" topLeftCell="A3" activePane="bottomLeft" state="frozen"/>
      <selection pane="bottomLeft" activeCell="Q1" sqref="Q1"/>
    </sheetView>
  </sheetViews>
  <sheetFormatPr defaultColWidth="8.81640625" defaultRowHeight="13.4" customHeight="1" x14ac:dyDescent="0.35"/>
  <cols>
    <col min="1" max="1" width="12.81640625" style="105" customWidth="1"/>
    <col min="2" max="2" width="40.81640625" style="104" bestFit="1" customWidth="1"/>
    <col min="3" max="3" width="10.1796875" style="105" customWidth="1"/>
    <col min="4" max="4" width="27.453125" style="758" customWidth="1"/>
    <col min="5" max="5" width="2.54296875" style="105" customWidth="1"/>
    <col min="6" max="6" width="14.81640625" style="105" customWidth="1"/>
    <col min="7" max="7" width="35.1796875" style="105" bestFit="1" customWidth="1"/>
    <col min="8" max="8" width="36.81640625" style="105" bestFit="1" customWidth="1"/>
    <col min="9" max="9" width="3.453125" style="376" customWidth="1"/>
    <col min="10" max="10" width="3.1796875" style="105" customWidth="1"/>
    <col min="11" max="11" width="27.81640625" style="104" customWidth="1"/>
    <col min="12" max="12" width="36.1796875" style="104" customWidth="1"/>
    <col min="13" max="13" width="13.54296875" style="590" bestFit="1" customWidth="1"/>
    <col min="14" max="14" width="15.54296875" style="591" customWidth="1"/>
    <col min="15" max="15" width="14.1796875" style="104" customWidth="1"/>
    <col min="16" max="16" width="8.81640625" style="104"/>
    <col min="17" max="17" width="10.81640625" style="104" customWidth="1"/>
    <col min="18" max="18" width="13.1796875" style="105" customWidth="1"/>
    <col min="19" max="19" width="8.81640625" style="104"/>
    <col min="20" max="20" width="12.54296875" style="105" customWidth="1"/>
    <col min="21" max="16384" width="8.81640625" style="104"/>
  </cols>
  <sheetData>
    <row r="1" spans="1:20" s="260" customFormat="1" ht="18.5" thickTop="1" thickBot="1" x14ac:dyDescent="0.4">
      <c r="A1" s="261" t="s">
        <v>2288</v>
      </c>
      <c r="B1" s="262"/>
      <c r="C1" s="263"/>
      <c r="D1" s="757"/>
      <c r="E1" s="259"/>
      <c r="F1" s="800" t="s">
        <v>2287</v>
      </c>
      <c r="G1" s="259"/>
      <c r="H1" s="259"/>
      <c r="I1" s="666"/>
      <c r="J1" s="375"/>
      <c r="M1" s="627" t="s">
        <v>1100</v>
      </c>
      <c r="N1" s="628" t="s">
        <v>1118</v>
      </c>
      <c r="O1" s="629"/>
      <c r="Q1" s="630" t="s">
        <v>1119</v>
      </c>
      <c r="R1" s="631"/>
      <c r="S1" s="632"/>
      <c r="T1" s="633"/>
    </row>
    <row r="2" spans="1:20" s="264" customFormat="1" ht="35.5" thickBot="1" x14ac:dyDescent="0.4">
      <c r="A2" s="729" t="s">
        <v>2289</v>
      </c>
      <c r="B2" s="730" t="s">
        <v>1176</v>
      </c>
      <c r="C2" s="731" t="s">
        <v>1175</v>
      </c>
      <c r="D2" s="731" t="s">
        <v>1177</v>
      </c>
      <c r="E2" s="731"/>
      <c r="F2" s="799" t="s">
        <v>2263</v>
      </c>
      <c r="G2" s="799" t="s">
        <v>2265</v>
      </c>
      <c r="H2" s="799" t="s">
        <v>2266</v>
      </c>
      <c r="I2" s="732"/>
      <c r="J2" s="733"/>
      <c r="K2" s="773" t="s">
        <v>2286</v>
      </c>
      <c r="L2" s="774"/>
      <c r="M2" s="634" t="s">
        <v>1101</v>
      </c>
      <c r="N2" s="635" t="s">
        <v>1120</v>
      </c>
      <c r="O2" s="636" t="s">
        <v>1121</v>
      </c>
      <c r="Q2" s="637" t="s">
        <v>1120</v>
      </c>
      <c r="R2" s="638" t="s">
        <v>1122</v>
      </c>
      <c r="S2" s="639" t="s">
        <v>1121</v>
      </c>
      <c r="T2" s="640" t="s">
        <v>1122</v>
      </c>
    </row>
    <row r="3" spans="1:20" ht="18.5" thickTop="1" thickBot="1" x14ac:dyDescent="0.4">
      <c r="A3" s="734" t="s">
        <v>1178</v>
      </c>
      <c r="B3" s="759" t="s">
        <v>1179</v>
      </c>
      <c r="C3" s="760" t="s">
        <v>157</v>
      </c>
      <c r="D3" s="761" t="s">
        <v>1180</v>
      </c>
      <c r="E3" s="780"/>
      <c r="F3" s="797" t="s">
        <v>2176</v>
      </c>
      <c r="G3" s="797" t="s">
        <v>2175</v>
      </c>
      <c r="H3" s="798" t="s">
        <v>2177</v>
      </c>
      <c r="I3" s="793"/>
      <c r="J3" s="794"/>
      <c r="K3" s="775" t="s">
        <v>1706</v>
      </c>
      <c r="L3" s="776" t="s">
        <v>1705</v>
      </c>
      <c r="M3" s="701"/>
      <c r="N3" s="699"/>
      <c r="O3" s="700"/>
      <c r="Q3" s="724">
        <f>Graphs!E13</f>
        <v>0</v>
      </c>
      <c r="R3" s="642">
        <f>Graphs!F13</f>
        <v>0</v>
      </c>
      <c r="S3" s="725">
        <f>Graphs!K13</f>
        <v>0</v>
      </c>
      <c r="T3" s="643">
        <f>Graphs!L13</f>
        <v>0</v>
      </c>
    </row>
    <row r="4" spans="1:20" ht="18.5" thickTop="1" thickBot="1" x14ac:dyDescent="0.4">
      <c r="A4" s="735"/>
      <c r="B4" s="806" t="s">
        <v>1181</v>
      </c>
      <c r="C4" s="807" t="s">
        <v>707</v>
      </c>
      <c r="D4" s="808" t="s">
        <v>1182</v>
      </c>
      <c r="E4" s="781"/>
      <c r="F4" s="736" t="s">
        <v>6</v>
      </c>
      <c r="G4" s="772" t="s">
        <v>1054</v>
      </c>
      <c r="H4" s="779" t="s">
        <v>2178</v>
      </c>
      <c r="I4" s="793"/>
      <c r="J4" s="794"/>
      <c r="K4" s="775" t="s">
        <v>1967</v>
      </c>
      <c r="L4" s="776" t="s">
        <v>1966</v>
      </c>
      <c r="M4" s="851" t="str">
        <f>IF(Graphs!A13="","",Graphs!A13)</f>
        <v/>
      </c>
      <c r="N4" s="852"/>
      <c r="O4" s="853"/>
      <c r="Q4" s="724">
        <f>Graphs!E14</f>
        <v>0</v>
      </c>
      <c r="R4" s="642">
        <f>Graphs!F14</f>
        <v>0</v>
      </c>
      <c r="S4" s="725">
        <f>Graphs!K14</f>
        <v>0</v>
      </c>
      <c r="T4" s="643">
        <f>Graphs!L14</f>
        <v>0</v>
      </c>
    </row>
    <row r="5" spans="1:20" ht="18.5" thickTop="1" thickBot="1" x14ac:dyDescent="0.4">
      <c r="A5" s="737"/>
      <c r="B5" s="809" t="s">
        <v>1183</v>
      </c>
      <c r="C5" s="810" t="s">
        <v>466</v>
      </c>
      <c r="D5" s="811" t="s">
        <v>1184</v>
      </c>
      <c r="E5" s="762"/>
      <c r="F5" s="797" t="s">
        <v>1810</v>
      </c>
      <c r="G5" s="797" t="s">
        <v>1809</v>
      </c>
      <c r="H5" s="798" t="s">
        <v>1811</v>
      </c>
      <c r="I5" s="793"/>
      <c r="J5" s="794"/>
      <c r="K5" s="775" t="s">
        <v>1502</v>
      </c>
      <c r="L5" s="776" t="s">
        <v>27</v>
      </c>
      <c r="M5" s="667" t="str">
        <f>IF(Graphs!A14="","",Graphs!A14)</f>
        <v/>
      </c>
      <c r="N5" s="668"/>
      <c r="O5" s="669"/>
      <c r="Q5" s="724">
        <f>Graphs!E15</f>
        <v>0</v>
      </c>
      <c r="R5" s="642">
        <f>Graphs!F15</f>
        <v>0</v>
      </c>
      <c r="S5" s="725">
        <f>Graphs!K15</f>
        <v>0</v>
      </c>
      <c r="T5" s="643">
        <f>Graphs!L15</f>
        <v>0</v>
      </c>
    </row>
    <row r="6" spans="1:20" ht="18.5" thickTop="1" thickBot="1" x14ac:dyDescent="0.4">
      <c r="A6" s="737"/>
      <c r="B6" s="806" t="s">
        <v>1185</v>
      </c>
      <c r="C6" s="807" t="s">
        <v>56</v>
      </c>
      <c r="D6" s="808" t="s">
        <v>1186</v>
      </c>
      <c r="E6" s="742"/>
      <c r="F6" s="736" t="s">
        <v>705</v>
      </c>
      <c r="G6" s="772" t="s">
        <v>1812</v>
      </c>
      <c r="H6" s="779" t="s">
        <v>1813</v>
      </c>
      <c r="I6" s="793"/>
      <c r="J6" s="794"/>
      <c r="K6" s="775" t="s">
        <v>1406</v>
      </c>
      <c r="L6" s="776" t="s">
        <v>498</v>
      </c>
      <c r="M6" s="851" t="str">
        <f>IF(Graphs!A15="","",Graphs!A15)</f>
        <v/>
      </c>
      <c r="N6" s="854"/>
      <c r="O6" s="855"/>
      <c r="Q6" s="724">
        <f>Graphs!E16</f>
        <v>0</v>
      </c>
      <c r="R6" s="642">
        <f>Graphs!F16</f>
        <v>0</v>
      </c>
      <c r="S6" s="725">
        <f>Graphs!K16</f>
        <v>0</v>
      </c>
      <c r="T6" s="643">
        <f>Graphs!L16</f>
        <v>0</v>
      </c>
    </row>
    <row r="7" spans="1:20" ht="18.5" thickTop="1" thickBot="1" x14ac:dyDescent="0.4">
      <c r="A7" s="737"/>
      <c r="B7" s="809" t="s">
        <v>1187</v>
      </c>
      <c r="C7" s="810" t="s">
        <v>467</v>
      </c>
      <c r="D7" s="811" t="s">
        <v>1188</v>
      </c>
      <c r="E7" s="762"/>
      <c r="F7" s="797" t="s">
        <v>465</v>
      </c>
      <c r="G7" s="797" t="s">
        <v>914</v>
      </c>
      <c r="H7" s="798" t="s">
        <v>1517</v>
      </c>
      <c r="I7" s="793"/>
      <c r="J7" s="794"/>
      <c r="K7" s="775" t="s">
        <v>1659</v>
      </c>
      <c r="L7" s="776" t="s">
        <v>801</v>
      </c>
      <c r="M7" s="667" t="str">
        <f>IF(Graphs!A16="","",Graphs!A16)</f>
        <v/>
      </c>
      <c r="N7" s="668"/>
      <c r="O7" s="669"/>
      <c r="P7" s="104" t="s">
        <v>220</v>
      </c>
      <c r="Q7" s="724">
        <f>Graphs!E17</f>
        <v>0</v>
      </c>
      <c r="R7" s="642">
        <f>Graphs!F17</f>
        <v>0</v>
      </c>
      <c r="S7" s="725">
        <f>Graphs!K17</f>
        <v>0</v>
      </c>
      <c r="T7" s="643">
        <f>Graphs!L17</f>
        <v>0</v>
      </c>
    </row>
    <row r="8" spans="1:20" ht="18.5" thickTop="1" thickBot="1" x14ac:dyDescent="0.4">
      <c r="A8" s="737"/>
      <c r="B8" s="806" t="s">
        <v>1189</v>
      </c>
      <c r="C8" s="807" t="s">
        <v>280</v>
      </c>
      <c r="D8" s="808" t="s">
        <v>1190</v>
      </c>
      <c r="E8" s="742"/>
      <c r="F8" s="736" t="s">
        <v>60</v>
      </c>
      <c r="G8" s="772" t="s">
        <v>1820</v>
      </c>
      <c r="H8" s="779" t="s">
        <v>1821</v>
      </c>
      <c r="I8" s="793"/>
      <c r="J8" s="794"/>
      <c r="K8" s="775" t="s">
        <v>1506</v>
      </c>
      <c r="L8" s="776" t="s">
        <v>29</v>
      </c>
      <c r="M8" s="851" t="str">
        <f>IF(Graphs!A17="","",Graphs!A17)</f>
        <v/>
      </c>
      <c r="N8" s="854"/>
      <c r="O8" s="855"/>
      <c r="Q8" s="724">
        <f>Graphs!E18</f>
        <v>0</v>
      </c>
      <c r="R8" s="642">
        <f>Graphs!F18</f>
        <v>0</v>
      </c>
      <c r="S8" s="725">
        <f>Graphs!K18</f>
        <v>0</v>
      </c>
      <c r="T8" s="643">
        <f>Graphs!L18</f>
        <v>0</v>
      </c>
    </row>
    <row r="9" spans="1:20" ht="18.5" thickTop="1" thickBot="1" x14ac:dyDescent="0.4">
      <c r="A9" s="737"/>
      <c r="B9" s="809" t="s">
        <v>1191</v>
      </c>
      <c r="C9" s="810" t="s">
        <v>217</v>
      </c>
      <c r="D9" s="811" t="s">
        <v>1192</v>
      </c>
      <c r="E9" s="762"/>
      <c r="F9" s="797" t="s">
        <v>461</v>
      </c>
      <c r="G9" s="797" t="s">
        <v>1816</v>
      </c>
      <c r="H9" s="798" t="s">
        <v>1817</v>
      </c>
      <c r="I9" s="793"/>
      <c r="J9" s="794"/>
      <c r="K9" s="775" t="s">
        <v>1804</v>
      </c>
      <c r="L9" s="776" t="s">
        <v>553</v>
      </c>
      <c r="M9" s="667" t="str">
        <f>IF(Graphs!A18="","",Graphs!A18)</f>
        <v/>
      </c>
      <c r="N9" s="668"/>
      <c r="O9" s="669"/>
      <c r="Q9" s="724">
        <f>Graphs!E19</f>
        <v>0</v>
      </c>
      <c r="R9" s="642">
        <f>Graphs!F19</f>
        <v>0</v>
      </c>
      <c r="S9" s="725">
        <f>Graphs!K19</f>
        <v>0</v>
      </c>
      <c r="T9" s="643">
        <f>Graphs!L19</f>
        <v>0</v>
      </c>
    </row>
    <row r="10" spans="1:20" ht="18.5" thickTop="1" thickBot="1" x14ac:dyDescent="0.4">
      <c r="A10" s="737"/>
      <c r="B10" s="806" t="s">
        <v>1193</v>
      </c>
      <c r="C10" s="807" t="s">
        <v>283</v>
      </c>
      <c r="D10" s="808" t="s">
        <v>1194</v>
      </c>
      <c r="E10" s="742"/>
      <c r="F10" s="736" t="s">
        <v>706</v>
      </c>
      <c r="G10" s="772" t="s">
        <v>1814</v>
      </c>
      <c r="H10" s="779" t="s">
        <v>1815</v>
      </c>
      <c r="I10" s="793"/>
      <c r="J10" s="794"/>
      <c r="K10" s="775" t="s">
        <v>1670</v>
      </c>
      <c r="L10" s="776" t="s">
        <v>517</v>
      </c>
      <c r="M10" s="851" t="str">
        <f>IF(Graphs!A19="","",Graphs!A19)</f>
        <v/>
      </c>
      <c r="N10" s="852"/>
      <c r="O10" s="853"/>
      <c r="Q10" s="724">
        <f>Graphs!E20</f>
        <v>0</v>
      </c>
      <c r="R10" s="642">
        <f>Graphs!F20</f>
        <v>0</v>
      </c>
      <c r="S10" s="725">
        <f>Graphs!K20</f>
        <v>0</v>
      </c>
      <c r="T10" s="643">
        <f>Graphs!L20</f>
        <v>0</v>
      </c>
    </row>
    <row r="11" spans="1:20" ht="18.5" thickTop="1" thickBot="1" x14ac:dyDescent="0.4">
      <c r="A11" s="737"/>
      <c r="B11" s="809" t="s">
        <v>1195</v>
      </c>
      <c r="C11" s="810" t="s">
        <v>711</v>
      </c>
      <c r="D11" s="811" t="s">
        <v>1196</v>
      </c>
      <c r="E11" s="762"/>
      <c r="F11" s="797" t="s">
        <v>462</v>
      </c>
      <c r="G11" s="797" t="s">
        <v>1818</v>
      </c>
      <c r="H11" s="798" t="s">
        <v>1819</v>
      </c>
      <c r="I11" s="793"/>
      <c r="J11" s="794"/>
      <c r="K11" s="775" t="s">
        <v>1977</v>
      </c>
      <c r="L11" s="776" t="s">
        <v>817</v>
      </c>
      <c r="M11" s="667" t="str">
        <f>IF(Graphs!A20="","",Graphs!A20)</f>
        <v/>
      </c>
      <c r="N11" s="668"/>
      <c r="O11" s="669"/>
      <c r="Q11" s="724">
        <f>Graphs!E21</f>
        <v>0</v>
      </c>
      <c r="R11" s="642">
        <f>Graphs!F21</f>
        <v>0</v>
      </c>
      <c r="S11" s="725">
        <f>Graphs!K21</f>
        <v>0</v>
      </c>
      <c r="T11" s="643">
        <f>Graphs!L21</f>
        <v>0</v>
      </c>
    </row>
    <row r="12" spans="1:20" ht="18.5" thickTop="1" thickBot="1" x14ac:dyDescent="0.4">
      <c r="A12" s="737"/>
      <c r="B12" s="806" t="s">
        <v>1197</v>
      </c>
      <c r="C12" s="807" t="s">
        <v>284</v>
      </c>
      <c r="D12" s="808" t="s">
        <v>1198</v>
      </c>
      <c r="E12" s="742"/>
      <c r="F12" s="736" t="s">
        <v>707</v>
      </c>
      <c r="G12" s="772" t="s">
        <v>1181</v>
      </c>
      <c r="H12" s="779" t="s">
        <v>1182</v>
      </c>
      <c r="I12" s="793"/>
      <c r="J12" s="794"/>
      <c r="K12" s="775" t="s">
        <v>2262</v>
      </c>
      <c r="L12" s="776" t="s">
        <v>2261</v>
      </c>
      <c r="M12" s="851" t="str">
        <f>IF(Graphs!A21="","",Graphs!A21)</f>
        <v/>
      </c>
      <c r="N12" s="854"/>
      <c r="O12" s="855"/>
      <c r="Q12" s="724">
        <f>Graphs!E22</f>
        <v>0</v>
      </c>
      <c r="R12" s="642">
        <f>Graphs!F22</f>
        <v>0</v>
      </c>
      <c r="S12" s="725">
        <f>Graphs!K22</f>
        <v>0</v>
      </c>
      <c r="T12" s="643">
        <f>Graphs!L22</f>
        <v>0</v>
      </c>
    </row>
    <row r="13" spans="1:20" ht="18.5" thickTop="1" thickBot="1" x14ac:dyDescent="0.4">
      <c r="A13" s="737"/>
      <c r="B13" s="809" t="s">
        <v>1199</v>
      </c>
      <c r="C13" s="810" t="s">
        <v>285</v>
      </c>
      <c r="D13" s="811" t="s">
        <v>1200</v>
      </c>
      <c r="E13" s="762"/>
      <c r="F13" s="797" t="s">
        <v>2181</v>
      </c>
      <c r="G13" s="797" t="s">
        <v>2180</v>
      </c>
      <c r="H13" s="798" t="s">
        <v>2182</v>
      </c>
      <c r="I13" s="793"/>
      <c r="J13" s="794"/>
      <c r="K13" s="775" t="s">
        <v>1616</v>
      </c>
      <c r="L13" s="776" t="s">
        <v>768</v>
      </c>
      <c r="M13" s="667" t="str">
        <f>IF(Graphs!A22="","",Graphs!A22)</f>
        <v/>
      </c>
      <c r="N13" s="668"/>
      <c r="O13" s="669"/>
      <c r="Q13" s="724">
        <f>Graphs!E23</f>
        <v>0</v>
      </c>
      <c r="R13" s="642">
        <f>Graphs!F23</f>
        <v>0</v>
      </c>
      <c r="S13" s="725">
        <f>Graphs!K23</f>
        <v>0</v>
      </c>
      <c r="T13" s="643">
        <f>Graphs!L23</f>
        <v>0</v>
      </c>
    </row>
    <row r="14" spans="1:20" ht="18.5" thickTop="1" thickBot="1" x14ac:dyDescent="0.4">
      <c r="A14" s="737"/>
      <c r="B14" s="806" t="s">
        <v>1201</v>
      </c>
      <c r="C14" s="807" t="s">
        <v>286</v>
      </c>
      <c r="D14" s="808" t="s">
        <v>1202</v>
      </c>
      <c r="E14" s="742"/>
      <c r="F14" s="736" t="s">
        <v>464</v>
      </c>
      <c r="G14" s="772" t="s">
        <v>922</v>
      </c>
      <c r="H14" s="779" t="s">
        <v>1516</v>
      </c>
      <c r="I14" s="793"/>
      <c r="J14" s="794"/>
      <c r="K14" s="775" t="s">
        <v>1356</v>
      </c>
      <c r="L14" s="776" t="s">
        <v>241</v>
      </c>
      <c r="M14" s="851" t="str">
        <f>IF(Graphs!A23="","",Graphs!A23)</f>
        <v/>
      </c>
      <c r="N14" s="854"/>
      <c r="O14" s="855"/>
      <c r="Q14" s="724">
        <f>Graphs!E24</f>
        <v>0</v>
      </c>
      <c r="R14" s="642">
        <f>Graphs!F24</f>
        <v>0</v>
      </c>
      <c r="S14" s="725">
        <f>Graphs!K24</f>
        <v>0</v>
      </c>
      <c r="T14" s="643">
        <f>Graphs!L24</f>
        <v>0</v>
      </c>
    </row>
    <row r="15" spans="1:20" ht="18.5" thickTop="1" thickBot="1" x14ac:dyDescent="0.4">
      <c r="A15" s="737"/>
      <c r="B15" s="809" t="s">
        <v>1203</v>
      </c>
      <c r="C15" s="810" t="s">
        <v>714</v>
      </c>
      <c r="D15" s="811" t="s">
        <v>1204</v>
      </c>
      <c r="E15" s="762"/>
      <c r="F15" s="797" t="s">
        <v>463</v>
      </c>
      <c r="G15" s="797" t="s">
        <v>2183</v>
      </c>
      <c r="H15" s="798" t="s">
        <v>2184</v>
      </c>
      <c r="I15" s="793"/>
      <c r="J15" s="794"/>
      <c r="K15" s="775" t="s">
        <v>1954</v>
      </c>
      <c r="L15" s="776" t="s">
        <v>808</v>
      </c>
      <c r="M15" s="667" t="str">
        <f>IF(Graphs!A24="","",Graphs!A24)</f>
        <v/>
      </c>
      <c r="N15" s="668"/>
      <c r="O15" s="669"/>
      <c r="Q15" s="724">
        <f>Graphs!E25</f>
        <v>0</v>
      </c>
      <c r="R15" s="642">
        <f>Graphs!F25</f>
        <v>0</v>
      </c>
      <c r="S15" s="725">
        <f>Graphs!K25</f>
        <v>0</v>
      </c>
      <c r="T15" s="643">
        <f>Graphs!L25</f>
        <v>0</v>
      </c>
    </row>
    <row r="16" spans="1:20" ht="18.5" thickTop="1" thickBot="1" x14ac:dyDescent="0.4">
      <c r="A16" s="737"/>
      <c r="B16" s="806" t="s">
        <v>1205</v>
      </c>
      <c r="C16" s="807" t="s">
        <v>159</v>
      </c>
      <c r="D16" s="808" t="s">
        <v>1206</v>
      </c>
      <c r="E16" s="742"/>
      <c r="F16" s="736" t="s">
        <v>157</v>
      </c>
      <c r="G16" s="772" t="s">
        <v>1179</v>
      </c>
      <c r="H16" s="779" t="s">
        <v>1180</v>
      </c>
      <c r="I16" s="793"/>
      <c r="J16" s="794"/>
      <c r="K16" s="775" t="s">
        <v>2013</v>
      </c>
      <c r="L16" s="776" t="s">
        <v>822</v>
      </c>
      <c r="M16" s="851" t="str">
        <f>IF(Graphs!A25="","",Graphs!A25)</f>
        <v/>
      </c>
      <c r="N16" s="852"/>
      <c r="O16" s="853"/>
      <c r="Q16" s="724">
        <f>Graphs!E26</f>
        <v>0</v>
      </c>
      <c r="R16" s="642">
        <f>Graphs!F26</f>
        <v>0</v>
      </c>
      <c r="S16" s="725">
        <f>Graphs!K26</f>
        <v>0</v>
      </c>
      <c r="T16" s="643">
        <f>Graphs!L26</f>
        <v>0</v>
      </c>
    </row>
    <row r="17" spans="1:20" ht="18.5" thickTop="1" thickBot="1" x14ac:dyDescent="0.4">
      <c r="A17" s="737"/>
      <c r="B17" s="809" t="s">
        <v>1207</v>
      </c>
      <c r="C17" s="810" t="s">
        <v>724</v>
      </c>
      <c r="D17" s="811" t="s">
        <v>1208</v>
      </c>
      <c r="E17" s="762"/>
      <c r="F17" s="797" t="s">
        <v>708</v>
      </c>
      <c r="G17" s="797" t="s">
        <v>885</v>
      </c>
      <c r="H17" s="798" t="s">
        <v>1518</v>
      </c>
      <c r="I17" s="793"/>
      <c r="J17" s="794"/>
      <c r="K17" s="775" t="s">
        <v>1208</v>
      </c>
      <c r="L17" s="776" t="s">
        <v>724</v>
      </c>
      <c r="M17" s="667" t="str">
        <f>IF(Graphs!A26="","",Graphs!A26)</f>
        <v/>
      </c>
      <c r="N17" s="668"/>
      <c r="O17" s="669"/>
      <c r="Q17" s="724">
        <f>Graphs!E27</f>
        <v>0</v>
      </c>
      <c r="R17" s="642">
        <f>Graphs!F27</f>
        <v>0</v>
      </c>
      <c r="S17" s="725">
        <f>Graphs!K27</f>
        <v>0</v>
      </c>
      <c r="T17" s="643">
        <f>Graphs!L27</f>
        <v>0</v>
      </c>
    </row>
    <row r="18" spans="1:20" ht="18.5" thickTop="1" thickBot="1" x14ac:dyDescent="0.4">
      <c r="A18" s="738"/>
      <c r="B18" s="806" t="s">
        <v>1209</v>
      </c>
      <c r="C18" s="807" t="s">
        <v>297</v>
      </c>
      <c r="D18" s="808" t="s">
        <v>1210</v>
      </c>
      <c r="E18" s="782"/>
      <c r="F18" s="736" t="s">
        <v>1520</v>
      </c>
      <c r="G18" s="772" t="s">
        <v>1519</v>
      </c>
      <c r="H18" s="779" t="s">
        <v>1521</v>
      </c>
      <c r="I18" s="793"/>
      <c r="J18" s="794"/>
      <c r="K18" s="775" t="s">
        <v>1762</v>
      </c>
      <c r="L18" s="776" t="s">
        <v>695</v>
      </c>
      <c r="M18" s="851" t="str">
        <f>IF(Graphs!A27="","",Graphs!A27)</f>
        <v/>
      </c>
      <c r="N18" s="854"/>
      <c r="O18" s="855"/>
      <c r="Q18" s="724">
        <f>Graphs!E28</f>
        <v>0</v>
      </c>
      <c r="R18" s="642">
        <f>Graphs!F28</f>
        <v>0</v>
      </c>
      <c r="S18" s="725">
        <f>Graphs!K28</f>
        <v>0</v>
      </c>
      <c r="T18" s="643">
        <f>Graphs!L28</f>
        <v>0</v>
      </c>
    </row>
    <row r="19" spans="1:20" ht="18.5" thickTop="1" thickBot="1" x14ac:dyDescent="0.4">
      <c r="A19" s="739"/>
      <c r="B19" s="809" t="s">
        <v>1211</v>
      </c>
      <c r="C19" s="810" t="s">
        <v>298</v>
      </c>
      <c r="D19" s="811" t="s">
        <v>1212</v>
      </c>
      <c r="E19" s="762"/>
      <c r="F19" s="797" t="s">
        <v>467</v>
      </c>
      <c r="G19" s="797" t="s">
        <v>1187</v>
      </c>
      <c r="H19" s="798" t="s">
        <v>1188</v>
      </c>
      <c r="I19" s="793"/>
      <c r="J19" s="794"/>
      <c r="K19" s="775" t="s">
        <v>1766</v>
      </c>
      <c r="L19" s="776" t="s">
        <v>183</v>
      </c>
      <c r="M19" s="667" t="str">
        <f>IF(Graphs!A28="","",Graphs!A28)</f>
        <v/>
      </c>
      <c r="N19" s="668"/>
      <c r="O19" s="669"/>
      <c r="Q19" s="724">
        <f>Graphs!E29</f>
        <v>0</v>
      </c>
      <c r="R19" s="642">
        <f>Graphs!F29</f>
        <v>0</v>
      </c>
      <c r="S19" s="725">
        <f>Graphs!K29</f>
        <v>0</v>
      </c>
      <c r="T19" s="643">
        <f>Graphs!L29</f>
        <v>0</v>
      </c>
    </row>
    <row r="20" spans="1:20" ht="18.5" thickTop="1" thickBot="1" x14ac:dyDescent="0.4">
      <c r="A20" s="737"/>
      <c r="B20" s="806" t="s">
        <v>1213</v>
      </c>
      <c r="C20" s="807" t="s">
        <v>1214</v>
      </c>
      <c r="D20" s="808" t="s">
        <v>1215</v>
      </c>
      <c r="E20" s="742"/>
      <c r="F20" s="736" t="s">
        <v>709</v>
      </c>
      <c r="G20" s="772" t="s">
        <v>1059</v>
      </c>
      <c r="H20" s="779" t="s">
        <v>1525</v>
      </c>
      <c r="I20" s="793"/>
      <c r="J20" s="794"/>
      <c r="K20" s="775" t="s">
        <v>1629</v>
      </c>
      <c r="L20" s="776" t="s">
        <v>787</v>
      </c>
      <c r="M20" s="851" t="str">
        <f>IF(Graphs!A29="","",Graphs!A29)</f>
        <v/>
      </c>
      <c r="N20" s="854"/>
      <c r="O20" s="855"/>
      <c r="Q20" s="724">
        <f>Graphs!E30</f>
        <v>0</v>
      </c>
      <c r="R20" s="642">
        <f>Graphs!F30</f>
        <v>0</v>
      </c>
      <c r="S20" s="725">
        <f>Graphs!K30</f>
        <v>0</v>
      </c>
      <c r="T20" s="643">
        <f>Graphs!L30</f>
        <v>0</v>
      </c>
    </row>
    <row r="21" spans="1:20" ht="18.5" thickTop="1" thickBot="1" x14ac:dyDescent="0.4">
      <c r="A21" s="739"/>
      <c r="B21" s="809" t="s">
        <v>1216</v>
      </c>
      <c r="C21" s="810" t="s">
        <v>299</v>
      </c>
      <c r="D21" s="811" t="s">
        <v>1217</v>
      </c>
      <c r="E21" s="762"/>
      <c r="F21" s="797" t="s">
        <v>466</v>
      </c>
      <c r="G21" s="797" t="s">
        <v>1183</v>
      </c>
      <c r="H21" s="798" t="s">
        <v>1184</v>
      </c>
      <c r="I21" s="793"/>
      <c r="J21" s="794"/>
      <c r="K21" s="775" t="s">
        <v>1454</v>
      </c>
      <c r="L21" s="776" t="s">
        <v>524</v>
      </c>
      <c r="M21" s="667" t="str">
        <f>IF(Graphs!A30="","",Graphs!A30)</f>
        <v/>
      </c>
      <c r="N21" s="668"/>
      <c r="O21" s="669"/>
      <c r="Q21" s="724">
        <f>Graphs!E31</f>
        <v>0</v>
      </c>
      <c r="R21" s="642">
        <f>Graphs!F31</f>
        <v>0</v>
      </c>
      <c r="S21" s="725">
        <f>Graphs!K31</f>
        <v>0</v>
      </c>
      <c r="T21" s="643">
        <f>Graphs!L31</f>
        <v>0</v>
      </c>
    </row>
    <row r="22" spans="1:20" ht="18.5" thickTop="1" thickBot="1" x14ac:dyDescent="0.4">
      <c r="A22" s="738"/>
      <c r="B22" s="806" t="s">
        <v>1218</v>
      </c>
      <c r="C22" s="807" t="s">
        <v>739</v>
      </c>
      <c r="D22" s="808" t="s">
        <v>1219</v>
      </c>
      <c r="E22" s="782"/>
      <c r="F22" s="736" t="s">
        <v>280</v>
      </c>
      <c r="G22" s="772" t="s">
        <v>1189</v>
      </c>
      <c r="H22" s="779" t="s">
        <v>1190</v>
      </c>
      <c r="I22" s="793"/>
      <c r="J22" s="794"/>
      <c r="K22" s="775" t="s">
        <v>2025</v>
      </c>
      <c r="L22" s="776" t="s">
        <v>2024</v>
      </c>
      <c r="M22" s="851" t="str">
        <f>IF(Graphs!A31="","",Graphs!A31)</f>
        <v/>
      </c>
      <c r="N22" s="852"/>
      <c r="O22" s="853"/>
      <c r="Q22" s="724">
        <f>Graphs!E32</f>
        <v>0</v>
      </c>
      <c r="R22" s="642">
        <f>Graphs!F32</f>
        <v>0</v>
      </c>
      <c r="S22" s="725">
        <f>Graphs!K32</f>
        <v>0</v>
      </c>
      <c r="T22" s="643">
        <f>Graphs!L32</f>
        <v>0</v>
      </c>
    </row>
    <row r="23" spans="1:20" ht="18.5" thickTop="1" thickBot="1" x14ac:dyDescent="0.4">
      <c r="A23" s="737"/>
      <c r="B23" s="809" t="s">
        <v>1220</v>
      </c>
      <c r="C23" s="810" t="s">
        <v>1221</v>
      </c>
      <c r="D23" s="811" t="s">
        <v>1222</v>
      </c>
      <c r="E23" s="762"/>
      <c r="F23" s="797" t="s">
        <v>56</v>
      </c>
      <c r="G23" s="797" t="s">
        <v>1185</v>
      </c>
      <c r="H23" s="798" t="s">
        <v>1186</v>
      </c>
      <c r="I23" s="793"/>
      <c r="J23" s="794"/>
      <c r="K23" s="775" t="s">
        <v>2185</v>
      </c>
      <c r="L23" s="776" t="s">
        <v>158</v>
      </c>
      <c r="M23" s="667" t="str">
        <f>IF(Graphs!A32="","",Graphs!A32)</f>
        <v/>
      </c>
      <c r="N23" s="668"/>
      <c r="O23" s="669"/>
      <c r="Q23" s="724">
        <f>Graphs!E33</f>
        <v>0</v>
      </c>
      <c r="R23" s="642">
        <f>Graphs!F33</f>
        <v>0</v>
      </c>
      <c r="S23" s="725">
        <f>Graphs!K33</f>
        <v>0</v>
      </c>
      <c r="T23" s="643">
        <f>Graphs!L33</f>
        <v>0</v>
      </c>
    </row>
    <row r="24" spans="1:20" ht="18.5" thickTop="1" thickBot="1" x14ac:dyDescent="0.4">
      <c r="A24" s="737"/>
      <c r="B24" s="806" t="s">
        <v>1223</v>
      </c>
      <c r="C24" s="807" t="s">
        <v>1224</v>
      </c>
      <c r="D24" s="808" t="s">
        <v>1225</v>
      </c>
      <c r="E24" s="742"/>
      <c r="F24" s="736" t="s">
        <v>710</v>
      </c>
      <c r="G24" s="772" t="s">
        <v>1019</v>
      </c>
      <c r="H24" s="779" t="s">
        <v>1526</v>
      </c>
      <c r="I24" s="793"/>
      <c r="J24" s="794"/>
      <c r="K24" s="775" t="s">
        <v>2227</v>
      </c>
      <c r="L24" s="776" t="s">
        <v>804</v>
      </c>
      <c r="M24" s="851" t="str">
        <f>IF(Graphs!A33="","",Graphs!A33)</f>
        <v/>
      </c>
      <c r="N24" s="854"/>
      <c r="O24" s="855"/>
      <c r="Q24" s="724">
        <f>Graphs!E34</f>
        <v>0</v>
      </c>
      <c r="R24" s="642">
        <f>Graphs!F34</f>
        <v>0</v>
      </c>
      <c r="S24" s="725">
        <f>Graphs!K34</f>
        <v>0</v>
      </c>
      <c r="T24" s="643">
        <f>Graphs!L34</f>
        <v>0</v>
      </c>
    </row>
    <row r="25" spans="1:20" ht="18.5" thickTop="1" thickBot="1" x14ac:dyDescent="0.4">
      <c r="A25" s="737"/>
      <c r="B25" s="809" t="s">
        <v>1226</v>
      </c>
      <c r="C25" s="810" t="s">
        <v>5</v>
      </c>
      <c r="D25" s="811" t="s">
        <v>1227</v>
      </c>
      <c r="E25" s="762"/>
      <c r="F25" s="797" t="s">
        <v>217</v>
      </c>
      <c r="G25" s="797" t="s">
        <v>1191</v>
      </c>
      <c r="H25" s="798" t="s">
        <v>1192</v>
      </c>
      <c r="I25" s="793"/>
      <c r="J25" s="794"/>
      <c r="K25" s="775" t="s">
        <v>2205</v>
      </c>
      <c r="L25" s="776" t="s">
        <v>474</v>
      </c>
      <c r="M25" s="667" t="str">
        <f>IF(Graphs!A34="","",Graphs!A34)</f>
        <v/>
      </c>
      <c r="N25" s="668"/>
      <c r="O25" s="669"/>
      <c r="Q25" s="724">
        <f>Graphs!E35</f>
        <v>0</v>
      </c>
      <c r="R25" s="642">
        <f>Graphs!F35</f>
        <v>0</v>
      </c>
      <c r="S25" s="725">
        <f>Graphs!K35</f>
        <v>0</v>
      </c>
      <c r="T25" s="643">
        <f>Graphs!L35</f>
        <v>0</v>
      </c>
    </row>
    <row r="26" spans="1:20" ht="18.5" thickTop="1" thickBot="1" x14ac:dyDescent="0.4">
      <c r="A26" s="737"/>
      <c r="B26" s="806" t="s">
        <v>1228</v>
      </c>
      <c r="C26" s="807" t="s">
        <v>156</v>
      </c>
      <c r="D26" s="808" t="s">
        <v>1229</v>
      </c>
      <c r="E26" s="742"/>
      <c r="F26" s="736" t="s">
        <v>1523</v>
      </c>
      <c r="G26" s="772" t="s">
        <v>1522</v>
      </c>
      <c r="H26" s="779" t="s">
        <v>1524</v>
      </c>
      <c r="I26" s="793"/>
      <c r="J26" s="794"/>
      <c r="K26" s="775" t="s">
        <v>2027</v>
      </c>
      <c r="L26" s="776" t="s">
        <v>176</v>
      </c>
      <c r="M26" s="851" t="str">
        <f>IF(Graphs!A35="","",Graphs!A35)</f>
        <v/>
      </c>
      <c r="N26" s="854"/>
      <c r="O26" s="855"/>
      <c r="Q26" s="724">
        <f>Graphs!E36</f>
        <v>0</v>
      </c>
      <c r="R26" s="642">
        <f>Graphs!F36</f>
        <v>0</v>
      </c>
      <c r="S26" s="725">
        <f>Graphs!K36</f>
        <v>0</v>
      </c>
      <c r="T26" s="643">
        <f>Graphs!L36</f>
        <v>0</v>
      </c>
    </row>
    <row r="27" spans="1:20" ht="18.5" thickTop="1" thickBot="1" x14ac:dyDescent="0.4">
      <c r="A27" s="737"/>
      <c r="B27" s="809" t="s">
        <v>1230</v>
      </c>
      <c r="C27" s="810" t="s">
        <v>302</v>
      </c>
      <c r="D27" s="811" t="s">
        <v>1231</v>
      </c>
      <c r="E27" s="762"/>
      <c r="F27" s="797" t="s">
        <v>283</v>
      </c>
      <c r="G27" s="797" t="s">
        <v>1193</v>
      </c>
      <c r="H27" s="798" t="s">
        <v>1194</v>
      </c>
      <c r="I27" s="793"/>
      <c r="J27" s="794"/>
      <c r="K27" s="775" t="s">
        <v>1737</v>
      </c>
      <c r="L27" s="776" t="s">
        <v>1736</v>
      </c>
      <c r="M27" s="667" t="str">
        <f>IF(Graphs!A36="","",Graphs!A36)</f>
        <v/>
      </c>
      <c r="N27" s="668"/>
      <c r="O27" s="669"/>
      <c r="Q27" s="724">
        <f>Graphs!E37</f>
        <v>0</v>
      </c>
      <c r="R27" s="642">
        <f>Graphs!F37</f>
        <v>0</v>
      </c>
      <c r="S27" s="725">
        <f>Graphs!K37</f>
        <v>0</v>
      </c>
      <c r="T27" s="643">
        <f>Graphs!L37</f>
        <v>0</v>
      </c>
    </row>
    <row r="28" spans="1:20" ht="18.5" thickTop="1" thickBot="1" x14ac:dyDescent="0.4">
      <c r="A28" s="737"/>
      <c r="B28" s="806" t="s">
        <v>1232</v>
      </c>
      <c r="C28" s="807" t="s">
        <v>725</v>
      </c>
      <c r="D28" s="808" t="s">
        <v>1233</v>
      </c>
      <c r="E28" s="742"/>
      <c r="F28" s="736" t="s">
        <v>711</v>
      </c>
      <c r="G28" s="772" t="s">
        <v>1195</v>
      </c>
      <c r="H28" s="779" t="s">
        <v>1196</v>
      </c>
      <c r="I28" s="793"/>
      <c r="J28" s="794"/>
      <c r="K28" s="775" t="s">
        <v>1718</v>
      </c>
      <c r="L28" s="776" t="s">
        <v>21</v>
      </c>
      <c r="M28" s="851" t="str">
        <f>IF(Graphs!A37="","",Graphs!A37)</f>
        <v/>
      </c>
      <c r="N28" s="852"/>
      <c r="O28" s="853"/>
      <c r="Q28" s="724">
        <f>Graphs!E38</f>
        <v>0</v>
      </c>
      <c r="R28" s="642">
        <f>Graphs!F38</f>
        <v>0</v>
      </c>
      <c r="S28" s="725">
        <f>Graphs!K38</f>
        <v>0</v>
      </c>
      <c r="T28" s="643">
        <f>Graphs!L38</f>
        <v>0</v>
      </c>
    </row>
    <row r="29" spans="1:20" ht="18.5" thickTop="1" thickBot="1" x14ac:dyDescent="0.4">
      <c r="A29" s="737"/>
      <c r="B29" s="809" t="s">
        <v>1234</v>
      </c>
      <c r="C29" s="810" t="s">
        <v>303</v>
      </c>
      <c r="D29" s="811" t="s">
        <v>1235</v>
      </c>
      <c r="E29" s="762"/>
      <c r="F29" s="797" t="s">
        <v>284</v>
      </c>
      <c r="G29" s="797" t="s">
        <v>1197</v>
      </c>
      <c r="H29" s="798" t="s">
        <v>1198</v>
      </c>
      <c r="I29" s="793"/>
      <c r="J29" s="794"/>
      <c r="K29" s="775" t="s">
        <v>1944</v>
      </c>
      <c r="L29" s="776" t="s">
        <v>803</v>
      </c>
      <c r="M29" s="667" t="str">
        <f>IF(Graphs!A38="","",Graphs!A38)</f>
        <v/>
      </c>
      <c r="N29" s="668"/>
      <c r="O29" s="669"/>
      <c r="Q29" s="724">
        <f>Graphs!E39</f>
        <v>0</v>
      </c>
      <c r="R29" s="642">
        <f>Graphs!F39</f>
        <v>0</v>
      </c>
      <c r="S29" s="725">
        <f>Graphs!K39</f>
        <v>0</v>
      </c>
      <c r="T29" s="643">
        <f>Graphs!L39</f>
        <v>0</v>
      </c>
    </row>
    <row r="30" spans="1:20" ht="18.5" thickTop="1" thickBot="1" x14ac:dyDescent="0.4">
      <c r="A30" s="737"/>
      <c r="B30" s="806" t="s">
        <v>1236</v>
      </c>
      <c r="C30" s="807" t="s">
        <v>728</v>
      </c>
      <c r="D30" s="808" t="s">
        <v>1237</v>
      </c>
      <c r="E30" s="742"/>
      <c r="F30" s="736" t="s">
        <v>282</v>
      </c>
      <c r="G30" s="772" t="s">
        <v>1824</v>
      </c>
      <c r="H30" s="779" t="s">
        <v>1825</v>
      </c>
      <c r="I30" s="793"/>
      <c r="J30" s="794"/>
      <c r="K30" s="775" t="s">
        <v>2078</v>
      </c>
      <c r="L30" s="776" t="s">
        <v>544</v>
      </c>
      <c r="M30" s="851" t="str">
        <f>IF(Graphs!A39="","",Graphs!A39)</f>
        <v/>
      </c>
      <c r="N30" s="854"/>
      <c r="O30" s="855"/>
      <c r="Q30" s="724">
        <f>Graphs!E40</f>
        <v>0</v>
      </c>
      <c r="R30" s="642">
        <f>Graphs!F40</f>
        <v>0</v>
      </c>
      <c r="S30" s="725">
        <f>Graphs!K40</f>
        <v>0</v>
      </c>
      <c r="T30" s="643">
        <f>Graphs!L40</f>
        <v>0</v>
      </c>
    </row>
    <row r="31" spans="1:20" ht="18.5" thickTop="1" thickBot="1" x14ac:dyDescent="0.4">
      <c r="A31" s="737"/>
      <c r="B31" s="809" t="s">
        <v>1238</v>
      </c>
      <c r="C31" s="810" t="s">
        <v>730</v>
      </c>
      <c r="D31" s="811" t="s">
        <v>1239</v>
      </c>
      <c r="E31" s="762"/>
      <c r="F31" s="797" t="s">
        <v>158</v>
      </c>
      <c r="G31" s="797" t="s">
        <v>875</v>
      </c>
      <c r="H31" s="798" t="s">
        <v>2185</v>
      </c>
      <c r="I31" s="793"/>
      <c r="J31" s="794"/>
      <c r="K31" s="775" t="s">
        <v>2272</v>
      </c>
      <c r="L31" s="776" t="s">
        <v>475</v>
      </c>
      <c r="M31" s="667" t="str">
        <f>IF(Graphs!A40="","",Graphs!A40)</f>
        <v/>
      </c>
      <c r="N31" s="668"/>
      <c r="O31" s="669"/>
      <c r="Q31" s="724">
        <f>Graphs!E41</f>
        <v>0</v>
      </c>
      <c r="R31" s="642">
        <f>Graphs!F41</f>
        <v>0</v>
      </c>
      <c r="S31" s="725">
        <f>Graphs!K41</f>
        <v>0</v>
      </c>
      <c r="T31" s="643">
        <f>Graphs!L41</f>
        <v>0</v>
      </c>
    </row>
    <row r="32" spans="1:20" ht="18.5" thickTop="1" thickBot="1" x14ac:dyDescent="0.4">
      <c r="A32" s="737"/>
      <c r="B32" s="806" t="s">
        <v>1240</v>
      </c>
      <c r="C32" s="807" t="s">
        <v>304</v>
      </c>
      <c r="D32" s="808" t="s">
        <v>1241</v>
      </c>
      <c r="E32" s="742"/>
      <c r="F32" s="736" t="s">
        <v>281</v>
      </c>
      <c r="G32" s="772" t="s">
        <v>1822</v>
      </c>
      <c r="H32" s="779" t="s">
        <v>1823</v>
      </c>
      <c r="I32" s="793"/>
      <c r="J32" s="794"/>
      <c r="K32" s="775" t="s">
        <v>1700</v>
      </c>
      <c r="L32" s="776" t="s">
        <v>533</v>
      </c>
      <c r="M32" s="851" t="str">
        <f>IF(Graphs!A41="","",Graphs!A41)</f>
        <v/>
      </c>
      <c r="N32" s="854"/>
      <c r="O32" s="855"/>
      <c r="Q32" s="724">
        <f>Graphs!E42</f>
        <v>0</v>
      </c>
      <c r="R32" s="642">
        <f>Graphs!F42</f>
        <v>0</v>
      </c>
      <c r="S32" s="725">
        <f>Graphs!K42</f>
        <v>0</v>
      </c>
      <c r="T32" s="643">
        <f>Graphs!L42</f>
        <v>0</v>
      </c>
    </row>
    <row r="33" spans="1:20" ht="18.5" thickTop="1" thickBot="1" x14ac:dyDescent="0.4">
      <c r="A33" s="737"/>
      <c r="B33" s="809" t="s">
        <v>1242</v>
      </c>
      <c r="C33" s="810" t="s">
        <v>305</v>
      </c>
      <c r="D33" s="811" t="s">
        <v>1243</v>
      </c>
      <c r="E33" s="762"/>
      <c r="F33" s="797" t="s">
        <v>286</v>
      </c>
      <c r="G33" s="797" t="s">
        <v>1201</v>
      </c>
      <c r="H33" s="798" t="s">
        <v>1202</v>
      </c>
      <c r="I33" s="793"/>
      <c r="J33" s="794"/>
      <c r="K33" s="775" t="s">
        <v>1549</v>
      </c>
      <c r="L33" s="776" t="s">
        <v>294</v>
      </c>
      <c r="M33" s="667" t="str">
        <f>IF(Graphs!A42="","",Graphs!A42)</f>
        <v/>
      </c>
      <c r="N33" s="668"/>
      <c r="O33" s="669"/>
      <c r="Q33" s="724">
        <f>Graphs!E43</f>
        <v>0</v>
      </c>
      <c r="R33" s="642">
        <f>Graphs!F43</f>
        <v>0</v>
      </c>
      <c r="S33" s="725">
        <f>Graphs!K43</f>
        <v>0</v>
      </c>
      <c r="T33" s="643">
        <f>Graphs!L43</f>
        <v>0</v>
      </c>
    </row>
    <row r="34" spans="1:20" ht="18.5" thickTop="1" thickBot="1" x14ac:dyDescent="0.4">
      <c r="A34" s="737"/>
      <c r="B34" s="806" t="s">
        <v>1244</v>
      </c>
      <c r="C34" s="807" t="s">
        <v>731</v>
      </c>
      <c r="D34" s="808" t="s">
        <v>1245</v>
      </c>
      <c r="E34" s="742"/>
      <c r="F34" s="736" t="s">
        <v>285</v>
      </c>
      <c r="G34" s="772" t="s">
        <v>1199</v>
      </c>
      <c r="H34" s="779" t="s">
        <v>1200</v>
      </c>
      <c r="I34" s="793"/>
      <c r="J34" s="794"/>
      <c r="K34" s="775" t="s">
        <v>1605</v>
      </c>
      <c r="L34" s="776" t="s">
        <v>764</v>
      </c>
      <c r="M34" s="851" t="str">
        <f>IF(Graphs!A43="","",Graphs!A43)</f>
        <v/>
      </c>
      <c r="N34" s="852"/>
      <c r="O34" s="853"/>
      <c r="Q34" s="724">
        <f>Graphs!E44</f>
        <v>0</v>
      </c>
      <c r="R34" s="642">
        <f>Graphs!F44</f>
        <v>0</v>
      </c>
      <c r="S34" s="725">
        <f>Graphs!K44</f>
        <v>0</v>
      </c>
      <c r="T34" s="643">
        <f>Graphs!L44</f>
        <v>0</v>
      </c>
    </row>
    <row r="35" spans="1:20" ht="18.5" thickTop="1" thickBot="1" x14ac:dyDescent="0.4">
      <c r="A35" s="737"/>
      <c r="B35" s="809" t="s">
        <v>1246</v>
      </c>
      <c r="C35" s="810" t="s">
        <v>1247</v>
      </c>
      <c r="D35" s="811" t="s">
        <v>1248</v>
      </c>
      <c r="E35" s="762"/>
      <c r="F35" s="797" t="s">
        <v>2187</v>
      </c>
      <c r="G35" s="797" t="s">
        <v>2186</v>
      </c>
      <c r="H35" s="798" t="s">
        <v>2188</v>
      </c>
      <c r="I35" s="793"/>
      <c r="J35" s="794"/>
      <c r="K35" s="775" t="s">
        <v>1807</v>
      </c>
      <c r="L35" s="776" t="s">
        <v>836</v>
      </c>
      <c r="M35" s="667" t="str">
        <f>IF(Graphs!A44="","",Graphs!A44)</f>
        <v/>
      </c>
      <c r="N35" s="668"/>
      <c r="O35" s="669"/>
      <c r="Q35" s="724">
        <f>Graphs!E45</f>
        <v>0</v>
      </c>
      <c r="R35" s="642">
        <f>Graphs!F45</f>
        <v>0</v>
      </c>
      <c r="S35" s="725">
        <f>Graphs!K45</f>
        <v>0</v>
      </c>
      <c r="T35" s="643">
        <f>Graphs!L45</f>
        <v>0</v>
      </c>
    </row>
    <row r="36" spans="1:20" ht="18.5" thickTop="1" thickBot="1" x14ac:dyDescent="0.4">
      <c r="A36" s="737"/>
      <c r="B36" s="806" t="s">
        <v>1249</v>
      </c>
      <c r="C36" s="807" t="s">
        <v>149</v>
      </c>
      <c r="D36" s="808" t="s">
        <v>1250</v>
      </c>
      <c r="E36" s="742"/>
      <c r="F36" s="736" t="s">
        <v>2190</v>
      </c>
      <c r="G36" s="772" t="s">
        <v>2189</v>
      </c>
      <c r="H36" s="779" t="s">
        <v>2191</v>
      </c>
      <c r="I36" s="793"/>
      <c r="J36" s="794"/>
      <c r="K36" s="775" t="s">
        <v>2105</v>
      </c>
      <c r="L36" s="776" t="s">
        <v>2104</v>
      </c>
      <c r="M36" s="851" t="str">
        <f>IF(Graphs!A45="","",Graphs!A45)</f>
        <v/>
      </c>
      <c r="N36" s="854"/>
      <c r="O36" s="855"/>
      <c r="Q36" s="724">
        <f>Graphs!E46</f>
        <v>0</v>
      </c>
      <c r="R36" s="642">
        <f>Graphs!F46</f>
        <v>0</v>
      </c>
      <c r="S36" s="725">
        <f>Graphs!K46</f>
        <v>0</v>
      </c>
      <c r="T36" s="643">
        <f>Graphs!L46</f>
        <v>0</v>
      </c>
    </row>
    <row r="37" spans="1:20" ht="18.5" thickTop="1" thickBot="1" x14ac:dyDescent="0.4">
      <c r="A37" s="737"/>
      <c r="B37" s="809" t="s">
        <v>1251</v>
      </c>
      <c r="C37" s="810" t="s">
        <v>141</v>
      </c>
      <c r="D37" s="811" t="s">
        <v>1252</v>
      </c>
      <c r="E37" s="762"/>
      <c r="F37" s="797" t="s">
        <v>1827</v>
      </c>
      <c r="G37" s="797" t="s">
        <v>1826</v>
      </c>
      <c r="H37" s="798" t="s">
        <v>1828</v>
      </c>
      <c r="I37" s="793"/>
      <c r="J37" s="794"/>
      <c r="K37" s="775" t="s">
        <v>1613</v>
      </c>
      <c r="L37" s="776" t="s">
        <v>767</v>
      </c>
      <c r="M37" s="667" t="str">
        <f>IF(Graphs!A46="","",Graphs!A46)</f>
        <v/>
      </c>
      <c r="N37" s="668"/>
      <c r="O37" s="669"/>
      <c r="Q37" s="724">
        <f>Graphs!E47</f>
        <v>0</v>
      </c>
      <c r="R37" s="642">
        <f>Graphs!F47</f>
        <v>0</v>
      </c>
      <c r="S37" s="725">
        <f>Graphs!K47</f>
        <v>0</v>
      </c>
      <c r="T37" s="643">
        <f>Graphs!L47</f>
        <v>0</v>
      </c>
    </row>
    <row r="38" spans="1:20" ht="18.5" thickTop="1" thickBot="1" x14ac:dyDescent="0.4">
      <c r="A38" s="737"/>
      <c r="B38" s="806" t="s">
        <v>1253</v>
      </c>
      <c r="C38" s="807" t="s">
        <v>733</v>
      </c>
      <c r="D38" s="808" t="s">
        <v>1254</v>
      </c>
      <c r="E38" s="742"/>
      <c r="F38" s="736" t="s">
        <v>1830</v>
      </c>
      <c r="G38" s="772" t="s">
        <v>1829</v>
      </c>
      <c r="H38" s="779" t="s">
        <v>1831</v>
      </c>
      <c r="I38" s="793"/>
      <c r="J38" s="794"/>
      <c r="K38" s="775" t="s">
        <v>1302</v>
      </c>
      <c r="L38" s="776" t="s">
        <v>740</v>
      </c>
      <c r="M38" s="851" t="str">
        <f>IF(Graphs!A47="","",Graphs!A47)</f>
        <v/>
      </c>
      <c r="N38" s="854"/>
      <c r="O38" s="855"/>
      <c r="Q38" s="724">
        <f>Graphs!E48</f>
        <v>0</v>
      </c>
      <c r="R38" s="642">
        <f>Graphs!F48</f>
        <v>0</v>
      </c>
      <c r="S38" s="725">
        <f>Graphs!K48</f>
        <v>0</v>
      </c>
      <c r="T38" s="643">
        <f>Graphs!L48</f>
        <v>0</v>
      </c>
    </row>
    <row r="39" spans="1:20" ht="18.5" thickTop="1" thickBot="1" x14ac:dyDescent="0.4">
      <c r="A39" s="737"/>
      <c r="B39" s="809" t="s">
        <v>1255</v>
      </c>
      <c r="C39" s="810" t="s">
        <v>1256</v>
      </c>
      <c r="D39" s="811" t="s">
        <v>1257</v>
      </c>
      <c r="E39" s="762"/>
      <c r="F39" s="797" t="s">
        <v>1833</v>
      </c>
      <c r="G39" s="797" t="s">
        <v>1832</v>
      </c>
      <c r="H39" s="798" t="s">
        <v>1834</v>
      </c>
      <c r="I39" s="793"/>
      <c r="J39" s="794"/>
      <c r="K39" s="775" t="s">
        <v>1331</v>
      </c>
      <c r="L39" s="776" t="s">
        <v>1330</v>
      </c>
      <c r="M39" s="667" t="str">
        <f>IF(Graphs!A48="","",Graphs!A48)</f>
        <v/>
      </c>
      <c r="N39" s="668"/>
      <c r="O39" s="669"/>
      <c r="Q39" s="724">
        <f>Graphs!E49</f>
        <v>0</v>
      </c>
      <c r="R39" s="642">
        <f>Graphs!F49</f>
        <v>0</v>
      </c>
      <c r="S39" s="725">
        <f>Graphs!K49</f>
        <v>0</v>
      </c>
      <c r="T39" s="643">
        <f>Graphs!L49</f>
        <v>0</v>
      </c>
    </row>
    <row r="40" spans="1:20" ht="18.5" thickTop="1" thickBot="1" x14ac:dyDescent="0.4">
      <c r="A40" s="737"/>
      <c r="B40" s="806" t="s">
        <v>1258</v>
      </c>
      <c r="C40" s="807" t="s">
        <v>306</v>
      </c>
      <c r="D40" s="808" t="s">
        <v>1259</v>
      </c>
      <c r="E40" s="742"/>
      <c r="F40" s="736" t="s">
        <v>847</v>
      </c>
      <c r="G40" s="772" t="s">
        <v>919</v>
      </c>
      <c r="H40" s="779" t="s">
        <v>1527</v>
      </c>
      <c r="I40" s="793"/>
      <c r="J40" s="794"/>
      <c r="K40" s="775" t="s">
        <v>2273</v>
      </c>
      <c r="L40" s="776" t="s">
        <v>432</v>
      </c>
      <c r="M40" s="851" t="str">
        <f>IF(Graphs!A49="","",Graphs!A49)</f>
        <v/>
      </c>
      <c r="N40" s="852"/>
      <c r="O40" s="853"/>
      <c r="Q40" s="724">
        <f>Graphs!E50</f>
        <v>0</v>
      </c>
      <c r="R40" s="642">
        <f>Graphs!F50</f>
        <v>0</v>
      </c>
      <c r="S40" s="725">
        <f>Graphs!K50</f>
        <v>0</v>
      </c>
      <c r="T40" s="643">
        <f>Graphs!L50</f>
        <v>0</v>
      </c>
    </row>
    <row r="41" spans="1:20" ht="18.5" thickTop="1" thickBot="1" x14ac:dyDescent="0.4">
      <c r="A41" s="740"/>
      <c r="B41" s="809" t="s">
        <v>1260</v>
      </c>
      <c r="C41" s="810" t="s">
        <v>307</v>
      </c>
      <c r="D41" s="811" t="s">
        <v>1261</v>
      </c>
      <c r="E41" s="783"/>
      <c r="F41" s="797" t="s">
        <v>712</v>
      </c>
      <c r="G41" s="797" t="s">
        <v>1835</v>
      </c>
      <c r="H41" s="798" t="s">
        <v>1836</v>
      </c>
      <c r="I41" s="793"/>
      <c r="J41" s="794"/>
      <c r="K41" s="775" t="s">
        <v>1518</v>
      </c>
      <c r="L41" s="776" t="s">
        <v>708</v>
      </c>
      <c r="M41" s="667" t="str">
        <f>IF(Graphs!A50="","",Graphs!A50)</f>
        <v/>
      </c>
      <c r="N41" s="668"/>
      <c r="O41" s="669"/>
      <c r="Q41" s="724">
        <f>Graphs!E51</f>
        <v>0</v>
      </c>
      <c r="R41" s="642">
        <f>Graphs!F51</f>
        <v>0</v>
      </c>
      <c r="S41" s="725">
        <f>Graphs!K51</f>
        <v>0</v>
      </c>
      <c r="T41" s="643">
        <f>Graphs!L51</f>
        <v>0</v>
      </c>
    </row>
    <row r="42" spans="1:20" ht="18.5" thickTop="1" thickBot="1" x14ac:dyDescent="0.4">
      <c r="A42" s="737"/>
      <c r="B42" s="806" t="s">
        <v>1262</v>
      </c>
      <c r="C42" s="807" t="s">
        <v>734</v>
      </c>
      <c r="D42" s="808" t="s">
        <v>1263</v>
      </c>
      <c r="E42" s="742"/>
      <c r="F42" s="736" t="s">
        <v>713</v>
      </c>
      <c r="G42" s="772" t="s">
        <v>1837</v>
      </c>
      <c r="H42" s="779" t="s">
        <v>1838</v>
      </c>
      <c r="I42" s="793"/>
      <c r="J42" s="794"/>
      <c r="K42" s="775" t="s">
        <v>2030</v>
      </c>
      <c r="L42" s="776" t="s">
        <v>2029</v>
      </c>
      <c r="M42" s="851" t="str">
        <f>IF(Graphs!A51="","",Graphs!A51)</f>
        <v/>
      </c>
      <c r="N42" s="854"/>
      <c r="O42" s="855"/>
      <c r="Q42" s="724">
        <f>Graphs!E52</f>
        <v>0</v>
      </c>
      <c r="R42" s="642">
        <f>Graphs!F52</f>
        <v>0</v>
      </c>
      <c r="S42" s="725">
        <f>Graphs!K52</f>
        <v>0</v>
      </c>
      <c r="T42" s="643">
        <f>Graphs!L52</f>
        <v>0</v>
      </c>
    </row>
    <row r="43" spans="1:20" ht="18.5" thickTop="1" thickBot="1" x14ac:dyDescent="0.4">
      <c r="A43" s="737"/>
      <c r="B43" s="809" t="s">
        <v>1264</v>
      </c>
      <c r="C43" s="810" t="s">
        <v>308</v>
      </c>
      <c r="D43" s="811" t="s">
        <v>1265</v>
      </c>
      <c r="E43" s="762"/>
      <c r="F43" s="797" t="s">
        <v>848</v>
      </c>
      <c r="G43" s="797" t="s">
        <v>927</v>
      </c>
      <c r="H43" s="798" t="s">
        <v>1528</v>
      </c>
      <c r="I43" s="793"/>
      <c r="J43" s="794"/>
      <c r="K43" s="775" t="s">
        <v>2036</v>
      </c>
      <c r="L43" s="776" t="s">
        <v>538</v>
      </c>
      <c r="M43" s="667" t="str">
        <f>IF(Graphs!A52="","",Graphs!A52)</f>
        <v/>
      </c>
      <c r="N43" s="668"/>
      <c r="O43" s="669"/>
      <c r="Q43" s="724">
        <f>Graphs!E53</f>
        <v>0</v>
      </c>
      <c r="R43" s="642">
        <f>Graphs!F53</f>
        <v>0</v>
      </c>
      <c r="S43" s="725">
        <f>Graphs!K53</f>
        <v>0</v>
      </c>
      <c r="T43" s="643">
        <f>Graphs!L53</f>
        <v>0</v>
      </c>
    </row>
    <row r="44" spans="1:20" ht="18.5" thickTop="1" thickBot="1" x14ac:dyDescent="0.4">
      <c r="A44" s="737"/>
      <c r="B44" s="806" t="s">
        <v>1266</v>
      </c>
      <c r="C44" s="807" t="s">
        <v>309</v>
      </c>
      <c r="D44" s="808" t="s">
        <v>1267</v>
      </c>
      <c r="E44" s="742"/>
      <c r="F44" s="736" t="s">
        <v>849</v>
      </c>
      <c r="G44" s="772" t="s">
        <v>957</v>
      </c>
      <c r="H44" s="779" t="s">
        <v>1529</v>
      </c>
      <c r="I44" s="793"/>
      <c r="J44" s="794"/>
      <c r="K44" s="775" t="s">
        <v>1844</v>
      </c>
      <c r="L44" s="776" t="s">
        <v>160</v>
      </c>
      <c r="M44" s="851" t="str">
        <f>IF(Graphs!A53="","",Graphs!A53)</f>
        <v/>
      </c>
      <c r="N44" s="854"/>
      <c r="O44" s="855"/>
      <c r="Q44" s="724">
        <f>Graphs!E54</f>
        <v>0</v>
      </c>
      <c r="R44" s="642">
        <f>Graphs!F54</f>
        <v>0</v>
      </c>
      <c r="S44" s="725">
        <f>Graphs!K54</f>
        <v>0</v>
      </c>
      <c r="T44" s="643">
        <f>Graphs!L54</f>
        <v>0</v>
      </c>
    </row>
    <row r="45" spans="1:20" ht="18.5" thickTop="1" thickBot="1" x14ac:dyDescent="0.4">
      <c r="A45" s="737"/>
      <c r="B45" s="809" t="s">
        <v>1268</v>
      </c>
      <c r="C45" s="810" t="s">
        <v>91</v>
      </c>
      <c r="D45" s="811" t="s">
        <v>1269</v>
      </c>
      <c r="E45" s="762"/>
      <c r="F45" s="797" t="s">
        <v>287</v>
      </c>
      <c r="G45" s="797" t="s">
        <v>1093</v>
      </c>
      <c r="H45" s="798" t="s">
        <v>1530</v>
      </c>
      <c r="I45" s="793"/>
      <c r="J45" s="794"/>
      <c r="K45" s="775" t="s">
        <v>2274</v>
      </c>
      <c r="L45" s="776" t="s">
        <v>481</v>
      </c>
      <c r="M45" s="667" t="str">
        <f>IF(Graphs!A54="","",Graphs!A54)</f>
        <v/>
      </c>
      <c r="N45" s="668"/>
      <c r="O45" s="669"/>
      <c r="Q45" s="724">
        <f>Graphs!E55</f>
        <v>0</v>
      </c>
      <c r="R45" s="642">
        <f>Graphs!F55</f>
        <v>0</v>
      </c>
      <c r="S45" s="725">
        <f>Graphs!K55</f>
        <v>0</v>
      </c>
      <c r="T45" s="643">
        <f>Graphs!L55</f>
        <v>0</v>
      </c>
    </row>
    <row r="46" spans="1:20" ht="18.5" thickTop="1" thickBot="1" x14ac:dyDescent="0.4">
      <c r="A46" s="737"/>
      <c r="B46" s="806" t="s">
        <v>1270</v>
      </c>
      <c r="C46" s="807" t="s">
        <v>310</v>
      </c>
      <c r="D46" s="808" t="s">
        <v>1271</v>
      </c>
      <c r="E46" s="742"/>
      <c r="F46" s="736" t="s">
        <v>714</v>
      </c>
      <c r="G46" s="772" t="s">
        <v>1203</v>
      </c>
      <c r="H46" s="779" t="s">
        <v>1204</v>
      </c>
      <c r="I46" s="793"/>
      <c r="J46" s="794"/>
      <c r="K46" s="775" t="s">
        <v>2268</v>
      </c>
      <c r="L46" s="776" t="s">
        <v>336</v>
      </c>
      <c r="M46" s="851" t="str">
        <f>IF(Graphs!A55="","",Graphs!A55)</f>
        <v/>
      </c>
      <c r="N46" s="852"/>
      <c r="O46" s="853"/>
      <c r="Q46" s="724">
        <f>Graphs!E56</f>
        <v>0</v>
      </c>
      <c r="R46" s="642">
        <f>Graphs!F56</f>
        <v>0</v>
      </c>
      <c r="S46" s="725">
        <f>Graphs!K56</f>
        <v>0</v>
      </c>
      <c r="T46" s="643">
        <f>Graphs!L56</f>
        <v>0</v>
      </c>
    </row>
    <row r="47" spans="1:20" ht="18.5" thickTop="1" thickBot="1" x14ac:dyDescent="0.4">
      <c r="A47" s="737"/>
      <c r="B47" s="809" t="s">
        <v>1272</v>
      </c>
      <c r="C47" s="810" t="s">
        <v>311</v>
      </c>
      <c r="D47" s="811" t="s">
        <v>1273</v>
      </c>
      <c r="E47" s="762"/>
      <c r="F47" s="797" t="s">
        <v>1532</v>
      </c>
      <c r="G47" s="797" t="s">
        <v>1531</v>
      </c>
      <c r="H47" s="798" t="s">
        <v>1533</v>
      </c>
      <c r="I47" s="793"/>
      <c r="J47" s="794"/>
      <c r="K47" s="775" t="s">
        <v>1883</v>
      </c>
      <c r="L47" s="776" t="s">
        <v>1882</v>
      </c>
      <c r="M47" s="667" t="str">
        <f>IF(Graphs!A56="","",Graphs!A56)</f>
        <v/>
      </c>
      <c r="N47" s="668"/>
      <c r="O47" s="669"/>
      <c r="Q47" s="724">
        <f>Graphs!E57</f>
        <v>0</v>
      </c>
      <c r="R47" s="642">
        <f>Graphs!F57</f>
        <v>0</v>
      </c>
      <c r="S47" s="725">
        <f>Graphs!K57</f>
        <v>0</v>
      </c>
      <c r="T47" s="643">
        <f>Graphs!L57</f>
        <v>0</v>
      </c>
    </row>
    <row r="48" spans="1:20" ht="18.5" thickTop="1" thickBot="1" x14ac:dyDescent="0.4">
      <c r="A48" s="739"/>
      <c r="B48" s="806" t="s">
        <v>1274</v>
      </c>
      <c r="C48" s="807" t="s">
        <v>1275</v>
      </c>
      <c r="D48" s="808" t="s">
        <v>1276</v>
      </c>
      <c r="E48" s="742"/>
      <c r="F48" s="736" t="s">
        <v>658</v>
      </c>
      <c r="G48" s="772" t="s">
        <v>1023</v>
      </c>
      <c r="H48" s="779" t="s">
        <v>1534</v>
      </c>
      <c r="I48" s="793"/>
      <c r="J48" s="794"/>
      <c r="K48" s="775" t="s">
        <v>1279</v>
      </c>
      <c r="L48" s="776" t="s">
        <v>1278</v>
      </c>
      <c r="M48" s="851" t="str">
        <f>IF(Graphs!A57="","",Graphs!A57)</f>
        <v/>
      </c>
      <c r="N48" s="854"/>
      <c r="O48" s="855"/>
      <c r="Q48" s="724">
        <f>Graphs!E58</f>
        <v>0</v>
      </c>
      <c r="R48" s="642">
        <f>Graphs!F58</f>
        <v>0</v>
      </c>
      <c r="S48" s="725">
        <f>Graphs!K58</f>
        <v>0</v>
      </c>
      <c r="T48" s="643">
        <f>Graphs!L58</f>
        <v>0</v>
      </c>
    </row>
    <row r="49" spans="1:20" ht="18.5" thickTop="1" thickBot="1" x14ac:dyDescent="0.4">
      <c r="A49" s="739"/>
      <c r="B49" s="809" t="s">
        <v>1277</v>
      </c>
      <c r="C49" s="810" t="s">
        <v>1278</v>
      </c>
      <c r="D49" s="811" t="s">
        <v>1279</v>
      </c>
      <c r="E49" s="762"/>
      <c r="F49" s="797" t="s">
        <v>288</v>
      </c>
      <c r="G49" s="797" t="s">
        <v>964</v>
      </c>
      <c r="H49" s="798" t="s">
        <v>1535</v>
      </c>
      <c r="I49" s="793"/>
      <c r="J49" s="794"/>
      <c r="K49" s="775" t="s">
        <v>1339</v>
      </c>
      <c r="L49" s="776" t="s">
        <v>334</v>
      </c>
      <c r="M49" s="667" t="str">
        <f>IF(Graphs!A58="","",Graphs!A58)</f>
        <v/>
      </c>
      <c r="N49" s="668"/>
      <c r="O49" s="669"/>
      <c r="Q49" s="724">
        <f>Graphs!E59</f>
        <v>0</v>
      </c>
      <c r="R49" s="642">
        <f>Graphs!F59</f>
        <v>0</v>
      </c>
      <c r="S49" s="725">
        <f>Graphs!K59</f>
        <v>0</v>
      </c>
      <c r="T49" s="643">
        <f>Graphs!L59</f>
        <v>0</v>
      </c>
    </row>
    <row r="50" spans="1:20" ht="18.5" thickTop="1" thickBot="1" x14ac:dyDescent="0.4">
      <c r="A50" s="739"/>
      <c r="B50" s="806" t="s">
        <v>1280</v>
      </c>
      <c r="C50" s="807" t="s">
        <v>1281</v>
      </c>
      <c r="D50" s="808" t="s">
        <v>1282</v>
      </c>
      <c r="E50" s="742"/>
      <c r="F50" s="736" t="s">
        <v>1537</v>
      </c>
      <c r="G50" s="772" t="s">
        <v>1536</v>
      </c>
      <c r="H50" s="779" t="s">
        <v>1538</v>
      </c>
      <c r="I50" s="793"/>
      <c r="J50" s="794"/>
      <c r="K50" s="775" t="s">
        <v>1840</v>
      </c>
      <c r="L50" s="776" t="s">
        <v>718</v>
      </c>
      <c r="M50" s="851" t="str">
        <f>IF(Graphs!A59="","",Graphs!A59)</f>
        <v/>
      </c>
      <c r="N50" s="854"/>
      <c r="O50" s="855"/>
      <c r="Q50" s="724">
        <f>Graphs!E60</f>
        <v>0</v>
      </c>
      <c r="R50" s="642">
        <f>Graphs!F60</f>
        <v>0</v>
      </c>
      <c r="S50" s="725">
        <f>Graphs!K60</f>
        <v>0</v>
      </c>
      <c r="T50" s="643">
        <f>Graphs!L60</f>
        <v>0</v>
      </c>
    </row>
    <row r="51" spans="1:20" ht="18.5" thickTop="1" thickBot="1" x14ac:dyDescent="0.4">
      <c r="A51" s="737"/>
      <c r="B51" s="809" t="s">
        <v>1283</v>
      </c>
      <c r="C51" s="810" t="s">
        <v>1284</v>
      </c>
      <c r="D51" s="811" t="s">
        <v>1285</v>
      </c>
      <c r="E51" s="762"/>
      <c r="F51" s="797" t="s">
        <v>289</v>
      </c>
      <c r="G51" s="797" t="s">
        <v>1038</v>
      </c>
      <c r="H51" s="798" t="s">
        <v>1779</v>
      </c>
      <c r="I51" s="793"/>
      <c r="J51" s="794"/>
      <c r="K51" s="775" t="s">
        <v>1456</v>
      </c>
      <c r="L51" s="776" t="s">
        <v>525</v>
      </c>
      <c r="M51" s="667" t="str">
        <f>IF(Graphs!A60="","",Graphs!A60)</f>
        <v/>
      </c>
      <c r="N51" s="668"/>
      <c r="O51" s="669"/>
      <c r="Q51" s="724">
        <f>Graphs!E61</f>
        <v>0</v>
      </c>
      <c r="R51" s="642">
        <f>Graphs!F61</f>
        <v>0</v>
      </c>
      <c r="S51" s="725">
        <f>Graphs!K61</f>
        <v>0</v>
      </c>
      <c r="T51" s="643">
        <f>Graphs!L61</f>
        <v>0</v>
      </c>
    </row>
    <row r="52" spans="1:20" ht="18.5" thickTop="1" thickBot="1" x14ac:dyDescent="0.4">
      <c r="A52" s="737"/>
      <c r="B52" s="806" t="s">
        <v>1286</v>
      </c>
      <c r="C52" s="807" t="s">
        <v>1287</v>
      </c>
      <c r="D52" s="808" t="s">
        <v>1285</v>
      </c>
      <c r="E52" s="742"/>
      <c r="F52" s="736" t="s">
        <v>291</v>
      </c>
      <c r="G52" s="772" t="s">
        <v>1841</v>
      </c>
      <c r="H52" s="779" t="s">
        <v>1842</v>
      </c>
      <c r="I52" s="793"/>
      <c r="J52" s="794"/>
      <c r="K52" s="775" t="s">
        <v>2275</v>
      </c>
      <c r="L52" s="776" t="s">
        <v>482</v>
      </c>
      <c r="M52" s="851" t="str">
        <f>IF(Graphs!A61="","",Graphs!A61)</f>
        <v/>
      </c>
      <c r="N52" s="852"/>
      <c r="O52" s="853"/>
      <c r="Q52" s="724">
        <f>Graphs!E62</f>
        <v>0</v>
      </c>
      <c r="R52" s="642">
        <f>Graphs!F62</f>
        <v>0</v>
      </c>
      <c r="S52" s="725">
        <f>Graphs!K62</f>
        <v>0</v>
      </c>
      <c r="T52" s="643">
        <f>Graphs!L62</f>
        <v>0</v>
      </c>
    </row>
    <row r="53" spans="1:20" ht="18.5" thickTop="1" thickBot="1" x14ac:dyDescent="0.4">
      <c r="A53" s="737"/>
      <c r="B53" s="809" t="s">
        <v>1288</v>
      </c>
      <c r="C53" s="810" t="s">
        <v>312</v>
      </c>
      <c r="D53" s="811" t="s">
        <v>1289</v>
      </c>
      <c r="E53" s="762"/>
      <c r="F53" s="797" t="s">
        <v>290</v>
      </c>
      <c r="G53" s="797" t="s">
        <v>909</v>
      </c>
      <c r="H53" s="798" t="s">
        <v>1541</v>
      </c>
      <c r="I53" s="793"/>
      <c r="J53" s="794"/>
      <c r="K53" s="775" t="s">
        <v>1514</v>
      </c>
      <c r="L53" s="776" t="s">
        <v>339</v>
      </c>
      <c r="M53" s="667" t="str">
        <f>IF(Graphs!A62="","",Graphs!A62)</f>
        <v/>
      </c>
      <c r="N53" s="668"/>
      <c r="O53" s="669"/>
      <c r="Q53" s="724">
        <f>Graphs!E63</f>
        <v>0</v>
      </c>
      <c r="R53" s="642">
        <f>Graphs!F63</f>
        <v>0</v>
      </c>
      <c r="S53" s="725">
        <f>Graphs!K63</f>
        <v>0</v>
      </c>
      <c r="T53" s="643">
        <f>Graphs!L63</f>
        <v>0</v>
      </c>
    </row>
    <row r="54" spans="1:20" ht="18.5" thickTop="1" thickBot="1" x14ac:dyDescent="0.4">
      <c r="A54" s="737"/>
      <c r="B54" s="806" t="s">
        <v>1290</v>
      </c>
      <c r="C54" s="807" t="s">
        <v>1291</v>
      </c>
      <c r="D54" s="808" t="s">
        <v>1292</v>
      </c>
      <c r="E54" s="742"/>
      <c r="F54" s="736" t="s">
        <v>715</v>
      </c>
      <c r="G54" s="772" t="s">
        <v>960</v>
      </c>
      <c r="H54" s="779" t="s">
        <v>1542</v>
      </c>
      <c r="I54" s="793"/>
      <c r="J54" s="794"/>
      <c r="K54" s="775" t="s">
        <v>2032</v>
      </c>
      <c r="L54" s="776" t="s">
        <v>536</v>
      </c>
      <c r="M54" s="851" t="str">
        <f>IF(Graphs!A63="","",Graphs!A63)</f>
        <v/>
      </c>
      <c r="N54" s="854"/>
      <c r="O54" s="855"/>
      <c r="Q54" s="724">
        <f>Graphs!E64</f>
        <v>0</v>
      </c>
      <c r="R54" s="642">
        <f>Graphs!F64</f>
        <v>0</v>
      </c>
      <c r="S54" s="725">
        <f>Graphs!K64</f>
        <v>0</v>
      </c>
      <c r="T54" s="643">
        <f>Graphs!L64</f>
        <v>0</v>
      </c>
    </row>
    <row r="55" spans="1:20" ht="18.5" thickTop="1" thickBot="1" x14ac:dyDescent="0.4">
      <c r="A55" s="737"/>
      <c r="B55" s="809" t="s">
        <v>1293</v>
      </c>
      <c r="C55" s="810" t="s">
        <v>313</v>
      </c>
      <c r="D55" s="811" t="s">
        <v>1294</v>
      </c>
      <c r="E55" s="762"/>
      <c r="F55" s="797" t="s">
        <v>716</v>
      </c>
      <c r="G55" s="797" t="s">
        <v>899</v>
      </c>
      <c r="H55" s="798" t="s">
        <v>1540</v>
      </c>
      <c r="I55" s="793"/>
      <c r="J55" s="794"/>
      <c r="K55" s="775" t="s">
        <v>1608</v>
      </c>
      <c r="L55" s="776" t="s">
        <v>348</v>
      </c>
      <c r="M55" s="667" t="str">
        <f>IF(Graphs!A64="","",Graphs!A64)</f>
        <v/>
      </c>
      <c r="N55" s="668"/>
      <c r="O55" s="669"/>
      <c r="Q55" s="724" t="str">
        <f>Graphs!E65</f>
        <v/>
      </c>
      <c r="R55" s="642" t="str">
        <f>Graphs!F65</f>
        <v/>
      </c>
      <c r="S55" s="725" t="str">
        <f>Graphs!K65</f>
        <v/>
      </c>
      <c r="T55" s="643" t="str">
        <f>Graphs!L65</f>
        <v/>
      </c>
    </row>
    <row r="56" spans="1:20" ht="18.5" thickTop="1" thickBot="1" x14ac:dyDescent="0.4">
      <c r="A56" s="737"/>
      <c r="B56" s="806" t="s">
        <v>1295</v>
      </c>
      <c r="C56" s="807" t="s">
        <v>397</v>
      </c>
      <c r="D56" s="808" t="s">
        <v>1296</v>
      </c>
      <c r="E56" s="742"/>
      <c r="F56" s="736" t="s">
        <v>159</v>
      </c>
      <c r="G56" s="772" t="s">
        <v>1205</v>
      </c>
      <c r="H56" s="779" t="s">
        <v>1206</v>
      </c>
      <c r="I56" s="793"/>
      <c r="J56" s="794"/>
      <c r="K56" s="775" t="s">
        <v>1204</v>
      </c>
      <c r="L56" s="776" t="s">
        <v>714</v>
      </c>
      <c r="M56" s="851" t="str">
        <f>IF(Graphs!A65="","",Graphs!A65)</f>
        <v/>
      </c>
      <c r="N56" s="854"/>
      <c r="O56" s="855"/>
      <c r="Q56" s="724" t="str">
        <f>Graphs!E66</f>
        <v/>
      </c>
      <c r="R56" s="642" t="str">
        <f>Graphs!F66</f>
        <v/>
      </c>
      <c r="S56" s="725" t="str">
        <f>Graphs!K66</f>
        <v/>
      </c>
      <c r="T56" s="643" t="str">
        <f>Graphs!L66</f>
        <v/>
      </c>
    </row>
    <row r="57" spans="1:20" ht="18.5" thickTop="1" thickBot="1" x14ac:dyDescent="0.4">
      <c r="A57" s="737"/>
      <c r="B57" s="809" t="s">
        <v>1297</v>
      </c>
      <c r="C57" s="810" t="s">
        <v>235</v>
      </c>
      <c r="D57" s="811" t="s">
        <v>1298</v>
      </c>
      <c r="E57" s="762"/>
      <c r="F57" s="797" t="s">
        <v>279</v>
      </c>
      <c r="G57" s="797" t="s">
        <v>1083</v>
      </c>
      <c r="H57" s="798" t="s">
        <v>1543</v>
      </c>
      <c r="I57" s="793"/>
      <c r="J57" s="794"/>
      <c r="K57" s="775" t="s">
        <v>2182</v>
      </c>
      <c r="L57" s="776" t="s">
        <v>2181</v>
      </c>
      <c r="M57" s="667" t="str">
        <f>IF(Graphs!A66="","",Graphs!A66)</f>
        <v/>
      </c>
      <c r="N57" s="668"/>
      <c r="O57" s="669"/>
      <c r="Q57" s="724" t="str">
        <f>Graphs!E67</f>
        <v/>
      </c>
      <c r="R57" s="642" t="str">
        <f>Graphs!F67</f>
        <v/>
      </c>
      <c r="S57" s="725" t="str">
        <f>Graphs!K67</f>
        <v/>
      </c>
      <c r="T57" s="643" t="str">
        <f>Graphs!L67</f>
        <v/>
      </c>
    </row>
    <row r="58" spans="1:20" ht="18.5" thickTop="1" thickBot="1" x14ac:dyDescent="0.4">
      <c r="A58" s="737"/>
      <c r="B58" s="806" t="s">
        <v>1299</v>
      </c>
      <c r="C58" s="807" t="s">
        <v>236</v>
      </c>
      <c r="D58" s="808" t="s">
        <v>1300</v>
      </c>
      <c r="E58" s="742"/>
      <c r="F58" s="736" t="s">
        <v>717</v>
      </c>
      <c r="G58" s="772" t="s">
        <v>915</v>
      </c>
      <c r="H58" s="779" t="s">
        <v>1539</v>
      </c>
      <c r="I58" s="793"/>
      <c r="J58" s="794"/>
      <c r="K58" s="775" t="s">
        <v>1508</v>
      </c>
      <c r="L58" s="776" t="s">
        <v>831</v>
      </c>
      <c r="M58" s="851" t="str">
        <f>IF(Graphs!A67="","",Graphs!A67)</f>
        <v/>
      </c>
      <c r="N58" s="852"/>
      <c r="O58" s="853"/>
      <c r="Q58" s="724" t="str">
        <f>Graphs!E68</f>
        <v/>
      </c>
      <c r="R58" s="642" t="str">
        <f>Graphs!F68</f>
        <v/>
      </c>
      <c r="S58" s="725" t="str">
        <f>Graphs!K68</f>
        <v/>
      </c>
      <c r="T58" s="643" t="str">
        <f>Graphs!L68</f>
        <v/>
      </c>
    </row>
    <row r="59" spans="1:20" ht="18.5" thickTop="1" thickBot="1" x14ac:dyDescent="0.4">
      <c r="A59" s="737"/>
      <c r="B59" s="809" t="s">
        <v>1301</v>
      </c>
      <c r="C59" s="810" t="s">
        <v>740</v>
      </c>
      <c r="D59" s="811" t="s">
        <v>1302</v>
      </c>
      <c r="E59" s="762"/>
      <c r="F59" s="797" t="s">
        <v>160</v>
      </c>
      <c r="G59" s="797" t="s">
        <v>1843</v>
      </c>
      <c r="H59" s="798" t="s">
        <v>1844</v>
      </c>
      <c r="I59" s="793"/>
      <c r="J59" s="794"/>
      <c r="K59" s="775" t="s">
        <v>1848</v>
      </c>
      <c r="L59" s="776" t="s">
        <v>722</v>
      </c>
      <c r="M59" s="667" t="str">
        <f>IF(Graphs!A68="","",Graphs!A68)</f>
        <v/>
      </c>
      <c r="N59" s="668"/>
      <c r="O59" s="669"/>
      <c r="Q59" s="724" t="str">
        <f>Graphs!E69</f>
        <v/>
      </c>
      <c r="R59" s="642" t="str">
        <f>Graphs!F69</f>
        <v/>
      </c>
      <c r="S59" s="725" t="str">
        <f>Graphs!K69</f>
        <v/>
      </c>
      <c r="T59" s="643" t="str">
        <f>Graphs!L69</f>
        <v/>
      </c>
    </row>
    <row r="60" spans="1:20" ht="18.5" thickTop="1" thickBot="1" x14ac:dyDescent="0.4">
      <c r="A60" s="737"/>
      <c r="B60" s="806" t="s">
        <v>1303</v>
      </c>
      <c r="C60" s="807" t="s">
        <v>742</v>
      </c>
      <c r="D60" s="808" t="s">
        <v>1304</v>
      </c>
      <c r="E60" s="742"/>
      <c r="F60" s="736" t="s">
        <v>718</v>
      </c>
      <c r="G60" s="772" t="s">
        <v>1839</v>
      </c>
      <c r="H60" s="779" t="s">
        <v>1840</v>
      </c>
      <c r="I60" s="793"/>
      <c r="J60" s="794"/>
      <c r="K60" s="775" t="s">
        <v>1819</v>
      </c>
      <c r="L60" s="776" t="s">
        <v>462</v>
      </c>
      <c r="M60" s="851" t="str">
        <f>IF(Graphs!A69="","",Graphs!A69)</f>
        <v/>
      </c>
      <c r="N60" s="854"/>
      <c r="O60" s="855"/>
      <c r="Q60" s="724" t="str">
        <f>Graphs!E70</f>
        <v/>
      </c>
      <c r="R60" s="642" t="str">
        <f>Graphs!F70</f>
        <v/>
      </c>
      <c r="S60" s="725" t="str">
        <f>Graphs!K70</f>
        <v/>
      </c>
      <c r="T60" s="643" t="str">
        <f>Graphs!L70</f>
        <v/>
      </c>
    </row>
    <row r="61" spans="1:20" ht="18.5" thickTop="1" thickBot="1" x14ac:dyDescent="0.4">
      <c r="A61" s="737"/>
      <c r="B61" s="809" t="s">
        <v>1305</v>
      </c>
      <c r="C61" s="810" t="s">
        <v>398</v>
      </c>
      <c r="D61" s="811" t="s">
        <v>1306</v>
      </c>
      <c r="E61" s="762"/>
      <c r="F61" s="797" t="s">
        <v>1545</v>
      </c>
      <c r="G61" s="797" t="s">
        <v>1544</v>
      </c>
      <c r="H61" s="798" t="s">
        <v>1780</v>
      </c>
      <c r="I61" s="793"/>
      <c r="J61" s="794"/>
      <c r="K61" s="775" t="s">
        <v>1225</v>
      </c>
      <c r="L61" s="776" t="s">
        <v>1224</v>
      </c>
      <c r="M61" s="667" t="str">
        <f>IF(Graphs!A70="","",Graphs!A70)</f>
        <v/>
      </c>
      <c r="N61" s="668"/>
      <c r="O61" s="669"/>
      <c r="Q61" s="724" t="str">
        <f>Graphs!E71</f>
        <v/>
      </c>
      <c r="R61" s="642" t="str">
        <f>Graphs!F71</f>
        <v/>
      </c>
      <c r="S61" s="725" t="str">
        <f>Graphs!K71</f>
        <v/>
      </c>
      <c r="T61" s="643" t="str">
        <f>Graphs!L71</f>
        <v/>
      </c>
    </row>
    <row r="62" spans="1:20" ht="18.5" thickTop="1" thickBot="1" x14ac:dyDescent="0.4">
      <c r="A62" s="737"/>
      <c r="B62" s="806" t="s">
        <v>1307</v>
      </c>
      <c r="C62" s="807" t="s">
        <v>314</v>
      </c>
      <c r="D62" s="808" t="s">
        <v>1308</v>
      </c>
      <c r="E62" s="742"/>
      <c r="F62" s="736" t="s">
        <v>292</v>
      </c>
      <c r="G62" s="772" t="s">
        <v>1546</v>
      </c>
      <c r="H62" s="779" t="s">
        <v>1781</v>
      </c>
      <c r="I62" s="793"/>
      <c r="J62" s="794"/>
      <c r="K62" s="775" t="s">
        <v>1958</v>
      </c>
      <c r="L62" s="776" t="s">
        <v>442</v>
      </c>
      <c r="M62" s="851" t="str">
        <f>IF(Graphs!A71="","",Graphs!A71)</f>
        <v/>
      </c>
      <c r="N62" s="854"/>
      <c r="O62" s="855"/>
      <c r="Q62" s="724" t="str">
        <f>Graphs!E72</f>
        <v/>
      </c>
      <c r="R62" s="642" t="str">
        <f>Graphs!F72</f>
        <v/>
      </c>
      <c r="S62" s="725" t="str">
        <f>Graphs!K72</f>
        <v/>
      </c>
      <c r="T62" s="643" t="str">
        <f>Graphs!L72</f>
        <v/>
      </c>
    </row>
    <row r="63" spans="1:20" ht="18.5" thickTop="1" thickBot="1" x14ac:dyDescent="0.4">
      <c r="A63" s="737"/>
      <c r="B63" s="809" t="s">
        <v>1309</v>
      </c>
      <c r="C63" s="810" t="s">
        <v>162</v>
      </c>
      <c r="D63" s="811" t="s">
        <v>1310</v>
      </c>
      <c r="E63" s="762"/>
      <c r="F63" s="797" t="s">
        <v>719</v>
      </c>
      <c r="G63" s="797" t="s">
        <v>979</v>
      </c>
      <c r="H63" s="798" t="s">
        <v>1782</v>
      </c>
      <c r="I63" s="793"/>
      <c r="J63" s="794"/>
      <c r="K63" s="775" t="s">
        <v>2238</v>
      </c>
      <c r="L63" s="776" t="s">
        <v>2237</v>
      </c>
      <c r="M63" s="667" t="str">
        <f>IF(Graphs!A72="","",Graphs!A72)</f>
        <v/>
      </c>
      <c r="N63" s="668"/>
      <c r="O63" s="669"/>
      <c r="Q63" s="724" t="str">
        <f>Graphs!E73</f>
        <v/>
      </c>
      <c r="R63" s="642" t="str">
        <f>Graphs!F73</f>
        <v/>
      </c>
      <c r="S63" s="725" t="str">
        <f>Graphs!K73</f>
        <v/>
      </c>
      <c r="T63" s="643" t="str">
        <f>Graphs!L73</f>
        <v/>
      </c>
    </row>
    <row r="64" spans="1:20" ht="18.5" thickTop="1" thickBot="1" x14ac:dyDescent="0.4">
      <c r="A64" s="737"/>
      <c r="B64" s="806" t="s">
        <v>1311</v>
      </c>
      <c r="C64" s="807" t="s">
        <v>315</v>
      </c>
      <c r="D64" s="808" t="s">
        <v>1312</v>
      </c>
      <c r="E64" s="742"/>
      <c r="F64" s="736" t="s">
        <v>1548</v>
      </c>
      <c r="G64" s="772" t="s">
        <v>1547</v>
      </c>
      <c r="H64" s="779" t="s">
        <v>1783</v>
      </c>
      <c r="I64" s="793"/>
      <c r="J64" s="794"/>
      <c r="K64" s="775" t="s">
        <v>2231</v>
      </c>
      <c r="L64" s="776" t="s">
        <v>2230</v>
      </c>
      <c r="M64" s="851" t="str">
        <f>IF(Graphs!A73="","",Graphs!A73)</f>
        <v/>
      </c>
      <c r="N64" s="852"/>
      <c r="O64" s="853"/>
      <c r="Q64" s="724" t="str">
        <f>Graphs!E74</f>
        <v/>
      </c>
      <c r="R64" s="642" t="str">
        <f>Graphs!F74</f>
        <v/>
      </c>
      <c r="S64" s="725" t="str">
        <f>Graphs!K74</f>
        <v/>
      </c>
      <c r="T64" s="643" t="str">
        <f>Graphs!L74</f>
        <v/>
      </c>
    </row>
    <row r="65" spans="1:20" ht="18.5" thickTop="1" thickBot="1" x14ac:dyDescent="0.4">
      <c r="A65" s="737"/>
      <c r="B65" s="809" t="s">
        <v>1313</v>
      </c>
      <c r="C65" s="810" t="s">
        <v>324</v>
      </c>
      <c r="D65" s="811" t="s">
        <v>1314</v>
      </c>
      <c r="E65" s="762"/>
      <c r="F65" s="797" t="s">
        <v>293</v>
      </c>
      <c r="G65" s="797" t="s">
        <v>1076</v>
      </c>
      <c r="H65" s="798" t="s">
        <v>1784</v>
      </c>
      <c r="I65" s="793"/>
      <c r="J65" s="794"/>
      <c r="K65" s="775" t="s">
        <v>2124</v>
      </c>
      <c r="L65" s="776" t="s">
        <v>11</v>
      </c>
      <c r="M65" s="667" t="str">
        <f>IF(Graphs!A74="","",Graphs!A74)</f>
        <v/>
      </c>
      <c r="N65" s="668"/>
      <c r="O65" s="669"/>
      <c r="Q65" s="724" t="str">
        <f>Graphs!E75</f>
        <v/>
      </c>
      <c r="R65" s="642" t="str">
        <f>Graphs!F75</f>
        <v/>
      </c>
      <c r="S65" s="725" t="str">
        <f>Graphs!K75</f>
        <v/>
      </c>
      <c r="T65" s="643" t="str">
        <f>Graphs!L75</f>
        <v/>
      </c>
    </row>
    <row r="66" spans="1:20" ht="18.5" thickTop="1" thickBot="1" x14ac:dyDescent="0.4">
      <c r="A66" s="737"/>
      <c r="B66" s="806" t="s">
        <v>1315</v>
      </c>
      <c r="C66" s="807" t="s">
        <v>756</v>
      </c>
      <c r="D66" s="808" t="s">
        <v>1316</v>
      </c>
      <c r="E66" s="742"/>
      <c r="F66" s="736" t="s">
        <v>720</v>
      </c>
      <c r="G66" s="772" t="s">
        <v>1011</v>
      </c>
      <c r="H66" s="779" t="s">
        <v>1550</v>
      </c>
      <c r="I66" s="793"/>
      <c r="J66" s="794"/>
      <c r="K66" s="775" t="s">
        <v>1888</v>
      </c>
      <c r="L66" s="776" t="s">
        <v>1887</v>
      </c>
      <c r="M66" s="851" t="str">
        <f>IF(Graphs!A75="","",Graphs!A75)</f>
        <v/>
      </c>
      <c r="N66" s="854"/>
      <c r="O66" s="855"/>
      <c r="Q66" s="724" t="str">
        <f>Graphs!E76</f>
        <v/>
      </c>
      <c r="R66" s="642" t="str">
        <f>Graphs!F76</f>
        <v/>
      </c>
      <c r="S66" s="725" t="str">
        <f>Graphs!K76</f>
        <v/>
      </c>
      <c r="T66" s="643" t="str">
        <f>Graphs!L76</f>
        <v/>
      </c>
    </row>
    <row r="67" spans="1:20" ht="18.5" thickTop="1" thickBot="1" x14ac:dyDescent="0.4">
      <c r="A67" s="737"/>
      <c r="B67" s="809" t="s">
        <v>1317</v>
      </c>
      <c r="C67" s="810" t="s">
        <v>325</v>
      </c>
      <c r="D67" s="811" t="s">
        <v>1318</v>
      </c>
      <c r="E67" s="762"/>
      <c r="F67" s="797" t="s">
        <v>294</v>
      </c>
      <c r="G67" s="797" t="s">
        <v>881</v>
      </c>
      <c r="H67" s="798" t="s">
        <v>1549</v>
      </c>
      <c r="I67" s="793"/>
      <c r="J67" s="794"/>
      <c r="K67" s="775" t="s">
        <v>1633</v>
      </c>
      <c r="L67" s="776" t="s">
        <v>789</v>
      </c>
      <c r="M67" s="667" t="str">
        <f>IF(Graphs!A76="","",Graphs!A76)</f>
        <v/>
      </c>
      <c r="N67" s="668"/>
      <c r="O67" s="669"/>
      <c r="Q67" s="724" t="str">
        <f>Graphs!E77</f>
        <v/>
      </c>
      <c r="R67" s="642" t="str">
        <f>Graphs!F77</f>
        <v/>
      </c>
      <c r="S67" s="725" t="str">
        <f>Graphs!K77</f>
        <v/>
      </c>
      <c r="T67" s="643" t="str">
        <f>Graphs!L77</f>
        <v/>
      </c>
    </row>
    <row r="68" spans="1:20" ht="18.5" thickTop="1" thickBot="1" x14ac:dyDescent="0.4">
      <c r="A68" s="737"/>
      <c r="B68" s="806" t="s">
        <v>1319</v>
      </c>
      <c r="C68" s="807" t="s">
        <v>92</v>
      </c>
      <c r="D68" s="808" t="s">
        <v>1320</v>
      </c>
      <c r="E68" s="742"/>
      <c r="F68" s="736" t="s">
        <v>721</v>
      </c>
      <c r="G68" s="772" t="s">
        <v>1845</v>
      </c>
      <c r="H68" s="779" t="s">
        <v>1846</v>
      </c>
      <c r="I68" s="793"/>
      <c r="J68" s="794"/>
      <c r="K68" s="775" t="s">
        <v>1915</v>
      </c>
      <c r="L68" s="776" t="s">
        <v>484</v>
      </c>
      <c r="M68" s="851" t="str">
        <f>IF(Graphs!A77="","",Graphs!A77)</f>
        <v/>
      </c>
      <c r="N68" s="854"/>
      <c r="O68" s="855"/>
      <c r="Q68" s="724" t="str">
        <f>Graphs!E78</f>
        <v/>
      </c>
      <c r="R68" s="642" t="str">
        <f>Graphs!F78</f>
        <v/>
      </c>
      <c r="S68" s="725" t="str">
        <f>Graphs!K78</f>
        <v/>
      </c>
      <c r="T68" s="643" t="str">
        <f>Graphs!L78</f>
        <v/>
      </c>
    </row>
    <row r="69" spans="1:20" ht="18.5" thickTop="1" thickBot="1" x14ac:dyDescent="0.4">
      <c r="A69" s="737"/>
      <c r="B69" s="809" t="s">
        <v>1321</v>
      </c>
      <c r="C69" s="810" t="s">
        <v>93</v>
      </c>
      <c r="D69" s="811" t="s">
        <v>1322</v>
      </c>
      <c r="E69" s="762"/>
      <c r="F69" s="797" t="s">
        <v>722</v>
      </c>
      <c r="G69" s="797" t="s">
        <v>1847</v>
      </c>
      <c r="H69" s="798" t="s">
        <v>1848</v>
      </c>
      <c r="I69" s="793"/>
      <c r="J69" s="794"/>
      <c r="K69" s="775" t="s">
        <v>2020</v>
      </c>
      <c r="L69" s="776" t="s">
        <v>820</v>
      </c>
      <c r="M69" s="667" t="str">
        <f>IF(Graphs!A78="","",Graphs!A78)</f>
        <v/>
      </c>
      <c r="N69" s="668"/>
      <c r="O69" s="669"/>
      <c r="Q69" s="724" t="str">
        <f>Graphs!E79</f>
        <v/>
      </c>
      <c r="R69" s="642" t="str">
        <f>Graphs!F79</f>
        <v/>
      </c>
      <c r="S69" s="725" t="str">
        <f>Graphs!K79</f>
        <v/>
      </c>
      <c r="T69" s="643" t="str">
        <f>Graphs!L79</f>
        <v/>
      </c>
    </row>
    <row r="70" spans="1:20" ht="18.5" thickTop="1" thickBot="1" x14ac:dyDescent="0.4">
      <c r="A70" s="737"/>
      <c r="B70" s="806" t="s">
        <v>1323</v>
      </c>
      <c r="C70" s="807" t="s">
        <v>240</v>
      </c>
      <c r="D70" s="808" t="s">
        <v>1324</v>
      </c>
      <c r="E70" s="742"/>
      <c r="F70" s="736" t="s">
        <v>295</v>
      </c>
      <c r="G70" s="772" t="s">
        <v>1849</v>
      </c>
      <c r="H70" s="779" t="s">
        <v>1850</v>
      </c>
      <c r="I70" s="793"/>
      <c r="J70" s="794"/>
      <c r="K70" s="775" t="s">
        <v>1694</v>
      </c>
      <c r="L70" s="776" t="s">
        <v>821</v>
      </c>
      <c r="M70" s="851" t="str">
        <f>IF(Graphs!A79="","",Graphs!A79)</f>
        <v/>
      </c>
      <c r="N70" s="852"/>
      <c r="O70" s="853"/>
      <c r="Q70" s="724" t="str">
        <f>Graphs!E80</f>
        <v/>
      </c>
      <c r="R70" s="642" t="str">
        <f>Graphs!F80</f>
        <v/>
      </c>
      <c r="S70" s="725" t="str">
        <f>Graphs!K80</f>
        <v/>
      </c>
      <c r="T70" s="643" t="str">
        <f>Graphs!L80</f>
        <v/>
      </c>
    </row>
    <row r="71" spans="1:20" ht="18.5" thickTop="1" thickBot="1" x14ac:dyDescent="0.4">
      <c r="A71" s="741"/>
      <c r="B71" s="809" t="s">
        <v>1325</v>
      </c>
      <c r="C71" s="810" t="s">
        <v>757</v>
      </c>
      <c r="D71" s="811" t="s">
        <v>1326</v>
      </c>
      <c r="E71" s="784"/>
      <c r="F71" s="797" t="s">
        <v>161</v>
      </c>
      <c r="G71" s="797" t="s">
        <v>1851</v>
      </c>
      <c r="H71" s="798" t="s">
        <v>1852</v>
      </c>
      <c r="I71" s="793"/>
      <c r="J71" s="794"/>
      <c r="K71" s="775" t="s">
        <v>1478</v>
      </c>
      <c r="L71" s="776" t="s">
        <v>1477</v>
      </c>
      <c r="M71" s="667" t="str">
        <f>IF(Graphs!A80="","",Graphs!A80)</f>
        <v/>
      </c>
      <c r="N71" s="668"/>
      <c r="O71" s="669"/>
      <c r="Q71" s="724" t="str">
        <f>Graphs!E81</f>
        <v/>
      </c>
      <c r="R71" s="642" t="str">
        <f>Graphs!F81</f>
        <v/>
      </c>
      <c r="S71" s="725" t="str">
        <f>Graphs!K81</f>
        <v/>
      </c>
      <c r="T71" s="643" t="str">
        <f>Graphs!L81</f>
        <v/>
      </c>
    </row>
    <row r="72" spans="1:20" ht="18.5" thickTop="1" thickBot="1" x14ac:dyDescent="0.4">
      <c r="A72" s="741"/>
      <c r="B72" s="806" t="s">
        <v>1327</v>
      </c>
      <c r="C72" s="807" t="s">
        <v>329</v>
      </c>
      <c r="D72" s="808" t="s">
        <v>1328</v>
      </c>
      <c r="E72" s="744"/>
      <c r="F72" s="736" t="s">
        <v>723</v>
      </c>
      <c r="G72" s="772" t="s">
        <v>900</v>
      </c>
      <c r="H72" s="779" t="s">
        <v>1551</v>
      </c>
      <c r="I72" s="793"/>
      <c r="J72" s="794"/>
      <c r="K72" s="775" t="s">
        <v>1308</v>
      </c>
      <c r="L72" s="776" t="s">
        <v>314</v>
      </c>
      <c r="M72" s="851" t="str">
        <f>IF(Graphs!A81="","",Graphs!A81)</f>
        <v/>
      </c>
      <c r="N72" s="854"/>
      <c r="O72" s="855"/>
      <c r="Q72" s="724" t="str">
        <f>Graphs!E82</f>
        <v/>
      </c>
      <c r="R72" s="642" t="str">
        <f>Graphs!F82</f>
        <v/>
      </c>
      <c r="S72" s="725" t="str">
        <f>Graphs!K82</f>
        <v/>
      </c>
      <c r="T72" s="643" t="str">
        <f>Graphs!L82</f>
        <v/>
      </c>
    </row>
    <row r="73" spans="1:20" ht="18.5" thickTop="1" thickBot="1" x14ac:dyDescent="0.4">
      <c r="A73" s="741"/>
      <c r="B73" s="809" t="s">
        <v>1329</v>
      </c>
      <c r="C73" s="810" t="s">
        <v>1330</v>
      </c>
      <c r="D73" s="811" t="s">
        <v>1331</v>
      </c>
      <c r="E73" s="784"/>
      <c r="F73" s="797" t="s">
        <v>249</v>
      </c>
      <c r="G73" s="797" t="s">
        <v>931</v>
      </c>
      <c r="H73" s="798" t="s">
        <v>1552</v>
      </c>
      <c r="I73" s="793"/>
      <c r="J73" s="794"/>
      <c r="K73" s="775" t="s">
        <v>1521</v>
      </c>
      <c r="L73" s="776" t="s">
        <v>1520</v>
      </c>
      <c r="M73" s="667" t="str">
        <f>IF(Graphs!A82="","",Graphs!A82)</f>
        <v/>
      </c>
      <c r="N73" s="668"/>
      <c r="O73" s="669"/>
      <c r="Q73" s="724" t="str">
        <f>Graphs!E83</f>
        <v/>
      </c>
      <c r="R73" s="642" t="str">
        <f>Graphs!F83</f>
        <v/>
      </c>
      <c r="S73" s="725" t="str">
        <f>Graphs!K83</f>
        <v/>
      </c>
      <c r="T73" s="643" t="str">
        <f>Graphs!L83</f>
        <v/>
      </c>
    </row>
    <row r="74" spans="1:20" ht="18.5" thickTop="1" thickBot="1" x14ac:dyDescent="0.4">
      <c r="A74" s="741"/>
      <c r="B74" s="806" t="s">
        <v>1332</v>
      </c>
      <c r="C74" s="807" t="s">
        <v>330</v>
      </c>
      <c r="D74" s="808" t="s">
        <v>1333</v>
      </c>
      <c r="E74" s="744"/>
      <c r="F74" s="736" t="s">
        <v>1854</v>
      </c>
      <c r="G74" s="772" t="s">
        <v>1853</v>
      </c>
      <c r="H74" s="779" t="s">
        <v>1855</v>
      </c>
      <c r="I74" s="793"/>
      <c r="J74" s="794"/>
      <c r="K74" s="775" t="s">
        <v>2218</v>
      </c>
      <c r="L74" s="776" t="s">
        <v>173</v>
      </c>
      <c r="M74" s="851" t="str">
        <f>IF(Graphs!A83="","",Graphs!A83)</f>
        <v/>
      </c>
      <c r="N74" s="854"/>
      <c r="O74" s="855"/>
      <c r="Q74" s="724" t="str">
        <f>Graphs!E84</f>
        <v/>
      </c>
      <c r="R74" s="642" t="str">
        <f>Graphs!F84</f>
        <v/>
      </c>
      <c r="S74" s="725" t="str">
        <f>Graphs!K84</f>
        <v/>
      </c>
      <c r="T74" s="643" t="str">
        <f>Graphs!L84</f>
        <v/>
      </c>
    </row>
    <row r="75" spans="1:20" ht="18.5" thickTop="1" thickBot="1" x14ac:dyDescent="0.4">
      <c r="A75" s="737"/>
      <c r="B75" s="809" t="s">
        <v>1334</v>
      </c>
      <c r="C75" s="810" t="s">
        <v>331</v>
      </c>
      <c r="D75" s="811" t="s">
        <v>1335</v>
      </c>
      <c r="E75" s="762"/>
      <c r="F75" s="797" t="s">
        <v>296</v>
      </c>
      <c r="G75" s="797" t="s">
        <v>1856</v>
      </c>
      <c r="H75" s="798" t="s">
        <v>1857</v>
      </c>
      <c r="I75" s="793"/>
      <c r="J75" s="794"/>
      <c r="K75" s="775" t="s">
        <v>2168</v>
      </c>
      <c r="L75" s="776" t="s">
        <v>2167</v>
      </c>
      <c r="M75" s="667" t="str">
        <f>IF(Graphs!A84="","",Graphs!A84)</f>
        <v/>
      </c>
      <c r="N75" s="668"/>
      <c r="O75" s="669"/>
      <c r="Q75" s="724" t="str">
        <f>Graphs!E85</f>
        <v/>
      </c>
      <c r="R75" s="642" t="str">
        <f>Graphs!F85</f>
        <v/>
      </c>
      <c r="S75" s="725" t="str">
        <f>Graphs!K85</f>
        <v/>
      </c>
      <c r="T75" s="643" t="str">
        <f>Graphs!L85</f>
        <v/>
      </c>
    </row>
    <row r="76" spans="1:20" ht="18.5" thickTop="1" thickBot="1" x14ac:dyDescent="0.4">
      <c r="A76" s="741"/>
      <c r="B76" s="806" t="s">
        <v>1336</v>
      </c>
      <c r="C76" s="807" t="s">
        <v>332</v>
      </c>
      <c r="D76" s="808" t="s">
        <v>2269</v>
      </c>
      <c r="E76" s="744"/>
      <c r="F76" s="736" t="s">
        <v>2196</v>
      </c>
      <c r="G76" s="772" t="s">
        <v>2195</v>
      </c>
      <c r="H76" s="779" t="s">
        <v>2197</v>
      </c>
      <c r="I76" s="793"/>
      <c r="J76" s="794"/>
      <c r="K76" s="775" t="s">
        <v>1452</v>
      </c>
      <c r="L76" s="776" t="s">
        <v>805</v>
      </c>
      <c r="M76" s="851" t="str">
        <f>IF(Graphs!A85="","",Graphs!A85)</f>
        <v/>
      </c>
      <c r="N76" s="852"/>
      <c r="O76" s="853"/>
      <c r="Q76" s="724" t="str">
        <f>Graphs!E86</f>
        <v/>
      </c>
      <c r="R76" s="642" t="str">
        <f>Graphs!F86</f>
        <v/>
      </c>
      <c r="S76" s="725" t="str">
        <f>Graphs!K86</f>
        <v/>
      </c>
      <c r="T76" s="643" t="str">
        <f>Graphs!L86</f>
        <v/>
      </c>
    </row>
    <row r="77" spans="1:20" ht="18.5" thickTop="1" thickBot="1" x14ac:dyDescent="0.4">
      <c r="A77" s="737"/>
      <c r="B77" s="809" t="s">
        <v>1337</v>
      </c>
      <c r="C77" s="810" t="s">
        <v>333</v>
      </c>
      <c r="D77" s="811" t="s">
        <v>2270</v>
      </c>
      <c r="E77" s="762"/>
      <c r="F77" s="797" t="s">
        <v>1859</v>
      </c>
      <c r="G77" s="797" t="s">
        <v>1858</v>
      </c>
      <c r="H77" s="798" t="s">
        <v>1860</v>
      </c>
      <c r="I77" s="793"/>
      <c r="J77" s="794"/>
      <c r="K77" s="775" t="s">
        <v>1217</v>
      </c>
      <c r="L77" s="776" t="s">
        <v>299</v>
      </c>
      <c r="M77" s="667" t="str">
        <f>IF(Graphs!A86="","",Graphs!A86)</f>
        <v/>
      </c>
      <c r="N77" s="668"/>
      <c r="O77" s="669"/>
      <c r="Q77" s="724" t="str">
        <f>Graphs!E87</f>
        <v/>
      </c>
      <c r="R77" s="642" t="str">
        <f>Graphs!F87</f>
        <v/>
      </c>
      <c r="S77" s="725" t="str">
        <f>Graphs!K87</f>
        <v/>
      </c>
      <c r="T77" s="643" t="str">
        <f>Graphs!L87</f>
        <v/>
      </c>
    </row>
    <row r="78" spans="1:20" ht="18.5" thickTop="1" thickBot="1" x14ac:dyDescent="0.4">
      <c r="A78" s="737"/>
      <c r="B78" s="806" t="s">
        <v>1338</v>
      </c>
      <c r="C78" s="807" t="s">
        <v>334</v>
      </c>
      <c r="D78" s="808" t="s">
        <v>1339</v>
      </c>
      <c r="E78" s="742"/>
      <c r="F78" s="736" t="s">
        <v>724</v>
      </c>
      <c r="G78" s="772" t="s">
        <v>1207</v>
      </c>
      <c r="H78" s="779" t="s">
        <v>1208</v>
      </c>
      <c r="I78" s="793"/>
      <c r="J78" s="794"/>
      <c r="K78" s="775" t="s">
        <v>1860</v>
      </c>
      <c r="L78" s="776" t="s">
        <v>1859</v>
      </c>
      <c r="M78" s="851" t="str">
        <f>IF(Graphs!A87="","",Graphs!A87)</f>
        <v/>
      </c>
      <c r="N78" s="854"/>
      <c r="O78" s="855"/>
      <c r="Q78" s="724" t="str">
        <f>Graphs!E88</f>
        <v/>
      </c>
      <c r="R78" s="642" t="str">
        <f>Graphs!F88</f>
        <v/>
      </c>
      <c r="S78" s="725" t="str">
        <f>Graphs!K88</f>
        <v/>
      </c>
      <c r="T78" s="643" t="str">
        <f>Graphs!L88</f>
        <v/>
      </c>
    </row>
    <row r="79" spans="1:20" ht="18.5" thickTop="1" thickBot="1" x14ac:dyDescent="0.4">
      <c r="A79" s="741"/>
      <c r="B79" s="809" t="s">
        <v>1340</v>
      </c>
      <c r="C79" s="810" t="s">
        <v>335</v>
      </c>
      <c r="D79" s="811" t="s">
        <v>1341</v>
      </c>
      <c r="E79" s="784"/>
      <c r="F79" s="797" t="s">
        <v>297</v>
      </c>
      <c r="G79" s="797" t="s">
        <v>1209</v>
      </c>
      <c r="H79" s="798" t="s">
        <v>1210</v>
      </c>
      <c r="I79" s="793"/>
      <c r="J79" s="794"/>
      <c r="K79" s="775" t="s">
        <v>2170</v>
      </c>
      <c r="L79" s="776" t="s">
        <v>207</v>
      </c>
      <c r="M79" s="667" t="str">
        <f>IF(Graphs!A88="","",Graphs!A88)</f>
        <v/>
      </c>
      <c r="N79" s="668"/>
      <c r="O79" s="669"/>
      <c r="Q79" s="724" t="str">
        <f>Graphs!E89</f>
        <v/>
      </c>
      <c r="R79" s="642" t="str">
        <f>Graphs!F89</f>
        <v/>
      </c>
      <c r="S79" s="725" t="str">
        <f>Graphs!K89</f>
        <v/>
      </c>
      <c r="T79" s="643" t="str">
        <f>Graphs!L89</f>
        <v/>
      </c>
    </row>
    <row r="80" spans="1:20" ht="18.5" thickTop="1" thickBot="1" x14ac:dyDescent="0.4">
      <c r="A80" s="737"/>
      <c r="B80" s="806" t="s">
        <v>1342</v>
      </c>
      <c r="C80" s="807" t="s">
        <v>759</v>
      </c>
      <c r="D80" s="808" t="s">
        <v>1343</v>
      </c>
      <c r="E80" s="742"/>
      <c r="F80" s="736" t="s">
        <v>298</v>
      </c>
      <c r="G80" s="772" t="s">
        <v>1211</v>
      </c>
      <c r="H80" s="779" t="s">
        <v>1212</v>
      </c>
      <c r="I80" s="793"/>
      <c r="J80" s="794"/>
      <c r="K80" s="775" t="s">
        <v>1908</v>
      </c>
      <c r="L80" s="776" t="s">
        <v>1907</v>
      </c>
      <c r="M80" s="851" t="str">
        <f>IF(Graphs!A89="","",Graphs!A89)</f>
        <v/>
      </c>
      <c r="N80" s="854"/>
      <c r="O80" s="855"/>
      <c r="Q80" s="724" t="str">
        <f>Graphs!E90</f>
        <v/>
      </c>
      <c r="R80" s="642" t="str">
        <f>Graphs!F90</f>
        <v/>
      </c>
      <c r="S80" s="725" t="str">
        <f>Graphs!K90</f>
        <v/>
      </c>
      <c r="T80" s="643" t="str">
        <f>Graphs!L90</f>
        <v/>
      </c>
    </row>
    <row r="81" spans="1:20" ht="18.5" thickTop="1" thickBot="1" x14ac:dyDescent="0.4">
      <c r="A81" s="737"/>
      <c r="B81" s="809" t="s">
        <v>1344</v>
      </c>
      <c r="C81" s="810" t="s">
        <v>758</v>
      </c>
      <c r="D81" s="811" t="s">
        <v>1345</v>
      </c>
      <c r="E81" s="762"/>
      <c r="F81" s="797" t="s">
        <v>1214</v>
      </c>
      <c r="G81" s="797" t="s">
        <v>1213</v>
      </c>
      <c r="H81" s="798" t="s">
        <v>1215</v>
      </c>
      <c r="I81" s="793"/>
      <c r="J81" s="794"/>
      <c r="K81" s="775" t="s">
        <v>2245</v>
      </c>
      <c r="L81" s="776" t="s">
        <v>393</v>
      </c>
      <c r="M81" s="667" t="str">
        <f>IF(Graphs!A90="","",Graphs!A90)</f>
        <v/>
      </c>
      <c r="N81" s="668"/>
      <c r="O81" s="669"/>
      <c r="Q81" s="724" t="str">
        <f>Graphs!E91</f>
        <v/>
      </c>
      <c r="R81" s="642" t="str">
        <f>Graphs!F91</f>
        <v/>
      </c>
      <c r="S81" s="725" t="str">
        <f>Graphs!K91</f>
        <v/>
      </c>
      <c r="T81" s="643" t="str">
        <f>Graphs!L91</f>
        <v/>
      </c>
    </row>
    <row r="82" spans="1:20" ht="18.5" thickTop="1" thickBot="1" x14ac:dyDescent="0.4">
      <c r="A82" s="737"/>
      <c r="B82" s="806" t="s">
        <v>1346</v>
      </c>
      <c r="C82" s="807" t="s">
        <v>336</v>
      </c>
      <c r="D82" s="808" t="s">
        <v>2268</v>
      </c>
      <c r="E82" s="742"/>
      <c r="F82" s="736" t="s">
        <v>1221</v>
      </c>
      <c r="G82" s="772" t="s">
        <v>1220</v>
      </c>
      <c r="H82" s="779" t="s">
        <v>1222</v>
      </c>
      <c r="I82" s="793"/>
      <c r="J82" s="794"/>
      <c r="K82" s="775" t="s">
        <v>2034</v>
      </c>
      <c r="L82" s="776" t="s">
        <v>537</v>
      </c>
      <c r="M82" s="851" t="str">
        <f>IF(Graphs!A91="","",Graphs!A91)</f>
        <v/>
      </c>
      <c r="N82" s="852"/>
      <c r="O82" s="853"/>
      <c r="Q82" s="724" t="str">
        <f>Graphs!E92</f>
        <v/>
      </c>
      <c r="R82" s="642" t="str">
        <f>Graphs!F92</f>
        <v/>
      </c>
      <c r="S82" s="725" t="str">
        <f>Graphs!K92</f>
        <v/>
      </c>
      <c r="T82" s="643" t="str">
        <f>Graphs!L92</f>
        <v/>
      </c>
    </row>
    <row r="83" spans="1:20" ht="18.5" thickTop="1" thickBot="1" x14ac:dyDescent="0.4">
      <c r="A83" s="737"/>
      <c r="B83" s="809" t="s">
        <v>1347</v>
      </c>
      <c r="C83" s="810" t="s">
        <v>337</v>
      </c>
      <c r="D83" s="811" t="s">
        <v>2271</v>
      </c>
      <c r="E83" s="762"/>
      <c r="F83" s="797" t="s">
        <v>1224</v>
      </c>
      <c r="G83" s="797" t="s">
        <v>1223</v>
      </c>
      <c r="H83" s="798" t="s">
        <v>1225</v>
      </c>
      <c r="I83" s="793"/>
      <c r="J83" s="794"/>
      <c r="K83" s="775" t="s">
        <v>1252</v>
      </c>
      <c r="L83" s="776" t="s">
        <v>141</v>
      </c>
      <c r="M83" s="667" t="str">
        <f>IF(Graphs!A92="","",Graphs!A92)</f>
        <v/>
      </c>
      <c r="N83" s="668"/>
      <c r="O83" s="669"/>
      <c r="Q83" s="724" t="str">
        <f>Graphs!E93</f>
        <v/>
      </c>
      <c r="R83" s="642" t="str">
        <f>Graphs!F93</f>
        <v/>
      </c>
      <c r="S83" s="725" t="str">
        <f>Graphs!K93</f>
        <v/>
      </c>
      <c r="T83" s="643" t="str">
        <f>Graphs!L93</f>
        <v/>
      </c>
    </row>
    <row r="84" spans="1:20" ht="18.5" thickTop="1" thickBot="1" x14ac:dyDescent="0.4">
      <c r="A84" s="737"/>
      <c r="B84" s="806" t="s">
        <v>1348</v>
      </c>
      <c r="C84" s="807" t="s">
        <v>338</v>
      </c>
      <c r="D84" s="808" t="s">
        <v>1349</v>
      </c>
      <c r="E84" s="742"/>
      <c r="F84" s="736" t="s">
        <v>5</v>
      </c>
      <c r="G84" s="772" t="s">
        <v>1226</v>
      </c>
      <c r="H84" s="779" t="s">
        <v>1227</v>
      </c>
      <c r="I84" s="793"/>
      <c r="J84" s="794"/>
      <c r="K84" s="775" t="s">
        <v>2184</v>
      </c>
      <c r="L84" s="776" t="s">
        <v>463</v>
      </c>
      <c r="M84" s="851" t="str">
        <f>IF(Graphs!A93="","",Graphs!A93)</f>
        <v/>
      </c>
      <c r="N84" s="854"/>
      <c r="O84" s="855"/>
      <c r="Q84" s="724" t="str">
        <f>Graphs!E94</f>
        <v/>
      </c>
      <c r="R84" s="642" t="str">
        <f>Graphs!F94</f>
        <v/>
      </c>
      <c r="S84" s="725" t="str">
        <f>Graphs!K94</f>
        <v/>
      </c>
      <c r="T84" s="643" t="str">
        <f>Graphs!L94</f>
        <v/>
      </c>
    </row>
    <row r="85" spans="1:20" ht="18.5" thickTop="1" thickBot="1" x14ac:dyDescent="0.4">
      <c r="A85" s="737"/>
      <c r="B85" s="809" t="s">
        <v>1350</v>
      </c>
      <c r="C85" s="810" t="s">
        <v>339</v>
      </c>
      <c r="D85" s="811" t="s">
        <v>1514</v>
      </c>
      <c r="E85" s="762"/>
      <c r="F85" s="797" t="s">
        <v>315</v>
      </c>
      <c r="G85" s="797" t="s">
        <v>1311</v>
      </c>
      <c r="H85" s="798" t="s">
        <v>1312</v>
      </c>
      <c r="I85" s="793"/>
      <c r="J85" s="794"/>
      <c r="K85" s="775" t="s">
        <v>1263</v>
      </c>
      <c r="L85" s="776" t="s">
        <v>734</v>
      </c>
      <c r="M85" s="667" t="str">
        <f>IF(Graphs!A94="","",Graphs!A94)</f>
        <v/>
      </c>
      <c r="N85" s="668"/>
      <c r="O85" s="669"/>
      <c r="Q85" s="724" t="str">
        <f>Graphs!E95</f>
        <v/>
      </c>
      <c r="R85" s="642" t="str">
        <f>Graphs!F95</f>
        <v/>
      </c>
      <c r="S85" s="725" t="str">
        <f>Graphs!K95</f>
        <v/>
      </c>
      <c r="T85" s="643" t="str">
        <f>Graphs!L95</f>
        <v/>
      </c>
    </row>
    <row r="86" spans="1:20" ht="18.5" thickTop="1" thickBot="1" x14ac:dyDescent="0.4">
      <c r="A86" s="737"/>
      <c r="B86" s="806" t="s">
        <v>1351</v>
      </c>
      <c r="C86" s="807" t="s">
        <v>344</v>
      </c>
      <c r="D86" s="808" t="s">
        <v>1352</v>
      </c>
      <c r="E86" s="742"/>
      <c r="F86" s="736" t="s">
        <v>156</v>
      </c>
      <c r="G86" s="772" t="s">
        <v>1228</v>
      </c>
      <c r="H86" s="779" t="s">
        <v>1229</v>
      </c>
      <c r="I86" s="793"/>
      <c r="J86" s="794"/>
      <c r="K86" s="775" t="s">
        <v>1756</v>
      </c>
      <c r="L86" s="776" t="s">
        <v>216</v>
      </c>
      <c r="M86" s="851" t="str">
        <f>IF(Graphs!A95="","",Graphs!A95)</f>
        <v/>
      </c>
      <c r="N86" s="854"/>
      <c r="O86" s="855"/>
      <c r="Q86" s="724" t="str">
        <f>Graphs!E96</f>
        <v/>
      </c>
      <c r="R86" s="642" t="str">
        <f>Graphs!F96</f>
        <v/>
      </c>
      <c r="S86" s="725" t="str">
        <f>Graphs!K96</f>
        <v/>
      </c>
      <c r="T86" s="643" t="str">
        <f>Graphs!L96</f>
        <v/>
      </c>
    </row>
    <row r="87" spans="1:20" ht="18.5" thickTop="1" thickBot="1" x14ac:dyDescent="0.4">
      <c r="A87" s="743"/>
      <c r="B87" s="809" t="s">
        <v>1353</v>
      </c>
      <c r="C87" s="810" t="s">
        <v>353</v>
      </c>
      <c r="D87" s="811" t="s">
        <v>1354</v>
      </c>
      <c r="E87" s="785"/>
      <c r="F87" s="797" t="s">
        <v>302</v>
      </c>
      <c r="G87" s="797" t="s">
        <v>1230</v>
      </c>
      <c r="H87" s="798" t="s">
        <v>1231</v>
      </c>
      <c r="I87" s="793"/>
      <c r="J87" s="794"/>
      <c r="K87" s="775" t="s">
        <v>1708</v>
      </c>
      <c r="L87" s="776" t="s">
        <v>663</v>
      </c>
      <c r="M87" s="667" t="str">
        <f>IF(Graphs!A96="","",Graphs!A96)</f>
        <v/>
      </c>
      <c r="N87" s="668"/>
      <c r="O87" s="669"/>
      <c r="Q87" s="724" t="str">
        <f>Graphs!E97</f>
        <v/>
      </c>
      <c r="R87" s="642" t="str">
        <f>Graphs!F97</f>
        <v/>
      </c>
      <c r="S87" s="725" t="str">
        <f>Graphs!K97</f>
        <v/>
      </c>
      <c r="T87" s="643" t="str">
        <f>Graphs!L97</f>
        <v/>
      </c>
    </row>
    <row r="88" spans="1:20" ht="18.5" thickTop="1" thickBot="1" x14ac:dyDescent="0.4">
      <c r="A88" s="737"/>
      <c r="B88" s="806" t="s">
        <v>1355</v>
      </c>
      <c r="C88" s="807" t="s">
        <v>241</v>
      </c>
      <c r="D88" s="808" t="s">
        <v>1356</v>
      </c>
      <c r="E88" s="742"/>
      <c r="F88" s="736" t="s">
        <v>725</v>
      </c>
      <c r="G88" s="772" t="s">
        <v>1232</v>
      </c>
      <c r="H88" s="779" t="s">
        <v>1233</v>
      </c>
      <c r="I88" s="793"/>
      <c r="J88" s="794"/>
      <c r="K88" s="775" t="s">
        <v>1635</v>
      </c>
      <c r="L88" s="776" t="s">
        <v>170</v>
      </c>
      <c r="M88" s="851" t="str">
        <f>IF(Graphs!A97="","",Graphs!A97)</f>
        <v/>
      </c>
      <c r="N88" s="852"/>
      <c r="O88" s="853"/>
      <c r="Q88" s="724" t="str">
        <f>Graphs!E98</f>
        <v/>
      </c>
      <c r="R88" s="642" t="str">
        <f>Graphs!F98</f>
        <v/>
      </c>
      <c r="S88" s="725" t="str">
        <f>Graphs!K98</f>
        <v/>
      </c>
      <c r="T88" s="643" t="str">
        <f>Graphs!L98</f>
        <v/>
      </c>
    </row>
    <row r="89" spans="1:20" ht="18.5" thickTop="1" thickBot="1" x14ac:dyDescent="0.4">
      <c r="A89" s="741"/>
      <c r="B89" s="809" t="s">
        <v>1357</v>
      </c>
      <c r="C89" s="810" t="s">
        <v>243</v>
      </c>
      <c r="D89" s="811" t="s">
        <v>1358</v>
      </c>
      <c r="E89" s="762"/>
      <c r="F89" s="797" t="s">
        <v>303</v>
      </c>
      <c r="G89" s="797" t="s">
        <v>1234</v>
      </c>
      <c r="H89" s="798" t="s">
        <v>1235</v>
      </c>
      <c r="I89" s="793"/>
      <c r="J89" s="794"/>
      <c r="K89" s="775" t="s">
        <v>1991</v>
      </c>
      <c r="L89" s="776" t="s">
        <v>84</v>
      </c>
      <c r="M89" s="667" t="str">
        <f>IF(Graphs!A98="","",Graphs!A98)</f>
        <v/>
      </c>
      <c r="N89" s="668"/>
      <c r="O89" s="669"/>
      <c r="Q89" s="724" t="str">
        <f>Graphs!E99</f>
        <v/>
      </c>
      <c r="R89" s="642" t="str">
        <f>Graphs!F99</f>
        <v/>
      </c>
      <c r="S89" s="725" t="str">
        <f>Graphs!K99</f>
        <v/>
      </c>
      <c r="T89" s="643" t="str">
        <f>Graphs!L99</f>
        <v/>
      </c>
    </row>
    <row r="90" spans="1:20" ht="18.5" thickTop="1" thickBot="1" x14ac:dyDescent="0.4">
      <c r="A90" s="739"/>
      <c r="B90" s="806" t="s">
        <v>1359</v>
      </c>
      <c r="C90" s="807" t="s">
        <v>242</v>
      </c>
      <c r="D90" s="808" t="s">
        <v>1360</v>
      </c>
      <c r="E90" s="744"/>
      <c r="F90" s="736" t="s">
        <v>728</v>
      </c>
      <c r="G90" s="772" t="s">
        <v>1236</v>
      </c>
      <c r="H90" s="779" t="s">
        <v>1237</v>
      </c>
      <c r="I90" s="793"/>
      <c r="J90" s="794"/>
      <c r="K90" s="775" t="s">
        <v>1471</v>
      </c>
      <c r="L90" s="776" t="s">
        <v>826</v>
      </c>
      <c r="M90" s="851" t="str">
        <f>IF(Graphs!A99="","",Graphs!A99)</f>
        <v/>
      </c>
      <c r="N90" s="854"/>
      <c r="O90" s="855"/>
      <c r="Q90" s="724" t="str">
        <f>Graphs!E100</f>
        <v/>
      </c>
      <c r="R90" s="642" t="str">
        <f>Graphs!F100</f>
        <v/>
      </c>
      <c r="S90" s="725" t="str">
        <f>Graphs!K100</f>
        <v/>
      </c>
      <c r="T90" s="643" t="str">
        <f>Graphs!L100</f>
        <v/>
      </c>
    </row>
    <row r="91" spans="1:20" ht="18.5" thickTop="1" thickBot="1" x14ac:dyDescent="0.4">
      <c r="A91" s="741"/>
      <c r="B91" s="809" t="s">
        <v>1361</v>
      </c>
      <c r="C91" s="810" t="s">
        <v>471</v>
      </c>
      <c r="D91" s="811" t="s">
        <v>1362</v>
      </c>
      <c r="E91" s="762"/>
      <c r="F91" s="797" t="s">
        <v>299</v>
      </c>
      <c r="G91" s="797" t="s">
        <v>1216</v>
      </c>
      <c r="H91" s="798" t="s">
        <v>1217</v>
      </c>
      <c r="I91" s="793"/>
      <c r="J91" s="794"/>
      <c r="K91" s="775" t="s">
        <v>1571</v>
      </c>
      <c r="L91" s="776" t="s">
        <v>751</v>
      </c>
      <c r="M91" s="667" t="str">
        <f>IF(Graphs!A100="","",Graphs!A100)</f>
        <v/>
      </c>
      <c r="N91" s="668"/>
      <c r="O91" s="669"/>
      <c r="Q91" s="724" t="str">
        <f>Graphs!E101</f>
        <v/>
      </c>
      <c r="R91" s="642" t="str">
        <f>Graphs!F101</f>
        <v/>
      </c>
      <c r="S91" s="725" t="str">
        <f>Graphs!K101</f>
        <v/>
      </c>
      <c r="T91" s="643" t="str">
        <f>Graphs!L101</f>
        <v/>
      </c>
    </row>
    <row r="92" spans="1:20" ht="18.5" thickTop="1" thickBot="1" x14ac:dyDescent="0.4">
      <c r="A92" s="737"/>
      <c r="B92" s="806" t="s">
        <v>1363</v>
      </c>
      <c r="C92" s="807" t="s">
        <v>244</v>
      </c>
      <c r="D92" s="808" t="s">
        <v>1364</v>
      </c>
      <c r="E92" s="744"/>
      <c r="F92" s="736" t="s">
        <v>1555</v>
      </c>
      <c r="G92" s="772" t="s">
        <v>1554</v>
      </c>
      <c r="H92" s="779" t="s">
        <v>1556</v>
      </c>
      <c r="I92" s="793"/>
      <c r="J92" s="794"/>
      <c r="K92" s="775" t="s">
        <v>1964</v>
      </c>
      <c r="L92" s="776" t="s">
        <v>814</v>
      </c>
      <c r="M92" s="851" t="str">
        <f>IF(Graphs!A101="","",Graphs!A101)</f>
        <v/>
      </c>
      <c r="N92" s="854"/>
      <c r="O92" s="855"/>
      <c r="Q92" s="724" t="str">
        <f>Graphs!E102</f>
        <v/>
      </c>
      <c r="R92" s="642" t="str">
        <f>Graphs!F102</f>
        <v/>
      </c>
      <c r="S92" s="725" t="str">
        <f>Graphs!K102</f>
        <v/>
      </c>
      <c r="T92" s="643" t="str">
        <f>Graphs!L102</f>
        <v/>
      </c>
    </row>
    <row r="93" spans="1:20" ht="18.5" thickTop="1" thickBot="1" x14ac:dyDescent="0.4">
      <c r="A93" s="737"/>
      <c r="B93" s="809" t="s">
        <v>1365</v>
      </c>
      <c r="C93" s="810" t="s">
        <v>475</v>
      </c>
      <c r="D93" s="811" t="s">
        <v>2272</v>
      </c>
      <c r="E93" s="762"/>
      <c r="F93" s="797" t="s">
        <v>730</v>
      </c>
      <c r="G93" s="797" t="s">
        <v>1238</v>
      </c>
      <c r="H93" s="798" t="s">
        <v>1239</v>
      </c>
      <c r="I93" s="793"/>
      <c r="J93" s="794"/>
      <c r="K93" s="775" t="s">
        <v>1540</v>
      </c>
      <c r="L93" s="776" t="s">
        <v>716</v>
      </c>
      <c r="M93" s="667" t="str">
        <f>IF(Graphs!A102="","",Graphs!A102)</f>
        <v/>
      </c>
      <c r="N93" s="668"/>
      <c r="O93" s="669"/>
      <c r="Q93" s="724" t="str">
        <f>Graphs!E103</f>
        <v/>
      </c>
      <c r="R93" s="642" t="str">
        <f>Graphs!F103</f>
        <v/>
      </c>
      <c r="S93" s="725" t="str">
        <f>Graphs!K103</f>
        <v/>
      </c>
      <c r="T93" s="643" t="str">
        <f>Graphs!L103</f>
        <v/>
      </c>
    </row>
    <row r="94" spans="1:20" ht="18.5" thickTop="1" thickBot="1" x14ac:dyDescent="0.4">
      <c r="A94" s="737"/>
      <c r="B94" s="806" t="s">
        <v>1366</v>
      </c>
      <c r="C94" s="807" t="s">
        <v>432</v>
      </c>
      <c r="D94" s="808" t="s">
        <v>2273</v>
      </c>
      <c r="E94" s="742"/>
      <c r="F94" s="736" t="s">
        <v>304</v>
      </c>
      <c r="G94" s="772" t="s">
        <v>1240</v>
      </c>
      <c r="H94" s="779" t="s">
        <v>1241</v>
      </c>
      <c r="I94" s="793"/>
      <c r="J94" s="794"/>
      <c r="K94" s="775" t="s">
        <v>1551</v>
      </c>
      <c r="L94" s="776" t="s">
        <v>723</v>
      </c>
      <c r="M94" s="851" t="str">
        <f>IF(Graphs!A103="","",Graphs!A103)</f>
        <v/>
      </c>
      <c r="N94" s="852"/>
      <c r="O94" s="853"/>
      <c r="Q94" s="724" t="str">
        <f>Graphs!E104</f>
        <v/>
      </c>
      <c r="R94" s="642" t="str">
        <f>Graphs!F104</f>
        <v/>
      </c>
      <c r="S94" s="725" t="str">
        <f>Graphs!K104</f>
        <v/>
      </c>
      <c r="T94" s="643" t="str">
        <f>Graphs!L104</f>
        <v/>
      </c>
    </row>
    <row r="95" spans="1:20" ht="18.5" thickTop="1" thickBot="1" x14ac:dyDescent="0.4">
      <c r="A95" s="737"/>
      <c r="B95" s="809" t="s">
        <v>1367</v>
      </c>
      <c r="C95" s="810" t="s">
        <v>153</v>
      </c>
      <c r="D95" s="811" t="s">
        <v>1368</v>
      </c>
      <c r="E95" s="762"/>
      <c r="F95" s="797" t="s">
        <v>305</v>
      </c>
      <c r="G95" s="797" t="s">
        <v>1242</v>
      </c>
      <c r="H95" s="798" t="s">
        <v>1243</v>
      </c>
      <c r="I95" s="793"/>
      <c r="J95" s="794"/>
      <c r="K95" s="775" t="s">
        <v>1692</v>
      </c>
      <c r="L95" s="776" t="s">
        <v>82</v>
      </c>
      <c r="M95" s="667" t="str">
        <f>IF(Graphs!A104="","",Graphs!A104)</f>
        <v/>
      </c>
      <c r="N95" s="668"/>
      <c r="O95" s="669"/>
      <c r="Q95" s="724" t="str">
        <f>Graphs!E105</f>
        <v/>
      </c>
      <c r="R95" s="642" t="str">
        <f>Graphs!F105</f>
        <v/>
      </c>
      <c r="S95" s="725" t="str">
        <f>Graphs!K105</f>
        <v/>
      </c>
      <c r="T95" s="643" t="str">
        <f>Graphs!L105</f>
        <v/>
      </c>
    </row>
    <row r="96" spans="1:20" ht="18.5" thickTop="1" thickBot="1" x14ac:dyDescent="0.4">
      <c r="A96" s="737"/>
      <c r="B96" s="806" t="s">
        <v>1369</v>
      </c>
      <c r="C96" s="807" t="s">
        <v>776</v>
      </c>
      <c r="D96" s="808" t="s">
        <v>1370</v>
      </c>
      <c r="E96" s="742"/>
      <c r="F96" s="736" t="s">
        <v>731</v>
      </c>
      <c r="G96" s="772" t="s">
        <v>1244</v>
      </c>
      <c r="H96" s="779" t="s">
        <v>1245</v>
      </c>
      <c r="I96" s="793"/>
      <c r="J96" s="794"/>
      <c r="K96" s="775" t="s">
        <v>1760</v>
      </c>
      <c r="L96" s="776" t="s">
        <v>208</v>
      </c>
      <c r="M96" s="851" t="str">
        <f>IF(Graphs!A105="","",Graphs!A105)</f>
        <v/>
      </c>
      <c r="N96" s="854"/>
      <c r="O96" s="855"/>
      <c r="Q96" s="724" t="str">
        <f>Graphs!E106</f>
        <v/>
      </c>
      <c r="R96" s="642" t="str">
        <f>Graphs!F106</f>
        <v/>
      </c>
      <c r="S96" s="725" t="str">
        <f>Graphs!K106</f>
        <v/>
      </c>
      <c r="T96" s="643" t="str">
        <f>Graphs!L106</f>
        <v/>
      </c>
    </row>
    <row r="97" spans="1:20" ht="18.5" thickTop="1" thickBot="1" x14ac:dyDescent="0.4">
      <c r="A97" s="737"/>
      <c r="B97" s="809" t="s">
        <v>1371</v>
      </c>
      <c r="C97" s="810" t="s">
        <v>405</v>
      </c>
      <c r="D97" s="811" t="s">
        <v>1372</v>
      </c>
      <c r="E97" s="762"/>
      <c r="F97" s="797" t="s">
        <v>1247</v>
      </c>
      <c r="G97" s="797" t="s">
        <v>1246</v>
      </c>
      <c r="H97" s="798" t="s">
        <v>1248</v>
      </c>
      <c r="I97" s="793"/>
      <c r="J97" s="794"/>
      <c r="K97" s="775" t="s">
        <v>1631</v>
      </c>
      <c r="L97" s="776" t="s">
        <v>142</v>
      </c>
      <c r="M97" s="667" t="str">
        <f>IF(Graphs!A106="","",Graphs!A106)</f>
        <v/>
      </c>
      <c r="N97" s="668"/>
      <c r="O97" s="669"/>
      <c r="Q97" s="724" t="str">
        <f>Graphs!E107</f>
        <v/>
      </c>
      <c r="R97" s="642" t="str">
        <f>Graphs!F107</f>
        <v/>
      </c>
      <c r="S97" s="725" t="str">
        <f>Graphs!K107</f>
        <v/>
      </c>
      <c r="T97" s="643" t="str">
        <f>Graphs!L107</f>
        <v/>
      </c>
    </row>
    <row r="98" spans="1:20" ht="18.5" thickTop="1" thickBot="1" x14ac:dyDescent="0.4">
      <c r="A98" s="737"/>
      <c r="B98" s="806" t="s">
        <v>1373</v>
      </c>
      <c r="C98" s="807" t="s">
        <v>54</v>
      </c>
      <c r="D98" s="808" t="s">
        <v>1374</v>
      </c>
      <c r="E98" s="742"/>
      <c r="F98" s="736" t="s">
        <v>149</v>
      </c>
      <c r="G98" s="772" t="s">
        <v>1249</v>
      </c>
      <c r="H98" s="779" t="s">
        <v>1250</v>
      </c>
      <c r="I98" s="793"/>
      <c r="J98" s="794"/>
      <c r="K98" s="775" t="s">
        <v>1318</v>
      </c>
      <c r="L98" s="776" t="s">
        <v>325</v>
      </c>
      <c r="M98" s="851" t="str">
        <f>IF(Graphs!A107="","",Graphs!A107)</f>
        <v/>
      </c>
      <c r="N98" s="854"/>
      <c r="O98" s="855"/>
      <c r="Q98" s="724" t="str">
        <f>Graphs!E108</f>
        <v/>
      </c>
      <c r="R98" s="642" t="str">
        <f>Graphs!F108</f>
        <v/>
      </c>
      <c r="S98" s="725" t="str">
        <f>Graphs!K108</f>
        <v/>
      </c>
      <c r="T98" s="643" t="str">
        <f>Graphs!L108</f>
        <v/>
      </c>
    </row>
    <row r="99" spans="1:20" ht="18.5" thickTop="1" thickBot="1" x14ac:dyDescent="0.4">
      <c r="A99" s="737"/>
      <c r="B99" s="809" t="s">
        <v>1375</v>
      </c>
      <c r="C99" s="810" t="s">
        <v>777</v>
      </c>
      <c r="D99" s="811" t="s">
        <v>1376</v>
      </c>
      <c r="E99" s="762"/>
      <c r="F99" s="797" t="s">
        <v>141</v>
      </c>
      <c r="G99" s="797" t="s">
        <v>1251</v>
      </c>
      <c r="H99" s="798" t="s">
        <v>1252</v>
      </c>
      <c r="I99" s="793"/>
      <c r="J99" s="794"/>
      <c r="K99" s="775" t="s">
        <v>1440</v>
      </c>
      <c r="L99" s="776" t="s">
        <v>512</v>
      </c>
      <c r="M99" s="667" t="str">
        <f>IF(Graphs!A108="","",Graphs!A108)</f>
        <v/>
      </c>
      <c r="N99" s="670"/>
      <c r="O99" s="669"/>
      <c r="Q99" s="724" t="str">
        <f>Graphs!E109</f>
        <v/>
      </c>
      <c r="R99" s="642" t="str">
        <f>Graphs!F109</f>
        <v/>
      </c>
      <c r="S99" s="725" t="str">
        <f>Graphs!K109</f>
        <v/>
      </c>
      <c r="T99" s="643" t="str">
        <f>Graphs!L109</f>
        <v/>
      </c>
    </row>
    <row r="100" spans="1:20" ht="18.5" thickTop="1" thickBot="1" x14ac:dyDescent="0.4">
      <c r="A100" s="737"/>
      <c r="B100" s="806" t="s">
        <v>1377</v>
      </c>
      <c r="C100" s="807" t="s">
        <v>476</v>
      </c>
      <c r="D100" s="808" t="s">
        <v>1378</v>
      </c>
      <c r="E100" s="742"/>
      <c r="F100" s="736" t="s">
        <v>733</v>
      </c>
      <c r="G100" s="772" t="s">
        <v>1253</v>
      </c>
      <c r="H100" s="779" t="s">
        <v>1254</v>
      </c>
      <c r="I100" s="793"/>
      <c r="J100" s="794"/>
      <c r="K100" s="775" t="s">
        <v>1723</v>
      </c>
      <c r="L100" s="776" t="s">
        <v>24</v>
      </c>
      <c r="M100" s="851" t="str">
        <f>IF(Graphs!A109="","",Graphs!A109)</f>
        <v/>
      </c>
      <c r="N100" s="852"/>
      <c r="O100" s="853"/>
      <c r="Q100" s="724" t="str">
        <f>Graphs!E110</f>
        <v/>
      </c>
      <c r="R100" s="642" t="str">
        <f>Graphs!F110</f>
        <v/>
      </c>
      <c r="S100" s="725" t="str">
        <f>Graphs!K110</f>
        <v/>
      </c>
      <c r="T100" s="643" t="str">
        <f>Graphs!L110</f>
        <v/>
      </c>
    </row>
    <row r="101" spans="1:20" ht="18.5" thickTop="1" thickBot="1" x14ac:dyDescent="0.4">
      <c r="A101" s="737"/>
      <c r="B101" s="809" t="s">
        <v>1379</v>
      </c>
      <c r="C101" s="810" t="s">
        <v>477</v>
      </c>
      <c r="D101" s="811" t="s">
        <v>1380</v>
      </c>
      <c r="E101" s="762"/>
      <c r="F101" s="797" t="s">
        <v>1256</v>
      </c>
      <c r="G101" s="797" t="s">
        <v>1255</v>
      </c>
      <c r="H101" s="798" t="s">
        <v>1257</v>
      </c>
      <c r="I101" s="793"/>
      <c r="J101" s="794"/>
      <c r="K101" s="775" t="s">
        <v>1565</v>
      </c>
      <c r="L101" s="776" t="s">
        <v>165</v>
      </c>
      <c r="M101" s="667" t="str">
        <f>IF(Graphs!A110="","",Graphs!A110)</f>
        <v/>
      </c>
      <c r="N101" s="668"/>
      <c r="O101" s="669"/>
      <c r="Q101" s="724" t="str">
        <f>Graphs!E111</f>
        <v/>
      </c>
      <c r="R101" s="642" t="str">
        <f>Graphs!F111</f>
        <v/>
      </c>
      <c r="S101" s="725" t="str">
        <f>Graphs!K111</f>
        <v/>
      </c>
      <c r="T101" s="643" t="str">
        <f>Graphs!L111</f>
        <v/>
      </c>
    </row>
    <row r="102" spans="1:20" ht="18.5" thickTop="1" thickBot="1" x14ac:dyDescent="0.4">
      <c r="A102" s="737"/>
      <c r="B102" s="806" t="s">
        <v>1381</v>
      </c>
      <c r="C102" s="807" t="s">
        <v>478</v>
      </c>
      <c r="D102" s="808" t="s">
        <v>1382</v>
      </c>
      <c r="E102" s="742"/>
      <c r="F102" s="736" t="s">
        <v>306</v>
      </c>
      <c r="G102" s="772" t="s">
        <v>1258</v>
      </c>
      <c r="H102" s="779" t="s">
        <v>1259</v>
      </c>
      <c r="I102" s="793"/>
      <c r="J102" s="794"/>
      <c r="K102" s="775" t="s">
        <v>1768</v>
      </c>
      <c r="L102" s="776" t="s">
        <v>844</v>
      </c>
      <c r="M102" s="851" t="str">
        <f>IF(Graphs!A111="","",Graphs!A111)</f>
        <v/>
      </c>
      <c r="N102" s="854"/>
      <c r="O102" s="855"/>
      <c r="Q102" s="724" t="str">
        <f>Graphs!E112</f>
        <v/>
      </c>
      <c r="R102" s="642" t="str">
        <f>Graphs!F112</f>
        <v/>
      </c>
      <c r="S102" s="725" t="str">
        <f>Graphs!K112</f>
        <v/>
      </c>
      <c r="T102" s="643" t="str">
        <f>Graphs!L112</f>
        <v/>
      </c>
    </row>
    <row r="103" spans="1:20" ht="18.5" thickTop="1" thickBot="1" x14ac:dyDescent="0.4">
      <c r="A103" s="737"/>
      <c r="B103" s="809" t="s">
        <v>1383</v>
      </c>
      <c r="C103" s="810" t="s">
        <v>780</v>
      </c>
      <c r="D103" s="811" t="s">
        <v>1384</v>
      </c>
      <c r="E103" s="762"/>
      <c r="F103" s="797" t="s">
        <v>734</v>
      </c>
      <c r="G103" s="797" t="s">
        <v>1262</v>
      </c>
      <c r="H103" s="798" t="s">
        <v>1263</v>
      </c>
      <c r="I103" s="793"/>
      <c r="J103" s="794"/>
      <c r="K103" s="775" t="s">
        <v>1345</v>
      </c>
      <c r="L103" s="776" t="s">
        <v>758</v>
      </c>
      <c r="M103" s="667" t="str">
        <f>IF(Graphs!A112="","",Graphs!A112)</f>
        <v/>
      </c>
      <c r="N103" s="668"/>
      <c r="O103" s="669"/>
      <c r="Q103" s="724" t="str">
        <f>Graphs!E113</f>
        <v/>
      </c>
      <c r="R103" s="642" t="str">
        <f>Graphs!F113</f>
        <v/>
      </c>
      <c r="S103" s="725" t="str">
        <f>Graphs!K113</f>
        <v/>
      </c>
      <c r="T103" s="643" t="str">
        <f>Graphs!L113</f>
        <v/>
      </c>
    </row>
    <row r="104" spans="1:20" ht="13.4" customHeight="1" thickTop="1" thickBot="1" x14ac:dyDescent="0.4">
      <c r="A104" s="737"/>
      <c r="B104" s="806" t="s">
        <v>1385</v>
      </c>
      <c r="C104" s="807" t="s">
        <v>1386</v>
      </c>
      <c r="D104" s="808" t="s">
        <v>1387</v>
      </c>
      <c r="E104" s="742"/>
      <c r="F104" s="736" t="s">
        <v>300</v>
      </c>
      <c r="G104" s="772" t="s">
        <v>1081</v>
      </c>
      <c r="H104" s="779" t="s">
        <v>1553</v>
      </c>
      <c r="I104" s="793"/>
      <c r="J104" s="794"/>
      <c r="K104" s="775" t="s">
        <v>1703</v>
      </c>
      <c r="L104" s="776" t="s">
        <v>1702</v>
      </c>
      <c r="M104" s="851" t="str">
        <f>IF(Graphs!A113="","",Graphs!A113)</f>
        <v/>
      </c>
      <c r="N104" s="854"/>
      <c r="O104" s="855"/>
      <c r="Q104" s="724" t="str">
        <f>Graphs!E114</f>
        <v/>
      </c>
      <c r="R104" s="642" t="str">
        <f>Graphs!F114</f>
        <v/>
      </c>
      <c r="S104" s="725" t="str">
        <f>Graphs!K114</f>
        <v/>
      </c>
      <c r="T104" s="643" t="str">
        <f>Graphs!L114</f>
        <v/>
      </c>
    </row>
    <row r="105" spans="1:20" ht="13.4" customHeight="1" thickTop="1" thickBot="1" x14ac:dyDescent="0.4">
      <c r="A105" s="737"/>
      <c r="B105" s="809" t="s">
        <v>1388</v>
      </c>
      <c r="C105" s="810" t="s">
        <v>168</v>
      </c>
      <c r="D105" s="811" t="s">
        <v>1389</v>
      </c>
      <c r="E105" s="762"/>
      <c r="F105" s="797" t="s">
        <v>307</v>
      </c>
      <c r="G105" s="797" t="s">
        <v>1260</v>
      </c>
      <c r="H105" s="798" t="s">
        <v>1261</v>
      </c>
      <c r="I105" s="793"/>
      <c r="J105" s="794"/>
      <c r="K105" s="775" t="s">
        <v>1628</v>
      </c>
      <c r="L105" s="776" t="s">
        <v>483</v>
      </c>
      <c r="M105" s="667" t="str">
        <f>IF(Graphs!A114="","",Graphs!A114)</f>
        <v/>
      </c>
      <c r="N105" s="668"/>
      <c r="O105" s="669"/>
      <c r="Q105" s="724" t="str">
        <f>Graphs!E115</f>
        <v/>
      </c>
      <c r="R105" s="642" t="str">
        <f>Graphs!F115</f>
        <v/>
      </c>
      <c r="S105" s="725" t="str">
        <f>Graphs!K115</f>
        <v/>
      </c>
      <c r="T105" s="643" t="str">
        <f>Graphs!L115</f>
        <v/>
      </c>
    </row>
    <row r="106" spans="1:20" ht="13.4" customHeight="1" thickTop="1" thickBot="1" x14ac:dyDescent="0.4">
      <c r="A106" s="737"/>
      <c r="B106" s="806" t="s">
        <v>1390</v>
      </c>
      <c r="C106" s="807" t="s">
        <v>169</v>
      </c>
      <c r="D106" s="808" t="s">
        <v>1391</v>
      </c>
      <c r="E106" s="742"/>
      <c r="F106" s="736" t="s">
        <v>308</v>
      </c>
      <c r="G106" s="772" t="s">
        <v>1264</v>
      </c>
      <c r="H106" s="779" t="s">
        <v>1265</v>
      </c>
      <c r="I106" s="793"/>
      <c r="J106" s="794"/>
      <c r="K106" s="775" t="s">
        <v>1815</v>
      </c>
      <c r="L106" s="776" t="s">
        <v>706</v>
      </c>
      <c r="M106" s="851" t="str">
        <f>IF(Graphs!A115="","",Graphs!A115)</f>
        <v/>
      </c>
      <c r="N106" s="852"/>
      <c r="O106" s="853"/>
      <c r="Q106" s="724" t="str">
        <f>Graphs!E116</f>
        <v/>
      </c>
      <c r="R106" s="642" t="str">
        <f>Graphs!F116</f>
        <v/>
      </c>
      <c r="S106" s="725" t="str">
        <f>Graphs!K116</f>
        <v/>
      </c>
      <c r="T106" s="643" t="str">
        <f>Graphs!L116</f>
        <v/>
      </c>
    </row>
    <row r="107" spans="1:20" ht="13.4" customHeight="1" thickTop="1" thickBot="1" x14ac:dyDescent="0.4">
      <c r="A107" s="737"/>
      <c r="B107" s="809" t="s">
        <v>1392</v>
      </c>
      <c r="C107" s="810" t="s">
        <v>479</v>
      </c>
      <c r="D107" s="811" t="s">
        <v>1393</v>
      </c>
      <c r="E107" s="762"/>
      <c r="F107" s="797" t="s">
        <v>309</v>
      </c>
      <c r="G107" s="797" t="s">
        <v>1266</v>
      </c>
      <c r="H107" s="798" t="s">
        <v>1267</v>
      </c>
      <c r="I107" s="793"/>
      <c r="J107" s="794"/>
      <c r="K107" s="775" t="s">
        <v>1757</v>
      </c>
      <c r="L107" s="776" t="s">
        <v>842</v>
      </c>
      <c r="M107" s="667" t="str">
        <f>IF(Graphs!A116="","",Graphs!A116)</f>
        <v/>
      </c>
      <c r="N107" s="668"/>
      <c r="O107" s="669"/>
      <c r="Q107" s="724" t="str">
        <f>Graphs!E117</f>
        <v/>
      </c>
      <c r="R107" s="642" t="str">
        <f>Graphs!F117</f>
        <v/>
      </c>
      <c r="S107" s="725" t="str">
        <f>Graphs!K117</f>
        <v/>
      </c>
      <c r="T107" s="643" t="str">
        <f>Graphs!L117</f>
        <v/>
      </c>
    </row>
    <row r="108" spans="1:20" ht="13.4" customHeight="1" thickTop="1" thickBot="1" x14ac:dyDescent="0.4">
      <c r="A108" s="737"/>
      <c r="B108" s="806" t="s">
        <v>1394</v>
      </c>
      <c r="C108" s="807" t="s">
        <v>480</v>
      </c>
      <c r="D108" s="808" t="s">
        <v>1395</v>
      </c>
      <c r="E108" s="742"/>
      <c r="F108" s="736" t="s">
        <v>91</v>
      </c>
      <c r="G108" s="772" t="s">
        <v>1268</v>
      </c>
      <c r="H108" s="779" t="s">
        <v>1269</v>
      </c>
      <c r="I108" s="793"/>
      <c r="J108" s="794"/>
      <c r="K108" s="775" t="s">
        <v>1862</v>
      </c>
      <c r="L108" s="776" t="s">
        <v>746</v>
      </c>
      <c r="M108" s="851" t="str">
        <f>IF(Graphs!A117="","",Graphs!A117)</f>
        <v/>
      </c>
      <c r="N108" s="854"/>
      <c r="O108" s="855"/>
      <c r="Q108" s="724" t="str">
        <f>Graphs!E118</f>
        <v/>
      </c>
      <c r="R108" s="642" t="str">
        <f>Graphs!F118</f>
        <v/>
      </c>
      <c r="S108" s="725" t="str">
        <f>Graphs!K118</f>
        <v/>
      </c>
      <c r="T108" s="643" t="str">
        <f>Graphs!L118</f>
        <v/>
      </c>
    </row>
    <row r="109" spans="1:20" ht="13.4" customHeight="1" thickTop="1" thickBot="1" x14ac:dyDescent="0.4">
      <c r="A109" s="737"/>
      <c r="B109" s="809" t="s">
        <v>1396</v>
      </c>
      <c r="C109" s="810" t="s">
        <v>481</v>
      </c>
      <c r="D109" s="811" t="s">
        <v>2274</v>
      </c>
      <c r="E109" s="762"/>
      <c r="F109" s="797" t="s">
        <v>736</v>
      </c>
      <c r="G109" s="797" t="s">
        <v>994</v>
      </c>
      <c r="H109" s="798" t="s">
        <v>1558</v>
      </c>
      <c r="I109" s="793"/>
      <c r="J109" s="794"/>
      <c r="K109" s="775" t="s">
        <v>1465</v>
      </c>
      <c r="L109" s="776" t="s">
        <v>14</v>
      </c>
      <c r="M109" s="667" t="str">
        <f>IF(Graphs!A118="","",Graphs!A118)</f>
        <v/>
      </c>
      <c r="N109" s="668"/>
      <c r="O109" s="669"/>
      <c r="Q109" s="724" t="str">
        <f>Graphs!E119</f>
        <v/>
      </c>
      <c r="R109" s="642" t="str">
        <f>Graphs!F119</f>
        <v/>
      </c>
      <c r="S109" s="725" t="str">
        <f>Graphs!K119</f>
        <v/>
      </c>
      <c r="T109" s="643" t="str">
        <f>Graphs!L119</f>
        <v/>
      </c>
    </row>
    <row r="110" spans="1:20" ht="13.4" customHeight="1" thickTop="1" thickBot="1" x14ac:dyDescent="0.4">
      <c r="A110" s="737"/>
      <c r="B110" s="806" t="s">
        <v>1397</v>
      </c>
      <c r="C110" s="807" t="s">
        <v>1398</v>
      </c>
      <c r="D110" s="808" t="s">
        <v>1399</v>
      </c>
      <c r="E110" s="742"/>
      <c r="F110" s="736" t="s">
        <v>310</v>
      </c>
      <c r="G110" s="772" t="s">
        <v>1270</v>
      </c>
      <c r="H110" s="779" t="s">
        <v>2267</v>
      </c>
      <c r="I110" s="793"/>
      <c r="J110" s="794"/>
      <c r="K110" s="775" t="s">
        <v>2281</v>
      </c>
      <c r="L110" s="776" t="s">
        <v>664</v>
      </c>
      <c r="M110" s="851" t="str">
        <f>IF(Graphs!A119="","",Graphs!A119)</f>
        <v/>
      </c>
      <c r="N110" s="854"/>
      <c r="O110" s="855"/>
      <c r="Q110" s="724" t="str">
        <f>Graphs!E120</f>
        <v/>
      </c>
      <c r="R110" s="642" t="str">
        <f>Graphs!F120</f>
        <v/>
      </c>
      <c r="S110" s="725" t="str">
        <f>Graphs!K120</f>
        <v/>
      </c>
      <c r="T110" s="643" t="str">
        <f>Graphs!L120</f>
        <v/>
      </c>
    </row>
    <row r="111" spans="1:20" ht="13.4" customHeight="1" thickTop="1" thickBot="1" x14ac:dyDescent="0.4">
      <c r="A111" s="737"/>
      <c r="B111" s="809" t="s">
        <v>1400</v>
      </c>
      <c r="C111" s="810" t="s">
        <v>482</v>
      </c>
      <c r="D111" s="811" t="s">
        <v>2275</v>
      </c>
      <c r="E111" s="762"/>
      <c r="F111" s="797" t="s">
        <v>311</v>
      </c>
      <c r="G111" s="797" t="s">
        <v>1272</v>
      </c>
      <c r="H111" s="798" t="s">
        <v>1273</v>
      </c>
      <c r="I111" s="793"/>
      <c r="J111" s="794"/>
      <c r="K111" s="775" t="s">
        <v>1541</v>
      </c>
      <c r="L111" s="776" t="s">
        <v>290</v>
      </c>
      <c r="M111" s="667" t="str">
        <f>IF(Graphs!A120="","",Graphs!A120)</f>
        <v/>
      </c>
      <c r="N111" s="668"/>
      <c r="O111" s="669"/>
      <c r="Q111" s="724" t="str">
        <f>Graphs!E121</f>
        <v/>
      </c>
      <c r="R111" s="642" t="str">
        <f>Graphs!F121</f>
        <v/>
      </c>
      <c r="S111" s="725" t="str">
        <f>Graphs!K121</f>
        <v/>
      </c>
      <c r="T111" s="643" t="str">
        <f>Graphs!L121</f>
        <v/>
      </c>
    </row>
    <row r="112" spans="1:20" ht="13.4" customHeight="1" thickTop="1" thickBot="1" x14ac:dyDescent="0.4">
      <c r="A112" s="741"/>
      <c r="B112" s="806" t="s">
        <v>1401</v>
      </c>
      <c r="C112" s="807" t="s">
        <v>245</v>
      </c>
      <c r="D112" s="808" t="s">
        <v>1402</v>
      </c>
      <c r="E112" s="742"/>
      <c r="F112" s="736" t="s">
        <v>1275</v>
      </c>
      <c r="G112" s="772" t="s">
        <v>1274</v>
      </c>
      <c r="H112" s="779" t="s">
        <v>1276</v>
      </c>
      <c r="I112" s="793"/>
      <c r="J112" s="794"/>
      <c r="K112" s="775" t="s">
        <v>1215</v>
      </c>
      <c r="L112" s="776" t="s">
        <v>1214</v>
      </c>
      <c r="M112" s="851" t="str">
        <f>IF(Graphs!A121="","",Graphs!A121)</f>
        <v/>
      </c>
      <c r="N112" s="852"/>
      <c r="O112" s="853"/>
      <c r="Q112" s="724" t="str">
        <f>Graphs!E122</f>
        <v/>
      </c>
      <c r="R112" s="642" t="str">
        <f>Graphs!F122</f>
        <v/>
      </c>
      <c r="S112" s="725" t="str">
        <f>Graphs!K122</f>
        <v/>
      </c>
      <c r="T112" s="643" t="str">
        <f>Graphs!L122</f>
        <v/>
      </c>
    </row>
    <row r="113" spans="1:20" ht="13.4" customHeight="1" thickTop="1" thickBot="1" x14ac:dyDescent="0.4">
      <c r="A113" s="741"/>
      <c r="B113" s="809" t="s">
        <v>1403</v>
      </c>
      <c r="C113" s="810" t="s">
        <v>246</v>
      </c>
      <c r="D113" s="811" t="s">
        <v>1404</v>
      </c>
      <c r="E113" s="784"/>
      <c r="F113" s="797" t="s">
        <v>301</v>
      </c>
      <c r="G113" s="797" t="s">
        <v>916</v>
      </c>
      <c r="H113" s="798" t="s">
        <v>1557</v>
      </c>
      <c r="I113" s="793"/>
      <c r="J113" s="794"/>
      <c r="K113" s="775" t="s">
        <v>1962</v>
      </c>
      <c r="L113" s="776" t="s">
        <v>443</v>
      </c>
      <c r="M113" s="667" t="str">
        <f>IF(Graphs!A122="","",Graphs!A122)</f>
        <v/>
      </c>
      <c r="N113" s="668"/>
      <c r="O113" s="669"/>
      <c r="Q113" s="724" t="str">
        <f>Graphs!E123</f>
        <v/>
      </c>
      <c r="R113" s="642" t="str">
        <f>Graphs!F123</f>
        <v/>
      </c>
      <c r="S113" s="725" t="str">
        <f>Graphs!K123</f>
        <v/>
      </c>
      <c r="T113" s="643" t="str">
        <f>Graphs!L123</f>
        <v/>
      </c>
    </row>
    <row r="114" spans="1:20" ht="13.4" customHeight="1" thickTop="1" thickBot="1" x14ac:dyDescent="0.4">
      <c r="A114" s="741"/>
      <c r="B114" s="806" t="s">
        <v>1405</v>
      </c>
      <c r="C114" s="807" t="s">
        <v>498</v>
      </c>
      <c r="D114" s="808" t="s">
        <v>1406</v>
      </c>
      <c r="E114" s="744"/>
      <c r="F114" s="736" t="s">
        <v>397</v>
      </c>
      <c r="G114" s="772" t="s">
        <v>1295</v>
      </c>
      <c r="H114" s="779" t="s">
        <v>1296</v>
      </c>
      <c r="I114" s="793"/>
      <c r="J114" s="794"/>
      <c r="K114" s="775" t="s">
        <v>1722</v>
      </c>
      <c r="L114" s="776" t="s">
        <v>23</v>
      </c>
      <c r="M114" s="851" t="str">
        <f>IF(Graphs!A123="","",Graphs!A123)</f>
        <v/>
      </c>
      <c r="N114" s="854"/>
      <c r="O114" s="855"/>
      <c r="Q114" s="724" t="str">
        <f>Graphs!E124</f>
        <v/>
      </c>
      <c r="R114" s="642" t="str">
        <f>Graphs!F124</f>
        <v/>
      </c>
      <c r="S114" s="725" t="str">
        <f>Graphs!K124</f>
        <v/>
      </c>
      <c r="T114" s="643" t="str">
        <f>Graphs!L124</f>
        <v/>
      </c>
    </row>
    <row r="115" spans="1:20" ht="13.4" customHeight="1" thickTop="1" thickBot="1" x14ac:dyDescent="0.4">
      <c r="A115" s="741"/>
      <c r="B115" s="809" t="s">
        <v>1407</v>
      </c>
      <c r="C115" s="810" t="s">
        <v>792</v>
      </c>
      <c r="D115" s="811" t="s">
        <v>1408</v>
      </c>
      <c r="E115" s="784"/>
      <c r="F115" s="797" t="s">
        <v>235</v>
      </c>
      <c r="G115" s="797" t="s">
        <v>1297</v>
      </c>
      <c r="H115" s="798" t="s">
        <v>1298</v>
      </c>
      <c r="I115" s="793"/>
      <c r="J115" s="794"/>
      <c r="K115" s="775" t="s">
        <v>1492</v>
      </c>
      <c r="L115" s="776" t="s">
        <v>179</v>
      </c>
      <c r="M115" s="667" t="str">
        <f>IF(Graphs!A124="","",Graphs!A124)</f>
        <v/>
      </c>
      <c r="N115" s="668"/>
      <c r="O115" s="669"/>
      <c r="Q115" s="724" t="str">
        <f>Graphs!E125</f>
        <v/>
      </c>
      <c r="R115" s="642" t="str">
        <f>Graphs!F125</f>
        <v/>
      </c>
      <c r="S115" s="725" t="str">
        <f>Graphs!K125</f>
        <v/>
      </c>
      <c r="T115" s="643" t="str">
        <f>Graphs!L125</f>
        <v/>
      </c>
    </row>
    <row r="116" spans="1:20" ht="13.4" customHeight="1" thickTop="1" thickBot="1" x14ac:dyDescent="0.4">
      <c r="A116" s="741"/>
      <c r="B116" s="806" t="s">
        <v>1409</v>
      </c>
      <c r="C116" s="807" t="s">
        <v>499</v>
      </c>
      <c r="D116" s="808" t="s">
        <v>1410</v>
      </c>
      <c r="E116" s="744"/>
      <c r="F116" s="736" t="s">
        <v>236</v>
      </c>
      <c r="G116" s="772" t="s">
        <v>1299</v>
      </c>
      <c r="H116" s="779" t="s">
        <v>1300</v>
      </c>
      <c r="I116" s="793"/>
      <c r="J116" s="794"/>
      <c r="K116" s="775" t="s">
        <v>1750</v>
      </c>
      <c r="L116" s="776" t="s">
        <v>560</v>
      </c>
      <c r="M116" s="851" t="str">
        <f>IF(Graphs!A125="","",Graphs!A125)</f>
        <v/>
      </c>
      <c r="N116" s="854"/>
      <c r="O116" s="855"/>
      <c r="Q116" s="724" t="str">
        <f>Graphs!E126</f>
        <v/>
      </c>
      <c r="R116" s="642" t="str">
        <f>Graphs!F126</f>
        <v/>
      </c>
      <c r="S116" s="725" t="str">
        <f>Graphs!K126</f>
        <v/>
      </c>
      <c r="T116" s="643" t="str">
        <f>Graphs!L126</f>
        <v/>
      </c>
    </row>
    <row r="117" spans="1:20" ht="13.4" customHeight="1" thickTop="1" thickBot="1" x14ac:dyDescent="0.4">
      <c r="A117" s="737"/>
      <c r="B117" s="809" t="s">
        <v>1411</v>
      </c>
      <c r="C117" s="810" t="s">
        <v>793</v>
      </c>
      <c r="D117" s="811" t="s">
        <v>1412</v>
      </c>
      <c r="E117" s="784"/>
      <c r="F117" s="797" t="s">
        <v>1278</v>
      </c>
      <c r="G117" s="797" t="s">
        <v>1277</v>
      </c>
      <c r="H117" s="798" t="s">
        <v>1279</v>
      </c>
      <c r="I117" s="793"/>
      <c r="J117" s="794"/>
      <c r="K117" s="775" t="s">
        <v>2113</v>
      </c>
      <c r="L117" s="776" t="s">
        <v>234</v>
      </c>
      <c r="M117" s="667" t="str">
        <f>IF(Graphs!A126="","",Graphs!A126)</f>
        <v/>
      </c>
      <c r="N117" s="668"/>
      <c r="O117" s="669"/>
      <c r="Q117" s="724" t="str">
        <f>Graphs!E127</f>
        <v/>
      </c>
      <c r="R117" s="642" t="str">
        <f>Graphs!F127</f>
        <v/>
      </c>
      <c r="S117" s="725" t="str">
        <f>Graphs!K127</f>
        <v/>
      </c>
      <c r="T117" s="643" t="str">
        <f>Graphs!L127</f>
        <v/>
      </c>
    </row>
    <row r="118" spans="1:20" ht="13.4" customHeight="1" thickTop="1" thickBot="1" x14ac:dyDescent="0.4">
      <c r="A118" s="737"/>
      <c r="B118" s="806" t="s">
        <v>1413</v>
      </c>
      <c r="C118" s="807" t="s">
        <v>247</v>
      </c>
      <c r="D118" s="808" t="s">
        <v>1414</v>
      </c>
      <c r="E118" s="742"/>
      <c r="F118" s="736" t="s">
        <v>1284</v>
      </c>
      <c r="G118" s="772" t="s">
        <v>1283</v>
      </c>
      <c r="H118" s="779" t="s">
        <v>1285</v>
      </c>
      <c r="I118" s="793"/>
      <c r="J118" s="794"/>
      <c r="K118" s="775" t="s">
        <v>1273</v>
      </c>
      <c r="L118" s="776" t="s">
        <v>311</v>
      </c>
      <c r="M118" s="851" t="str">
        <f>IF(Graphs!A127="","",Graphs!A127)</f>
        <v/>
      </c>
      <c r="N118" s="852"/>
      <c r="O118" s="853"/>
      <c r="Q118" s="724" t="str">
        <f>Graphs!E128</f>
        <v/>
      </c>
      <c r="R118" s="642" t="str">
        <f>Graphs!F128</f>
        <v/>
      </c>
      <c r="S118" s="725" t="str">
        <f>Graphs!K128</f>
        <v/>
      </c>
      <c r="T118" s="643" t="str">
        <f>Graphs!L128</f>
        <v/>
      </c>
    </row>
    <row r="119" spans="1:20" ht="13.4" customHeight="1" thickTop="1" thickBot="1" x14ac:dyDescent="0.4">
      <c r="A119" s="737"/>
      <c r="B119" s="809" t="s">
        <v>1415</v>
      </c>
      <c r="C119" s="810" t="s">
        <v>500</v>
      </c>
      <c r="D119" s="811" t="s">
        <v>1416</v>
      </c>
      <c r="E119" s="762"/>
      <c r="F119" s="797" t="s">
        <v>1281</v>
      </c>
      <c r="G119" s="797" t="s">
        <v>1280</v>
      </c>
      <c r="H119" s="798" t="s">
        <v>1282</v>
      </c>
      <c r="I119" s="793"/>
      <c r="J119" s="794"/>
      <c r="K119" s="775" t="s">
        <v>2007</v>
      </c>
      <c r="L119" s="776" t="s">
        <v>2006</v>
      </c>
      <c r="M119" s="667" t="str">
        <f>IF(Graphs!A128="","",Graphs!A128)</f>
        <v/>
      </c>
      <c r="N119" s="668"/>
      <c r="O119" s="669"/>
      <c r="Q119" s="724" t="str">
        <f>Graphs!E129</f>
        <v/>
      </c>
      <c r="R119" s="642" t="str">
        <f>Graphs!F129</f>
        <v/>
      </c>
      <c r="S119" s="725" t="str">
        <f>Graphs!K129</f>
        <v/>
      </c>
      <c r="T119" s="643" t="str">
        <f>Graphs!L129</f>
        <v/>
      </c>
    </row>
    <row r="120" spans="1:20" ht="13.4" customHeight="1" thickTop="1" thickBot="1" x14ac:dyDescent="0.4">
      <c r="A120" s="737"/>
      <c r="B120" s="806" t="s">
        <v>1417</v>
      </c>
      <c r="C120" s="807" t="s">
        <v>796</v>
      </c>
      <c r="D120" s="808" t="s">
        <v>1418</v>
      </c>
      <c r="E120" s="742"/>
      <c r="F120" s="736" t="s">
        <v>1287</v>
      </c>
      <c r="G120" s="772" t="s">
        <v>1286</v>
      </c>
      <c r="H120" s="779" t="s">
        <v>1285</v>
      </c>
      <c r="I120" s="793"/>
      <c r="J120" s="794"/>
      <c r="K120" s="775" t="s">
        <v>2285</v>
      </c>
      <c r="L120" s="776" t="s">
        <v>31</v>
      </c>
      <c r="M120" s="851" t="str">
        <f>IF(Graphs!A129="","",Graphs!A129)</f>
        <v/>
      </c>
      <c r="N120" s="854"/>
      <c r="O120" s="855"/>
      <c r="Q120" s="724" t="str">
        <f>Graphs!E130</f>
        <v/>
      </c>
      <c r="R120" s="642" t="str">
        <f>Graphs!F130</f>
        <v/>
      </c>
      <c r="S120" s="725" t="str">
        <f>Graphs!K130</f>
        <v/>
      </c>
      <c r="T120" s="643" t="str">
        <f>Graphs!L130</f>
        <v/>
      </c>
    </row>
    <row r="121" spans="1:20" ht="13.4" customHeight="1" thickTop="1" thickBot="1" x14ac:dyDescent="0.4">
      <c r="A121" s="737"/>
      <c r="B121" s="809" t="s">
        <v>1419</v>
      </c>
      <c r="C121" s="810" t="s">
        <v>797</v>
      </c>
      <c r="D121" s="811" t="s">
        <v>1420</v>
      </c>
      <c r="E121" s="762"/>
      <c r="F121" s="797" t="s">
        <v>312</v>
      </c>
      <c r="G121" s="797" t="s">
        <v>1288</v>
      </c>
      <c r="H121" s="798" t="s">
        <v>1289</v>
      </c>
      <c r="I121" s="793"/>
      <c r="J121" s="794"/>
      <c r="K121" s="775" t="s">
        <v>1180</v>
      </c>
      <c r="L121" s="776" t="s">
        <v>157</v>
      </c>
      <c r="M121" s="667" t="str">
        <f>IF(Graphs!A130="","",Graphs!A130)</f>
        <v/>
      </c>
      <c r="N121" s="668"/>
      <c r="O121" s="669"/>
      <c r="Q121" s="724" t="str">
        <f>Graphs!E131</f>
        <v/>
      </c>
      <c r="R121" s="642" t="str">
        <f>Graphs!F131</f>
        <v/>
      </c>
      <c r="S121" s="725" t="str">
        <f>Graphs!K131</f>
        <v/>
      </c>
      <c r="T121" s="643" t="str">
        <f>Graphs!L131</f>
        <v/>
      </c>
    </row>
    <row r="122" spans="1:20" ht="13.4" customHeight="1" thickTop="1" thickBot="1" x14ac:dyDescent="0.4">
      <c r="A122" s="737"/>
      <c r="B122" s="806" t="s">
        <v>1421</v>
      </c>
      <c r="C122" s="807" t="s">
        <v>798</v>
      </c>
      <c r="D122" s="808" t="s">
        <v>1422</v>
      </c>
      <c r="E122" s="742"/>
      <c r="F122" s="736" t="s">
        <v>1291</v>
      </c>
      <c r="G122" s="772" t="s">
        <v>1290</v>
      </c>
      <c r="H122" s="779" t="s">
        <v>1292</v>
      </c>
      <c r="I122" s="793"/>
      <c r="J122" s="794"/>
      <c r="K122" s="775" t="s">
        <v>1970</v>
      </c>
      <c r="L122" s="776" t="s">
        <v>1969</v>
      </c>
      <c r="M122" s="851" t="str">
        <f>IF(Graphs!A131="","",Graphs!A131)</f>
        <v/>
      </c>
      <c r="N122" s="854"/>
      <c r="O122" s="855"/>
      <c r="Q122" s="724" t="str">
        <f>Graphs!E132</f>
        <v/>
      </c>
      <c r="R122" s="642" t="str">
        <f>Graphs!F132</f>
        <v/>
      </c>
      <c r="S122" s="725" t="str">
        <f>Graphs!K132</f>
        <v/>
      </c>
      <c r="T122" s="643" t="str">
        <f>Graphs!L132</f>
        <v/>
      </c>
    </row>
    <row r="123" spans="1:20" ht="13.4" customHeight="1" thickTop="1" thickBot="1" x14ac:dyDescent="0.4">
      <c r="A123" s="737"/>
      <c r="B123" s="809" t="s">
        <v>1423</v>
      </c>
      <c r="C123" s="810" t="s">
        <v>502</v>
      </c>
      <c r="D123" s="811" t="s">
        <v>2276</v>
      </c>
      <c r="E123" s="786"/>
      <c r="F123" s="797" t="s">
        <v>313</v>
      </c>
      <c r="G123" s="797" t="s">
        <v>1293</v>
      </c>
      <c r="H123" s="798" t="s">
        <v>1294</v>
      </c>
      <c r="I123" s="793"/>
      <c r="J123" s="794"/>
      <c r="K123" s="775" t="s">
        <v>1539</v>
      </c>
      <c r="L123" s="776" t="s">
        <v>717</v>
      </c>
      <c r="M123" s="667" t="str">
        <f>IF(Graphs!A132="","",Graphs!A132)</f>
        <v/>
      </c>
      <c r="N123" s="668"/>
      <c r="O123" s="669"/>
      <c r="Q123" s="724" t="str">
        <f>Graphs!E133</f>
        <v/>
      </c>
      <c r="R123" s="642" t="str">
        <f>Graphs!F133</f>
        <v/>
      </c>
      <c r="S123" s="725" t="str">
        <f>Graphs!K133</f>
        <v/>
      </c>
      <c r="T123" s="643" t="str">
        <f>Graphs!L133</f>
        <v/>
      </c>
    </row>
    <row r="124" spans="1:20" ht="13.4" customHeight="1" thickTop="1" thickBot="1" x14ac:dyDescent="0.4">
      <c r="A124" s="737"/>
      <c r="B124" s="806" t="s">
        <v>1424</v>
      </c>
      <c r="C124" s="807" t="s">
        <v>503</v>
      </c>
      <c r="D124" s="808" t="s">
        <v>1425</v>
      </c>
      <c r="E124" s="787"/>
      <c r="F124" s="736" t="s">
        <v>739</v>
      </c>
      <c r="G124" s="772" t="s">
        <v>1218</v>
      </c>
      <c r="H124" s="779" t="s">
        <v>1219</v>
      </c>
      <c r="I124" s="793"/>
      <c r="J124" s="794"/>
      <c r="K124" s="775" t="s">
        <v>1866</v>
      </c>
      <c r="L124" s="776" t="s">
        <v>316</v>
      </c>
      <c r="M124" s="851" t="str">
        <f>IF(Graphs!A133="","",Graphs!A133)</f>
        <v/>
      </c>
      <c r="N124" s="852"/>
      <c r="O124" s="853"/>
      <c r="Q124" s="724" t="str">
        <f>Graphs!E134</f>
        <v/>
      </c>
      <c r="R124" s="642" t="str">
        <f>Graphs!F134</f>
        <v/>
      </c>
      <c r="S124" s="725" t="str">
        <f>Graphs!K134</f>
        <v/>
      </c>
      <c r="T124" s="643" t="str">
        <f>Graphs!L134</f>
        <v/>
      </c>
    </row>
    <row r="125" spans="1:20" ht="13.4" customHeight="1" thickTop="1" thickBot="1" x14ac:dyDescent="0.4">
      <c r="A125" s="737"/>
      <c r="B125" s="809" t="s">
        <v>1426</v>
      </c>
      <c r="C125" s="810" t="s">
        <v>504</v>
      </c>
      <c r="D125" s="811" t="s">
        <v>1427</v>
      </c>
      <c r="E125" s="762"/>
      <c r="F125" s="797" t="s">
        <v>740</v>
      </c>
      <c r="G125" s="797" t="s">
        <v>1301</v>
      </c>
      <c r="H125" s="798" t="s">
        <v>1302</v>
      </c>
      <c r="I125" s="793"/>
      <c r="J125" s="794"/>
      <c r="K125" s="775" t="s">
        <v>1557</v>
      </c>
      <c r="L125" s="776" t="s">
        <v>301</v>
      </c>
      <c r="M125" s="667" t="str">
        <f>IF(Graphs!A134="","",Graphs!A134)</f>
        <v/>
      </c>
      <c r="N125" s="668"/>
      <c r="O125" s="669"/>
      <c r="Q125" s="724" t="str">
        <f>Graphs!E135</f>
        <v/>
      </c>
      <c r="R125" s="642" t="str">
        <f>Graphs!F135</f>
        <v/>
      </c>
      <c r="S125" s="725" t="str">
        <f>Graphs!K135</f>
        <v/>
      </c>
      <c r="T125" s="643" t="str">
        <f>Graphs!L135</f>
        <v/>
      </c>
    </row>
    <row r="126" spans="1:20" ht="13.4" customHeight="1" thickTop="1" thickBot="1" x14ac:dyDescent="0.4">
      <c r="A126" s="737"/>
      <c r="B126" s="806" t="s">
        <v>1428</v>
      </c>
      <c r="C126" s="807" t="s">
        <v>506</v>
      </c>
      <c r="D126" s="808" t="s">
        <v>1429</v>
      </c>
      <c r="E126" s="742"/>
      <c r="F126" s="736" t="s">
        <v>742</v>
      </c>
      <c r="G126" s="772" t="s">
        <v>1303</v>
      </c>
      <c r="H126" s="779" t="s">
        <v>1304</v>
      </c>
      <c r="I126" s="793"/>
      <c r="J126" s="794"/>
      <c r="K126" s="775" t="s">
        <v>1739</v>
      </c>
      <c r="L126" s="776" t="s">
        <v>556</v>
      </c>
      <c r="M126" s="851" t="str">
        <f>IF(Graphs!A135="","",Graphs!A135)</f>
        <v/>
      </c>
      <c r="N126" s="854"/>
      <c r="O126" s="855"/>
      <c r="Q126" s="724" t="str">
        <f>Graphs!E136</f>
        <v/>
      </c>
      <c r="R126" s="642" t="str">
        <f>Graphs!F136</f>
        <v/>
      </c>
      <c r="S126" s="725" t="str">
        <f>Graphs!K136</f>
        <v/>
      </c>
      <c r="T126" s="643" t="str">
        <f>Graphs!L136</f>
        <v/>
      </c>
    </row>
    <row r="127" spans="1:20" ht="13.4" customHeight="1" thickTop="1" thickBot="1" x14ac:dyDescent="0.4">
      <c r="A127" s="737"/>
      <c r="B127" s="809" t="s">
        <v>1430</v>
      </c>
      <c r="C127" s="810" t="s">
        <v>507</v>
      </c>
      <c r="D127" s="811" t="s">
        <v>1431</v>
      </c>
      <c r="E127" s="762"/>
      <c r="F127" s="797" t="s">
        <v>398</v>
      </c>
      <c r="G127" s="797" t="s">
        <v>1305</v>
      </c>
      <c r="H127" s="798" t="s">
        <v>1306</v>
      </c>
      <c r="I127" s="793"/>
      <c r="J127" s="794"/>
      <c r="K127" s="775" t="s">
        <v>1903</v>
      </c>
      <c r="L127" s="776" t="s">
        <v>774</v>
      </c>
      <c r="M127" s="667" t="str">
        <f>IF(Graphs!A136="","",Graphs!A136)</f>
        <v/>
      </c>
      <c r="N127" s="668"/>
      <c r="O127" s="669"/>
      <c r="Q127" s="724" t="str">
        <f>Graphs!E137</f>
        <v/>
      </c>
      <c r="R127" s="642" t="str">
        <f>Graphs!F137</f>
        <v/>
      </c>
      <c r="S127" s="725" t="str">
        <f>Graphs!K137</f>
        <v/>
      </c>
      <c r="T127" s="643" t="str">
        <f>Graphs!L137</f>
        <v/>
      </c>
    </row>
    <row r="128" spans="1:20" ht="13.4" customHeight="1" thickTop="1" thickBot="1" x14ac:dyDescent="0.4">
      <c r="A128" s="737"/>
      <c r="B128" s="806" t="s">
        <v>1432</v>
      </c>
      <c r="C128" s="807" t="s">
        <v>1433</v>
      </c>
      <c r="D128" s="808" t="s">
        <v>2277</v>
      </c>
      <c r="E128" s="742"/>
      <c r="F128" s="736" t="s">
        <v>314</v>
      </c>
      <c r="G128" s="772" t="s">
        <v>1307</v>
      </c>
      <c r="H128" s="779" t="s">
        <v>1308</v>
      </c>
      <c r="I128" s="793"/>
      <c r="J128" s="794"/>
      <c r="K128" s="775" t="s">
        <v>1660</v>
      </c>
      <c r="L128" s="776" t="s">
        <v>511</v>
      </c>
      <c r="M128" s="851" t="str">
        <f>IF(Graphs!A137="","",Graphs!A137)</f>
        <v/>
      </c>
      <c r="N128" s="854"/>
      <c r="O128" s="855"/>
      <c r="Q128" s="724" t="str">
        <f>Graphs!E138</f>
        <v/>
      </c>
      <c r="R128" s="642" t="str">
        <f>Graphs!F138</f>
        <v/>
      </c>
      <c r="S128" s="725" t="str">
        <f>Graphs!K138</f>
        <v/>
      </c>
      <c r="T128" s="643" t="str">
        <f>Graphs!L138</f>
        <v/>
      </c>
    </row>
    <row r="129" spans="1:20" ht="13.4" customHeight="1" thickTop="1" thickBot="1" x14ac:dyDescent="0.4">
      <c r="A129" s="737"/>
      <c r="B129" s="809" t="s">
        <v>1434</v>
      </c>
      <c r="C129" s="810" t="s">
        <v>508</v>
      </c>
      <c r="D129" s="811" t="s">
        <v>2278</v>
      </c>
      <c r="E129" s="762"/>
      <c r="F129" s="797" t="s">
        <v>162</v>
      </c>
      <c r="G129" s="797" t="s">
        <v>1309</v>
      </c>
      <c r="H129" s="798" t="s">
        <v>1310</v>
      </c>
      <c r="I129" s="793"/>
      <c r="J129" s="794"/>
      <c r="K129" s="775" t="s">
        <v>1527</v>
      </c>
      <c r="L129" s="776" t="s">
        <v>847</v>
      </c>
      <c r="M129" s="667" t="str">
        <f>IF(Graphs!A138="","",Graphs!A138)</f>
        <v/>
      </c>
      <c r="N129" s="668"/>
      <c r="O129" s="669"/>
      <c r="Q129" s="724" t="str">
        <f>Graphs!E139</f>
        <v/>
      </c>
      <c r="R129" s="642" t="str">
        <f>Graphs!F139</f>
        <v/>
      </c>
      <c r="S129" s="725" t="str">
        <f>Graphs!K139</f>
        <v/>
      </c>
      <c r="T129" s="643" t="str">
        <f>Graphs!L139</f>
        <v/>
      </c>
    </row>
    <row r="130" spans="1:20" ht="13.4" customHeight="1" thickTop="1" thickBot="1" x14ac:dyDescent="0.4">
      <c r="A130" s="739"/>
      <c r="B130" s="806" t="s">
        <v>1435</v>
      </c>
      <c r="C130" s="807" t="s">
        <v>802</v>
      </c>
      <c r="D130" s="808" t="s">
        <v>1436</v>
      </c>
      <c r="E130" s="742"/>
      <c r="F130" s="736" t="s">
        <v>746</v>
      </c>
      <c r="G130" s="772" t="s">
        <v>1861</v>
      </c>
      <c r="H130" s="779" t="s">
        <v>1862</v>
      </c>
      <c r="I130" s="793"/>
      <c r="J130" s="794"/>
      <c r="K130" s="775" t="s">
        <v>2278</v>
      </c>
      <c r="L130" s="776" t="s">
        <v>508</v>
      </c>
      <c r="M130" s="851" t="str">
        <f>IF(Graphs!A139="","",Graphs!A139)</f>
        <v/>
      </c>
      <c r="N130" s="852"/>
      <c r="O130" s="853"/>
      <c r="Q130" s="724" t="str">
        <f>Graphs!E140</f>
        <v/>
      </c>
      <c r="R130" s="642" t="str">
        <f>Graphs!F140</f>
        <v/>
      </c>
      <c r="S130" s="725" t="str">
        <f>Graphs!K140</f>
        <v/>
      </c>
      <c r="T130" s="643" t="str">
        <f>Graphs!L140</f>
        <v/>
      </c>
    </row>
    <row r="131" spans="1:20" ht="13.4" customHeight="1" thickTop="1" thickBot="1" x14ac:dyDescent="0.4">
      <c r="A131" s="737"/>
      <c r="B131" s="809" t="s">
        <v>1437</v>
      </c>
      <c r="C131" s="810" t="s">
        <v>854</v>
      </c>
      <c r="D131" s="811" t="s">
        <v>1438</v>
      </c>
      <c r="E131" s="762"/>
      <c r="F131" s="797" t="s">
        <v>747</v>
      </c>
      <c r="G131" s="797" t="s">
        <v>944</v>
      </c>
      <c r="H131" s="798" t="s">
        <v>1560</v>
      </c>
      <c r="I131" s="793"/>
      <c r="J131" s="794"/>
      <c r="K131" s="775" t="s">
        <v>2277</v>
      </c>
      <c r="L131" s="776" t="s">
        <v>1433</v>
      </c>
      <c r="M131" s="667" t="str">
        <f>IF(Graphs!A140="","",Graphs!A140)</f>
        <v/>
      </c>
      <c r="N131" s="668"/>
      <c r="O131" s="669"/>
      <c r="Q131" s="724" t="str">
        <f>Graphs!E141</f>
        <v/>
      </c>
      <c r="R131" s="642" t="str">
        <f>Graphs!F141</f>
        <v/>
      </c>
      <c r="S131" s="725" t="str">
        <f>Graphs!K141</f>
        <v/>
      </c>
      <c r="T131" s="643" t="str">
        <f>Graphs!L141</f>
        <v/>
      </c>
    </row>
    <row r="132" spans="1:20" ht="13.4" customHeight="1" thickTop="1" thickBot="1" x14ac:dyDescent="0.4">
      <c r="A132" s="737"/>
      <c r="B132" s="806" t="s">
        <v>1439</v>
      </c>
      <c r="C132" s="807" t="s">
        <v>512</v>
      </c>
      <c r="D132" s="808" t="s">
        <v>1440</v>
      </c>
      <c r="E132" s="742"/>
      <c r="F132" s="736" t="s">
        <v>163</v>
      </c>
      <c r="G132" s="772" t="s">
        <v>1863</v>
      </c>
      <c r="H132" s="779" t="s">
        <v>1864</v>
      </c>
      <c r="I132" s="793"/>
      <c r="J132" s="794"/>
      <c r="K132" s="775" t="s">
        <v>1498</v>
      </c>
      <c r="L132" s="776" t="s">
        <v>1497</v>
      </c>
      <c r="M132" s="851" t="str">
        <f>IF(Graphs!A141="","",Graphs!A141)</f>
        <v/>
      </c>
      <c r="N132" s="854"/>
      <c r="O132" s="855"/>
      <c r="Q132" s="724" t="str">
        <f>Graphs!E142</f>
        <v/>
      </c>
      <c r="R132" s="642" t="str">
        <f>Graphs!F142</f>
        <v/>
      </c>
      <c r="S132" s="725" t="str">
        <f>Graphs!K142</f>
        <v/>
      </c>
      <c r="T132" s="643" t="str">
        <f>Graphs!L142</f>
        <v/>
      </c>
    </row>
    <row r="133" spans="1:20" ht="13.4" customHeight="1" thickTop="1" thickBot="1" x14ac:dyDescent="0.4">
      <c r="A133" s="737"/>
      <c r="B133" s="809" t="s">
        <v>1441</v>
      </c>
      <c r="C133" s="810" t="s">
        <v>1442</v>
      </c>
      <c r="D133" s="811" t="s">
        <v>1443</v>
      </c>
      <c r="E133" s="762"/>
      <c r="F133" s="797" t="s">
        <v>316</v>
      </c>
      <c r="G133" s="797" t="s">
        <v>1865</v>
      </c>
      <c r="H133" s="798" t="s">
        <v>1866</v>
      </c>
      <c r="I133" s="793"/>
      <c r="J133" s="794"/>
      <c r="K133" s="775" t="s">
        <v>1372</v>
      </c>
      <c r="L133" s="776" t="s">
        <v>405</v>
      </c>
      <c r="M133" s="667" t="str">
        <f>IF(Graphs!A142="","",Graphs!A142)</f>
        <v/>
      </c>
      <c r="N133" s="668"/>
      <c r="O133" s="669"/>
      <c r="Q133" s="724" t="str">
        <f>Graphs!E143</f>
        <v/>
      </c>
      <c r="R133" s="642" t="str">
        <f>Graphs!F143</f>
        <v/>
      </c>
      <c r="S133" s="725" t="str">
        <f>Graphs!K143</f>
        <v/>
      </c>
      <c r="T133" s="643" t="str">
        <f>Graphs!L143</f>
        <v/>
      </c>
    </row>
    <row r="134" spans="1:20" ht="13.4" customHeight="1" thickTop="1" thickBot="1" x14ac:dyDescent="0.4">
      <c r="A134" s="737"/>
      <c r="B134" s="806" t="s">
        <v>1444</v>
      </c>
      <c r="C134" s="807" t="s">
        <v>693</v>
      </c>
      <c r="D134" s="808" t="s">
        <v>2279</v>
      </c>
      <c r="E134" s="742"/>
      <c r="F134" s="736" t="s">
        <v>164</v>
      </c>
      <c r="G134" s="772" t="s">
        <v>1048</v>
      </c>
      <c r="H134" s="779" t="s">
        <v>1559</v>
      </c>
      <c r="I134" s="793"/>
      <c r="J134" s="794"/>
      <c r="K134" s="775" t="s">
        <v>2142</v>
      </c>
      <c r="L134" s="776" t="s">
        <v>32</v>
      </c>
      <c r="M134" s="851" t="str">
        <f>IF(Graphs!A143="","",Graphs!A143)</f>
        <v/>
      </c>
      <c r="N134" s="854"/>
      <c r="O134" s="855"/>
      <c r="Q134" s="724" t="str">
        <f>Graphs!E144</f>
        <v/>
      </c>
      <c r="R134" s="642" t="str">
        <f>Graphs!F144</f>
        <v/>
      </c>
      <c r="S134" s="725" t="str">
        <f>Graphs!K144</f>
        <v/>
      </c>
      <c r="T134" s="643" t="str">
        <f>Graphs!L144</f>
        <v/>
      </c>
    </row>
    <row r="135" spans="1:20" ht="13.4" customHeight="1" thickTop="1" thickBot="1" x14ac:dyDescent="0.4">
      <c r="A135" s="737"/>
      <c r="B135" s="809" t="s">
        <v>1445</v>
      </c>
      <c r="C135" s="810" t="s">
        <v>513</v>
      </c>
      <c r="D135" s="811" t="s">
        <v>1446</v>
      </c>
      <c r="E135" s="786"/>
      <c r="F135" s="797" t="s">
        <v>748</v>
      </c>
      <c r="G135" s="797" t="s">
        <v>946</v>
      </c>
      <c r="H135" s="798" t="s">
        <v>1785</v>
      </c>
      <c r="I135" s="793"/>
      <c r="J135" s="794"/>
      <c r="K135" s="775" t="s">
        <v>1333</v>
      </c>
      <c r="L135" s="776" t="s">
        <v>330</v>
      </c>
      <c r="M135" s="667" t="str">
        <f>IF(Graphs!A144="","",Graphs!A144)</f>
        <v/>
      </c>
      <c r="N135" s="668"/>
      <c r="O135" s="669"/>
      <c r="Q135" s="724" t="str">
        <f>Graphs!E145</f>
        <v/>
      </c>
      <c r="R135" s="642" t="str">
        <f>Graphs!F145</f>
        <v/>
      </c>
      <c r="S135" s="725" t="str">
        <f>Graphs!K145</f>
        <v/>
      </c>
      <c r="T135" s="643" t="str">
        <f>Graphs!L145</f>
        <v/>
      </c>
    </row>
    <row r="136" spans="1:20" ht="13.4" customHeight="1" thickTop="1" thickBot="1" x14ac:dyDescent="0.4">
      <c r="A136" s="737"/>
      <c r="B136" s="806" t="s">
        <v>1447</v>
      </c>
      <c r="C136" s="807" t="s">
        <v>248</v>
      </c>
      <c r="D136" s="808" t="s">
        <v>1448</v>
      </c>
      <c r="E136" s="742"/>
      <c r="F136" s="736" t="s">
        <v>317</v>
      </c>
      <c r="G136" s="772" t="s">
        <v>1867</v>
      </c>
      <c r="H136" s="779" t="s">
        <v>1868</v>
      </c>
      <c r="I136" s="793"/>
      <c r="J136" s="794"/>
      <c r="K136" s="775" t="s">
        <v>1738</v>
      </c>
      <c r="L136" s="776" t="s">
        <v>837</v>
      </c>
      <c r="M136" s="851" t="str">
        <f>IF(Graphs!A145="","",Graphs!A145)</f>
        <v/>
      </c>
      <c r="N136" s="852"/>
      <c r="O136" s="853"/>
      <c r="Q136" s="724" t="str">
        <f>Graphs!E146</f>
        <v/>
      </c>
      <c r="R136" s="642" t="str">
        <f>Graphs!F146</f>
        <v/>
      </c>
      <c r="S136" s="725" t="str">
        <f>Graphs!K146</f>
        <v/>
      </c>
      <c r="T136" s="643" t="str">
        <f>Graphs!L146</f>
        <v/>
      </c>
    </row>
    <row r="137" spans="1:20" ht="13.4" customHeight="1" thickTop="1" thickBot="1" x14ac:dyDescent="0.4">
      <c r="A137" s="737"/>
      <c r="B137" s="809" t="s">
        <v>1449</v>
      </c>
      <c r="C137" s="810" t="s">
        <v>514</v>
      </c>
      <c r="D137" s="811" t="s">
        <v>1450</v>
      </c>
      <c r="E137" s="762"/>
      <c r="F137" s="797" t="s">
        <v>659</v>
      </c>
      <c r="G137" s="797" t="s">
        <v>1871</v>
      </c>
      <c r="H137" s="798" t="s">
        <v>1872</v>
      </c>
      <c r="I137" s="793"/>
      <c r="J137" s="794"/>
      <c r="K137" s="775" t="s">
        <v>2283</v>
      </c>
      <c r="L137" s="776" t="s">
        <v>17</v>
      </c>
      <c r="M137" s="667" t="str">
        <f>IF(Graphs!A146="","",Graphs!A146)</f>
        <v/>
      </c>
      <c r="N137" s="668"/>
      <c r="O137" s="669"/>
      <c r="Q137" s="724" t="str">
        <f>Graphs!E147</f>
        <v/>
      </c>
      <c r="R137" s="642" t="str">
        <f>Graphs!F147</f>
        <v/>
      </c>
      <c r="S137" s="725" t="str">
        <f>Graphs!K147</f>
        <v/>
      </c>
      <c r="T137" s="643" t="str">
        <f>Graphs!L147</f>
        <v/>
      </c>
    </row>
    <row r="138" spans="1:20" ht="13.4" customHeight="1" thickTop="1" thickBot="1" x14ac:dyDescent="0.4">
      <c r="A138" s="737"/>
      <c r="B138" s="806" t="s">
        <v>1451</v>
      </c>
      <c r="C138" s="807" t="s">
        <v>805</v>
      </c>
      <c r="D138" s="808" t="s">
        <v>1452</v>
      </c>
      <c r="E138" s="742"/>
      <c r="F138" s="736" t="s">
        <v>318</v>
      </c>
      <c r="G138" s="772" t="s">
        <v>1869</v>
      </c>
      <c r="H138" s="779" t="s">
        <v>1870</v>
      </c>
      <c r="I138" s="793"/>
      <c r="J138" s="794"/>
      <c r="K138" s="775" t="s">
        <v>1469</v>
      </c>
      <c r="L138" s="776" t="s">
        <v>666</v>
      </c>
      <c r="M138" s="851" t="str">
        <f>IF(Graphs!A147="","",Graphs!A147)</f>
        <v/>
      </c>
      <c r="N138" s="854"/>
      <c r="O138" s="855"/>
      <c r="Q138" s="724" t="str">
        <f>Graphs!E148</f>
        <v/>
      </c>
      <c r="R138" s="642" t="str">
        <f>Graphs!F148</f>
        <v/>
      </c>
      <c r="S138" s="725" t="str">
        <f>Graphs!K148</f>
        <v/>
      </c>
      <c r="T138" s="643" t="str">
        <f>Graphs!L148</f>
        <v/>
      </c>
    </row>
    <row r="139" spans="1:20" ht="13.4" customHeight="1" thickTop="1" thickBot="1" x14ac:dyDescent="0.4">
      <c r="A139" s="741"/>
      <c r="B139" s="809" t="s">
        <v>1453</v>
      </c>
      <c r="C139" s="810" t="s">
        <v>524</v>
      </c>
      <c r="D139" s="811" t="s">
        <v>1454</v>
      </c>
      <c r="E139" s="762"/>
      <c r="F139" s="797" t="s">
        <v>660</v>
      </c>
      <c r="G139" s="797" t="s">
        <v>1873</v>
      </c>
      <c r="H139" s="798" t="s">
        <v>1874</v>
      </c>
      <c r="I139" s="793"/>
      <c r="J139" s="794"/>
      <c r="K139" s="775" t="s">
        <v>1564</v>
      </c>
      <c r="L139" s="776" t="s">
        <v>750</v>
      </c>
      <c r="M139" s="667" t="str">
        <f>IF(Graphs!A148="","",Graphs!A148)</f>
        <v/>
      </c>
      <c r="N139" s="668"/>
      <c r="O139" s="669"/>
      <c r="Q139" s="724" t="str">
        <f>Graphs!E149</f>
        <v/>
      </c>
      <c r="R139" s="642" t="str">
        <f>Graphs!F149</f>
        <v/>
      </c>
      <c r="S139" s="725" t="str">
        <f>Graphs!K149</f>
        <v/>
      </c>
      <c r="T139" s="643" t="str">
        <f>Graphs!L149</f>
        <v/>
      </c>
    </row>
    <row r="140" spans="1:20" ht="13.4" customHeight="1" thickTop="1" thickBot="1" x14ac:dyDescent="0.4">
      <c r="A140" s="737"/>
      <c r="B140" s="806" t="s">
        <v>1455</v>
      </c>
      <c r="C140" s="807" t="s">
        <v>525</v>
      </c>
      <c r="D140" s="808" t="s">
        <v>1456</v>
      </c>
      <c r="E140" s="744"/>
      <c r="F140" s="736" t="s">
        <v>165</v>
      </c>
      <c r="G140" s="772" t="s">
        <v>905</v>
      </c>
      <c r="H140" s="779" t="s">
        <v>1565</v>
      </c>
      <c r="I140" s="793"/>
      <c r="J140" s="794"/>
      <c r="K140" s="775" t="s">
        <v>1516</v>
      </c>
      <c r="L140" s="776" t="s">
        <v>464</v>
      </c>
      <c r="M140" s="851" t="str">
        <f>IF(Graphs!A149="","",Graphs!A149)</f>
        <v/>
      </c>
      <c r="N140" s="854"/>
      <c r="O140" s="855"/>
      <c r="Q140" s="724" t="str">
        <f>Graphs!E150</f>
        <v/>
      </c>
      <c r="R140" s="642" t="str">
        <f>Graphs!F150</f>
        <v/>
      </c>
      <c r="S140" s="725" t="str">
        <f>Graphs!K150</f>
        <v/>
      </c>
      <c r="T140" s="643" t="str">
        <f>Graphs!L150</f>
        <v/>
      </c>
    </row>
    <row r="141" spans="1:20" ht="13.4" customHeight="1" thickTop="1" thickBot="1" x14ac:dyDescent="0.4">
      <c r="A141" s="737"/>
      <c r="B141" s="809" t="s">
        <v>1457</v>
      </c>
      <c r="C141" s="810" t="s">
        <v>1458</v>
      </c>
      <c r="D141" s="811" t="s">
        <v>1459</v>
      </c>
      <c r="E141" s="762"/>
      <c r="F141" s="797" t="s">
        <v>749</v>
      </c>
      <c r="G141" s="797" t="s">
        <v>1007</v>
      </c>
      <c r="H141" s="798" t="s">
        <v>1566</v>
      </c>
      <c r="I141" s="793"/>
      <c r="J141" s="794"/>
      <c r="K141" s="775" t="s">
        <v>1481</v>
      </c>
      <c r="L141" s="776" t="s">
        <v>1480</v>
      </c>
      <c r="M141" s="667" t="str">
        <f>IF(Graphs!A150="","",Graphs!A150)</f>
        <v/>
      </c>
      <c r="N141" s="668"/>
      <c r="O141" s="669"/>
      <c r="Q141" s="724" t="str">
        <f>Graphs!E151</f>
        <v/>
      </c>
      <c r="R141" s="642" t="str">
        <f>Graphs!F151</f>
        <v/>
      </c>
      <c r="S141" s="725" t="str">
        <f>Graphs!K151</f>
        <v/>
      </c>
      <c r="T141" s="643" t="str">
        <f>Graphs!L151</f>
        <v/>
      </c>
    </row>
    <row r="142" spans="1:20" ht="13.4" customHeight="1" thickTop="1" thickBot="1" x14ac:dyDescent="0.4">
      <c r="A142" s="739"/>
      <c r="B142" s="806" t="s">
        <v>1460</v>
      </c>
      <c r="C142" s="807" t="s">
        <v>813</v>
      </c>
      <c r="D142" s="808" t="s">
        <v>1461</v>
      </c>
      <c r="E142" s="742"/>
      <c r="F142" s="736" t="s">
        <v>1562</v>
      </c>
      <c r="G142" s="772" t="s">
        <v>1561</v>
      </c>
      <c r="H142" s="779" t="s">
        <v>1563</v>
      </c>
      <c r="I142" s="793"/>
      <c r="J142" s="794"/>
      <c r="K142" s="775" t="s">
        <v>1698</v>
      </c>
      <c r="L142" s="776" t="s">
        <v>1697</v>
      </c>
      <c r="M142" s="851" t="str">
        <f>IF(Graphs!A151="","",Graphs!A151)</f>
        <v/>
      </c>
      <c r="N142" s="852"/>
      <c r="O142" s="853"/>
      <c r="Q142" s="724" t="str">
        <f>Graphs!E152</f>
        <v/>
      </c>
      <c r="R142" s="642" t="str">
        <f>Graphs!F152</f>
        <v/>
      </c>
      <c r="S142" s="725" t="str">
        <f>Graphs!K152</f>
        <v/>
      </c>
      <c r="T142" s="643" t="str">
        <f>Graphs!L152</f>
        <v/>
      </c>
    </row>
    <row r="143" spans="1:20" ht="13.4" customHeight="1" thickTop="1" thickBot="1" x14ac:dyDescent="0.4">
      <c r="A143" s="737"/>
      <c r="B143" s="809" t="s">
        <v>1462</v>
      </c>
      <c r="C143" s="810" t="s">
        <v>178</v>
      </c>
      <c r="D143" s="811" t="s">
        <v>1463</v>
      </c>
      <c r="E143" s="762"/>
      <c r="F143" s="797" t="s">
        <v>750</v>
      </c>
      <c r="G143" s="797" t="s">
        <v>921</v>
      </c>
      <c r="H143" s="798" t="s">
        <v>1564</v>
      </c>
      <c r="I143" s="793"/>
      <c r="J143" s="794"/>
      <c r="K143" s="775" t="s">
        <v>1467</v>
      </c>
      <c r="L143" s="776" t="s">
        <v>15</v>
      </c>
      <c r="M143" s="667" t="str">
        <f>IF(Graphs!A152="","",Graphs!A152)</f>
        <v/>
      </c>
      <c r="N143" s="668"/>
      <c r="O143" s="669"/>
      <c r="Q143" s="724" t="str">
        <f>Graphs!E153</f>
        <v/>
      </c>
      <c r="R143" s="642" t="str">
        <f>Graphs!F153</f>
        <v/>
      </c>
      <c r="S143" s="725" t="str">
        <f>Graphs!K153</f>
        <v/>
      </c>
      <c r="T143" s="643" t="str">
        <f>Graphs!L153</f>
        <v/>
      </c>
    </row>
    <row r="144" spans="1:20" ht="13.4" customHeight="1" thickTop="1" thickBot="1" x14ac:dyDescent="0.4">
      <c r="A144" s="737"/>
      <c r="B144" s="806" t="s">
        <v>1464</v>
      </c>
      <c r="C144" s="807" t="s">
        <v>14</v>
      </c>
      <c r="D144" s="808" t="s">
        <v>1465</v>
      </c>
      <c r="E144" s="742"/>
      <c r="F144" s="736" t="s">
        <v>319</v>
      </c>
      <c r="G144" s="772" t="s">
        <v>938</v>
      </c>
      <c r="H144" s="779" t="s">
        <v>1567</v>
      </c>
      <c r="I144" s="793"/>
      <c r="J144" s="794"/>
      <c r="K144" s="775" t="s">
        <v>2282</v>
      </c>
      <c r="L144" s="776" t="s">
        <v>665</v>
      </c>
      <c r="M144" s="851" t="str">
        <f>IF(Graphs!A153="","",Graphs!A153)</f>
        <v/>
      </c>
      <c r="N144" s="854"/>
      <c r="O144" s="855"/>
      <c r="Q144" s="724" t="str">
        <f>Graphs!E154</f>
        <v/>
      </c>
      <c r="R144" s="642" t="str">
        <f>Graphs!F154</f>
        <v/>
      </c>
      <c r="S144" s="725" t="str">
        <f>Graphs!K154</f>
        <v/>
      </c>
      <c r="T144" s="643" t="str">
        <f>Graphs!L154</f>
        <v/>
      </c>
    </row>
    <row r="145" spans="1:20" ht="13.4" customHeight="1" thickTop="1" thickBot="1" x14ac:dyDescent="0.4">
      <c r="A145" s="737"/>
      <c r="B145" s="809" t="s">
        <v>1466</v>
      </c>
      <c r="C145" s="810" t="s">
        <v>15</v>
      </c>
      <c r="D145" s="811" t="s">
        <v>1467</v>
      </c>
      <c r="E145" s="762"/>
      <c r="F145" s="797" t="s">
        <v>320</v>
      </c>
      <c r="G145" s="797" t="s">
        <v>1875</v>
      </c>
      <c r="H145" s="798" t="s">
        <v>1876</v>
      </c>
      <c r="I145" s="793"/>
      <c r="J145" s="794"/>
      <c r="K145" s="775" t="s">
        <v>2234</v>
      </c>
      <c r="L145" s="776" t="s">
        <v>435</v>
      </c>
      <c r="M145" s="667" t="str">
        <f>IF(Graphs!A154="","",Graphs!A154)</f>
        <v/>
      </c>
      <c r="N145" s="668"/>
      <c r="O145" s="669"/>
      <c r="Q145" s="724" t="str">
        <f>Graphs!E155</f>
        <v/>
      </c>
      <c r="R145" s="642" t="str">
        <f>Graphs!F155</f>
        <v/>
      </c>
      <c r="S145" s="725" t="str">
        <f>Graphs!K155</f>
        <v/>
      </c>
      <c r="T145" s="643" t="str">
        <f>Graphs!L155</f>
        <v/>
      </c>
    </row>
    <row r="146" spans="1:20" ht="13.4" customHeight="1" thickTop="1" thickBot="1" x14ac:dyDescent="0.4">
      <c r="A146" s="737"/>
      <c r="B146" s="806" t="s">
        <v>1468</v>
      </c>
      <c r="C146" s="807" t="s">
        <v>666</v>
      </c>
      <c r="D146" s="808" t="s">
        <v>1469</v>
      </c>
      <c r="E146" s="742"/>
      <c r="F146" s="736" t="s">
        <v>751</v>
      </c>
      <c r="G146" s="772" t="s">
        <v>897</v>
      </c>
      <c r="H146" s="779" t="s">
        <v>1571</v>
      </c>
      <c r="I146" s="793"/>
      <c r="J146" s="794"/>
      <c r="K146" s="775" t="s">
        <v>1794</v>
      </c>
      <c r="L146" s="776" t="s">
        <v>470</v>
      </c>
      <c r="M146" s="851" t="str">
        <f>IF(Graphs!A155="","",Graphs!A155)</f>
        <v/>
      </c>
      <c r="N146" s="854"/>
      <c r="O146" s="855"/>
      <c r="Q146" s="724" t="str">
        <f>Graphs!E156</f>
        <v/>
      </c>
      <c r="R146" s="642" t="str">
        <f>Graphs!F156</f>
        <v/>
      </c>
      <c r="S146" s="725" t="str">
        <f>Graphs!K156</f>
        <v/>
      </c>
      <c r="T146" s="643" t="str">
        <f>Graphs!L156</f>
        <v/>
      </c>
    </row>
    <row r="147" spans="1:20" ht="13.4" customHeight="1" thickTop="1" thickBot="1" x14ac:dyDescent="0.4">
      <c r="A147" s="737"/>
      <c r="B147" s="809" t="s">
        <v>1470</v>
      </c>
      <c r="C147" s="810" t="s">
        <v>826</v>
      </c>
      <c r="D147" s="811" t="s">
        <v>1471</v>
      </c>
      <c r="E147" s="762"/>
      <c r="F147" s="797" t="s">
        <v>1882</v>
      </c>
      <c r="G147" s="797" t="s">
        <v>1881</v>
      </c>
      <c r="H147" s="798" t="s">
        <v>1883</v>
      </c>
      <c r="I147" s="793"/>
      <c r="J147" s="794"/>
      <c r="K147" s="775" t="s">
        <v>1793</v>
      </c>
      <c r="L147" s="776" t="s">
        <v>469</v>
      </c>
      <c r="M147" s="667" t="str">
        <f>IF(Graphs!A156="","",Graphs!A156)</f>
        <v/>
      </c>
      <c r="N147" s="670"/>
      <c r="O147" s="669"/>
      <c r="Q147" s="724" t="str">
        <f>Graphs!E157</f>
        <v/>
      </c>
      <c r="R147" s="642" t="str">
        <f>Graphs!F157</f>
        <v/>
      </c>
      <c r="S147" s="725" t="str">
        <f>Graphs!K157</f>
        <v/>
      </c>
      <c r="T147" s="643" t="str">
        <f>Graphs!L157</f>
        <v/>
      </c>
    </row>
    <row r="148" spans="1:20" ht="13.4" customHeight="1" thickTop="1" thickBot="1" x14ac:dyDescent="0.4">
      <c r="A148" s="737"/>
      <c r="B148" s="806" t="s">
        <v>1472</v>
      </c>
      <c r="C148" s="807" t="s">
        <v>180</v>
      </c>
      <c r="D148" s="808" t="s">
        <v>1473</v>
      </c>
      <c r="E148" s="742"/>
      <c r="F148" s="736" t="s">
        <v>321</v>
      </c>
      <c r="G148" s="772" t="s">
        <v>1005</v>
      </c>
      <c r="H148" s="779" t="s">
        <v>1570</v>
      </c>
      <c r="I148" s="793"/>
      <c r="J148" s="794"/>
      <c r="K148" s="775" t="s">
        <v>1751</v>
      </c>
      <c r="L148" s="776" t="s">
        <v>561</v>
      </c>
      <c r="M148" s="851" t="str">
        <f>IF(Graphs!A157="","",Graphs!A157)</f>
        <v/>
      </c>
      <c r="N148" s="852"/>
      <c r="O148" s="853"/>
      <c r="Q148" s="724" t="str">
        <f>Graphs!E158</f>
        <v/>
      </c>
      <c r="R148" s="642" t="str">
        <f>Graphs!F158</f>
        <v/>
      </c>
      <c r="S148" s="725" t="str">
        <f>Graphs!K158</f>
        <v/>
      </c>
      <c r="T148" s="643" t="str">
        <f>Graphs!L158</f>
        <v/>
      </c>
    </row>
    <row r="149" spans="1:20" ht="13.4" customHeight="1" thickTop="1" thickBot="1" x14ac:dyDescent="0.4">
      <c r="A149" s="737"/>
      <c r="B149" s="809" t="s">
        <v>1474</v>
      </c>
      <c r="C149" s="810" t="s">
        <v>55</v>
      </c>
      <c r="D149" s="811" t="s">
        <v>2280</v>
      </c>
      <c r="E149" s="762"/>
      <c r="F149" s="797" t="s">
        <v>1569</v>
      </c>
      <c r="G149" s="797" t="s">
        <v>1568</v>
      </c>
      <c r="H149" s="798" t="s">
        <v>1786</v>
      </c>
      <c r="I149" s="793"/>
      <c r="J149" s="794"/>
      <c r="K149" s="775" t="s">
        <v>1192</v>
      </c>
      <c r="L149" s="776" t="s">
        <v>217</v>
      </c>
      <c r="M149" s="667" t="str">
        <f>IF(Graphs!A158="","",Graphs!A158)</f>
        <v/>
      </c>
      <c r="N149" s="668"/>
      <c r="O149" s="669"/>
      <c r="Q149" s="724" t="str">
        <f>Graphs!E159</f>
        <v/>
      </c>
      <c r="R149" s="642" t="str">
        <f>Graphs!F159</f>
        <v/>
      </c>
      <c r="S149" s="725" t="str">
        <f>Graphs!K159</f>
        <v/>
      </c>
      <c r="T149" s="643" t="str">
        <f>Graphs!L159</f>
        <v/>
      </c>
    </row>
    <row r="150" spans="1:20" ht="13.4" customHeight="1" thickTop="1" thickBot="1" x14ac:dyDescent="0.4">
      <c r="A150" s="737"/>
      <c r="B150" s="806" t="s">
        <v>1475</v>
      </c>
      <c r="C150" s="807" t="s">
        <v>664</v>
      </c>
      <c r="D150" s="808" t="s">
        <v>2281</v>
      </c>
      <c r="E150" s="742"/>
      <c r="F150" s="736" t="s">
        <v>323</v>
      </c>
      <c r="G150" s="772" t="s">
        <v>1877</v>
      </c>
      <c r="H150" s="779" t="s">
        <v>1878</v>
      </c>
      <c r="I150" s="793"/>
      <c r="J150" s="794"/>
      <c r="K150" s="775" t="s">
        <v>1196</v>
      </c>
      <c r="L150" s="776" t="s">
        <v>711</v>
      </c>
      <c r="M150" s="851" t="str">
        <f>IF(Graphs!A159="","",Graphs!A159)</f>
        <v/>
      </c>
      <c r="N150" s="854"/>
      <c r="O150" s="855"/>
      <c r="Q150" s="724" t="str">
        <f>Graphs!E160</f>
        <v/>
      </c>
      <c r="R150" s="642" t="str">
        <f>Graphs!F160</f>
        <v/>
      </c>
      <c r="S150" s="725" t="str">
        <f>Graphs!K160</f>
        <v/>
      </c>
      <c r="T150" s="643" t="str">
        <f>Graphs!L160</f>
        <v/>
      </c>
    </row>
    <row r="151" spans="1:20" ht="13.4" customHeight="1" thickTop="1" thickBot="1" x14ac:dyDescent="0.4">
      <c r="A151" s="737"/>
      <c r="B151" s="809" t="s">
        <v>1476</v>
      </c>
      <c r="C151" s="810" t="s">
        <v>1477</v>
      </c>
      <c r="D151" s="811" t="s">
        <v>1478</v>
      </c>
      <c r="E151" s="786"/>
      <c r="F151" s="797" t="s">
        <v>322</v>
      </c>
      <c r="G151" s="797" t="s">
        <v>1879</v>
      </c>
      <c r="H151" s="798" t="s">
        <v>1880</v>
      </c>
      <c r="I151" s="793"/>
      <c r="J151" s="794"/>
      <c r="K151" s="775" t="s">
        <v>1528</v>
      </c>
      <c r="L151" s="776" t="s">
        <v>848</v>
      </c>
      <c r="M151" s="667" t="str">
        <f>IF(Graphs!A160="","",Graphs!A160)</f>
        <v/>
      </c>
      <c r="N151" s="668"/>
      <c r="O151" s="669"/>
      <c r="Q151" s="724" t="str">
        <f>Graphs!E161</f>
        <v/>
      </c>
      <c r="R151" s="642" t="str">
        <f>Graphs!F161</f>
        <v/>
      </c>
      <c r="S151" s="725" t="str">
        <f>Graphs!K161</f>
        <v/>
      </c>
      <c r="T151" s="643" t="str">
        <f>Graphs!L161</f>
        <v/>
      </c>
    </row>
    <row r="152" spans="1:20" ht="13.4" customHeight="1" thickTop="1" thickBot="1" x14ac:dyDescent="0.4">
      <c r="A152" s="737"/>
      <c r="B152" s="806" t="s">
        <v>1479</v>
      </c>
      <c r="C152" s="807" t="s">
        <v>1480</v>
      </c>
      <c r="D152" s="808" t="s">
        <v>1481</v>
      </c>
      <c r="E152" s="742"/>
      <c r="F152" s="736" t="s">
        <v>752</v>
      </c>
      <c r="G152" s="772" t="s">
        <v>1884</v>
      </c>
      <c r="H152" s="779" t="s">
        <v>1885</v>
      </c>
      <c r="I152" s="793"/>
      <c r="J152" s="794"/>
      <c r="K152" s="775" t="s">
        <v>1699</v>
      </c>
      <c r="L152" s="776" t="s">
        <v>88</v>
      </c>
      <c r="M152" s="851" t="str">
        <f>IF(Graphs!A161="","",Graphs!A161)</f>
        <v/>
      </c>
      <c r="N152" s="854"/>
      <c r="O152" s="855"/>
      <c r="Q152" s="724" t="str">
        <f>Graphs!E162</f>
        <v/>
      </c>
      <c r="R152" s="642" t="str">
        <f>Graphs!F162</f>
        <v/>
      </c>
      <c r="S152" s="725" t="str">
        <f>Graphs!K162</f>
        <v/>
      </c>
      <c r="T152" s="643" t="str">
        <f>Graphs!L162</f>
        <v/>
      </c>
    </row>
    <row r="153" spans="1:20" ht="13.4" customHeight="1" thickTop="1" thickBot="1" x14ac:dyDescent="0.4">
      <c r="A153" s="737"/>
      <c r="B153" s="809" t="s">
        <v>1482</v>
      </c>
      <c r="C153" s="810" t="s">
        <v>1483</v>
      </c>
      <c r="D153" s="811" t="s">
        <v>1484</v>
      </c>
      <c r="E153" s="762"/>
      <c r="F153" s="797" t="s">
        <v>1887</v>
      </c>
      <c r="G153" s="797" t="s">
        <v>1886</v>
      </c>
      <c r="H153" s="798" t="s">
        <v>1888</v>
      </c>
      <c r="I153" s="793"/>
      <c r="J153" s="794"/>
      <c r="K153" s="775" t="s">
        <v>1672</v>
      </c>
      <c r="L153" s="776" t="s">
        <v>519</v>
      </c>
      <c r="M153" s="667" t="str">
        <f>IF(Graphs!A162="","",Graphs!A162)</f>
        <v/>
      </c>
      <c r="N153" s="668"/>
      <c r="O153" s="669"/>
      <c r="Q153" s="724" t="str">
        <f>Graphs!E163</f>
        <v/>
      </c>
      <c r="R153" s="642" t="str">
        <f>Graphs!F163</f>
        <v/>
      </c>
      <c r="S153" s="725" t="str">
        <f>Graphs!K163</f>
        <v/>
      </c>
      <c r="T153" s="643" t="str">
        <f>Graphs!L163</f>
        <v/>
      </c>
    </row>
    <row r="154" spans="1:20" ht="13.4" customHeight="1" thickTop="1" thickBot="1" x14ac:dyDescent="0.4">
      <c r="A154" s="737"/>
      <c r="B154" s="806" t="s">
        <v>1485</v>
      </c>
      <c r="C154" s="807" t="s">
        <v>665</v>
      </c>
      <c r="D154" s="808" t="s">
        <v>2282</v>
      </c>
      <c r="E154" s="742"/>
      <c r="F154" s="736" t="s">
        <v>166</v>
      </c>
      <c r="G154" s="772" t="s">
        <v>1889</v>
      </c>
      <c r="H154" s="779" t="s">
        <v>1890</v>
      </c>
      <c r="I154" s="793"/>
      <c r="J154" s="794"/>
      <c r="K154" s="775" t="s">
        <v>1996</v>
      </c>
      <c r="L154" s="776" t="s">
        <v>85</v>
      </c>
      <c r="M154" s="851" t="str">
        <f>IF(Graphs!A163="","",Graphs!A163)</f>
        <v/>
      </c>
      <c r="N154" s="852"/>
      <c r="O154" s="853"/>
      <c r="Q154" s="724" t="str">
        <f>Graphs!E164</f>
        <v/>
      </c>
      <c r="R154" s="642" t="str">
        <f>Graphs!F164</f>
        <v/>
      </c>
      <c r="S154" s="725" t="str">
        <f>Graphs!K164</f>
        <v/>
      </c>
      <c r="T154" s="643" t="str">
        <f>Graphs!L164</f>
        <v/>
      </c>
    </row>
    <row r="155" spans="1:20" ht="13.4" customHeight="1" thickTop="1" thickBot="1" x14ac:dyDescent="0.4">
      <c r="A155" s="737"/>
      <c r="B155" s="809" t="s">
        <v>1486</v>
      </c>
      <c r="C155" s="810" t="s">
        <v>16</v>
      </c>
      <c r="D155" s="811" t="s">
        <v>1487</v>
      </c>
      <c r="E155" s="762"/>
      <c r="F155" s="797" t="s">
        <v>753</v>
      </c>
      <c r="G155" s="797" t="s">
        <v>1003</v>
      </c>
      <c r="H155" s="798" t="s">
        <v>1572</v>
      </c>
      <c r="I155" s="793"/>
      <c r="J155" s="794"/>
      <c r="K155" s="775" t="s">
        <v>1443</v>
      </c>
      <c r="L155" s="776" t="s">
        <v>1442</v>
      </c>
      <c r="M155" s="667" t="str">
        <f>IF(Graphs!A164="","",Graphs!A164)</f>
        <v/>
      </c>
      <c r="N155" s="668"/>
      <c r="O155" s="669"/>
      <c r="Q155" s="724" t="str">
        <f>Graphs!E165</f>
        <v/>
      </c>
      <c r="R155" s="642" t="str">
        <f>Graphs!F165</f>
        <v/>
      </c>
      <c r="S155" s="725" t="str">
        <f>Graphs!K165</f>
        <v/>
      </c>
      <c r="T155" s="643" t="str">
        <f>Graphs!L165</f>
        <v/>
      </c>
    </row>
    <row r="156" spans="1:20" ht="13.4" customHeight="1" thickTop="1" thickBot="1" x14ac:dyDescent="0.4">
      <c r="A156" s="737"/>
      <c r="B156" s="806" t="s">
        <v>1488</v>
      </c>
      <c r="C156" s="807" t="s">
        <v>1489</v>
      </c>
      <c r="D156" s="808" t="s">
        <v>1490</v>
      </c>
      <c r="E156" s="742"/>
      <c r="F156" s="736" t="s">
        <v>324</v>
      </c>
      <c r="G156" s="772" t="s">
        <v>1313</v>
      </c>
      <c r="H156" s="779" t="s">
        <v>1314</v>
      </c>
      <c r="I156" s="793"/>
      <c r="J156" s="794"/>
      <c r="K156" s="775" t="s">
        <v>1556</v>
      </c>
      <c r="L156" s="776" t="s">
        <v>1555</v>
      </c>
      <c r="M156" s="851" t="str">
        <f>IF(Graphs!A165="","",Graphs!A165)</f>
        <v/>
      </c>
      <c r="N156" s="854"/>
      <c r="O156" s="855"/>
      <c r="Q156" s="724" t="str">
        <f>Graphs!E166</f>
        <v/>
      </c>
      <c r="R156" s="642" t="str">
        <f>Graphs!F166</f>
        <v/>
      </c>
      <c r="S156" s="725" t="str">
        <f>Graphs!K166</f>
        <v/>
      </c>
      <c r="T156" s="643" t="str">
        <f>Graphs!L166</f>
        <v/>
      </c>
    </row>
    <row r="157" spans="1:20" ht="13.4" customHeight="1" thickTop="1" thickBot="1" x14ac:dyDescent="0.4">
      <c r="A157" s="737"/>
      <c r="B157" s="809" t="s">
        <v>1491</v>
      </c>
      <c r="C157" s="810" t="s">
        <v>179</v>
      </c>
      <c r="D157" s="811" t="s">
        <v>1492</v>
      </c>
      <c r="E157" s="762"/>
      <c r="F157" s="797" t="s">
        <v>754</v>
      </c>
      <c r="G157" s="797" t="s">
        <v>1891</v>
      </c>
      <c r="H157" s="798" t="s">
        <v>1892</v>
      </c>
      <c r="I157" s="793"/>
      <c r="J157" s="794"/>
      <c r="K157" s="775" t="s">
        <v>1695</v>
      </c>
      <c r="L157" s="776" t="s">
        <v>823</v>
      </c>
      <c r="M157" s="667" t="str">
        <f>IF(Graphs!A166="","",Graphs!A166)</f>
        <v/>
      </c>
      <c r="N157" s="668"/>
      <c r="O157" s="669"/>
      <c r="Q157" s="724" t="str">
        <f>Graphs!E167</f>
        <v/>
      </c>
      <c r="R157" s="642" t="str">
        <f>Graphs!F167</f>
        <v/>
      </c>
      <c r="S157" s="725" t="str">
        <f>Graphs!K167</f>
        <v/>
      </c>
      <c r="T157" s="643" t="str">
        <f>Graphs!L167</f>
        <v/>
      </c>
    </row>
    <row r="158" spans="1:20" ht="13.4" customHeight="1" thickTop="1" thickBot="1" x14ac:dyDescent="0.4">
      <c r="A158" s="737"/>
      <c r="B158" s="806" t="s">
        <v>1493</v>
      </c>
      <c r="C158" s="807" t="s">
        <v>17</v>
      </c>
      <c r="D158" s="808" t="s">
        <v>2283</v>
      </c>
      <c r="E158" s="742"/>
      <c r="F158" s="736" t="s">
        <v>1</v>
      </c>
      <c r="G158" s="772" t="s">
        <v>963</v>
      </c>
      <c r="H158" s="779" t="s">
        <v>1573</v>
      </c>
      <c r="I158" s="793"/>
      <c r="J158" s="794"/>
      <c r="K158" s="775" t="s">
        <v>1552</v>
      </c>
      <c r="L158" s="776" t="s">
        <v>249</v>
      </c>
      <c r="M158" s="851" t="str">
        <f>IF(Graphs!A167="","",Graphs!A167)</f>
        <v/>
      </c>
      <c r="N158" s="854"/>
      <c r="O158" s="855"/>
      <c r="Q158" s="724" t="str">
        <f>Graphs!E168</f>
        <v/>
      </c>
      <c r="R158" s="642" t="str">
        <f>Graphs!F168</f>
        <v/>
      </c>
      <c r="S158" s="725" t="str">
        <f>Graphs!K168</f>
        <v/>
      </c>
      <c r="T158" s="643" t="str">
        <f>Graphs!L168</f>
        <v/>
      </c>
    </row>
    <row r="159" spans="1:20" ht="13.4" customHeight="1" thickTop="1" thickBot="1" x14ac:dyDescent="0.4">
      <c r="A159" s="737"/>
      <c r="B159" s="809" t="s">
        <v>1494</v>
      </c>
      <c r="C159" s="810" t="s">
        <v>827</v>
      </c>
      <c r="D159" s="811" t="s">
        <v>1471</v>
      </c>
      <c r="E159" s="762"/>
      <c r="F159" s="797" t="s">
        <v>755</v>
      </c>
      <c r="G159" s="797" t="s">
        <v>1091</v>
      </c>
      <c r="H159" s="798" t="s">
        <v>1574</v>
      </c>
      <c r="I159" s="793"/>
      <c r="J159" s="794"/>
      <c r="K159" s="775" t="s">
        <v>1425</v>
      </c>
      <c r="L159" s="776" t="s">
        <v>503</v>
      </c>
      <c r="M159" s="667" t="str">
        <f>IF(Graphs!A168="","",Graphs!A168)</f>
        <v/>
      </c>
      <c r="N159" s="668"/>
      <c r="O159" s="669"/>
      <c r="Q159" s="724" t="str">
        <f>Graphs!E169</f>
        <v/>
      </c>
      <c r="R159" s="642" t="str">
        <f>Graphs!F169</f>
        <v/>
      </c>
      <c r="S159" s="725" t="str">
        <f>Graphs!K169</f>
        <v/>
      </c>
      <c r="T159" s="643" t="str">
        <f>Graphs!L169</f>
        <v/>
      </c>
    </row>
    <row r="160" spans="1:20" ht="13.4" customHeight="1" thickTop="1" thickBot="1" x14ac:dyDescent="0.4">
      <c r="A160" s="737"/>
      <c r="B160" s="806" t="s">
        <v>1495</v>
      </c>
      <c r="C160" s="807" t="s">
        <v>18</v>
      </c>
      <c r="D160" s="808" t="s">
        <v>2284</v>
      </c>
      <c r="E160" s="742"/>
      <c r="F160" s="736" t="s">
        <v>325</v>
      </c>
      <c r="G160" s="772" t="s">
        <v>1317</v>
      </c>
      <c r="H160" s="779" t="s">
        <v>1318</v>
      </c>
      <c r="I160" s="793"/>
      <c r="J160" s="794"/>
      <c r="K160" s="775" t="s">
        <v>1416</v>
      </c>
      <c r="L160" s="776" t="s">
        <v>500</v>
      </c>
      <c r="M160" s="851" t="str">
        <f>IF(Graphs!A169="","",Graphs!A169)</f>
        <v/>
      </c>
      <c r="N160" s="852"/>
      <c r="O160" s="853"/>
      <c r="Q160" s="724" t="str">
        <f>Graphs!E170</f>
        <v/>
      </c>
      <c r="R160" s="642" t="str">
        <f>Graphs!F170</f>
        <v/>
      </c>
      <c r="S160" s="725" t="str">
        <f>Graphs!K170</f>
        <v/>
      </c>
      <c r="T160" s="643" t="str">
        <f>Graphs!L170</f>
        <v/>
      </c>
    </row>
    <row r="161" spans="1:20" ht="13.4" customHeight="1" thickTop="1" thickBot="1" x14ac:dyDescent="0.4">
      <c r="A161" s="738"/>
      <c r="B161" s="809" t="s">
        <v>1496</v>
      </c>
      <c r="C161" s="810" t="s">
        <v>1497</v>
      </c>
      <c r="D161" s="811" t="s">
        <v>1498</v>
      </c>
      <c r="E161" s="762"/>
      <c r="F161" s="797" t="s">
        <v>326</v>
      </c>
      <c r="G161" s="797" t="s">
        <v>1893</v>
      </c>
      <c r="H161" s="798" t="s">
        <v>1894</v>
      </c>
      <c r="I161" s="793"/>
      <c r="J161" s="794"/>
      <c r="K161" s="775" t="s">
        <v>1956</v>
      </c>
      <c r="L161" s="776" t="s">
        <v>148</v>
      </c>
      <c r="M161" s="667" t="str">
        <f>IF(Graphs!A170="","",Graphs!A170)</f>
        <v/>
      </c>
      <c r="N161" s="668"/>
      <c r="O161" s="669"/>
      <c r="Q161" s="724" t="str">
        <f>Graphs!E171</f>
        <v/>
      </c>
      <c r="R161" s="642" t="str">
        <f>Graphs!F171</f>
        <v/>
      </c>
      <c r="S161" s="725" t="str">
        <f>Graphs!K171</f>
        <v/>
      </c>
      <c r="T161" s="643" t="str">
        <f>Graphs!L171</f>
        <v/>
      </c>
    </row>
    <row r="162" spans="1:20" ht="13.4" customHeight="1" thickTop="1" thickBot="1" x14ac:dyDescent="0.4">
      <c r="A162" s="737"/>
      <c r="B162" s="806" t="s">
        <v>1499</v>
      </c>
      <c r="C162" s="807" t="s">
        <v>829</v>
      </c>
      <c r="D162" s="808" t="s">
        <v>1500</v>
      </c>
      <c r="E162" s="782"/>
      <c r="F162" s="736" t="s">
        <v>756</v>
      </c>
      <c r="G162" s="772" t="s">
        <v>1315</v>
      </c>
      <c r="H162" s="779" t="s">
        <v>1316</v>
      </c>
      <c r="I162" s="793"/>
      <c r="J162" s="794"/>
      <c r="K162" s="775" t="s">
        <v>1868</v>
      </c>
      <c r="L162" s="776" t="s">
        <v>317</v>
      </c>
      <c r="M162" s="851" t="str">
        <f>IF(Graphs!A171="","",Graphs!A171)</f>
        <v/>
      </c>
      <c r="N162" s="854"/>
      <c r="O162" s="855"/>
      <c r="Q162" s="724" t="str">
        <f>Graphs!E172</f>
        <v/>
      </c>
      <c r="R162" s="642" t="str">
        <f>Graphs!F172</f>
        <v/>
      </c>
      <c r="S162" s="725" t="str">
        <f>Graphs!K172</f>
        <v/>
      </c>
      <c r="T162" s="643" t="str">
        <f>Graphs!L172</f>
        <v/>
      </c>
    </row>
    <row r="163" spans="1:20" ht="13.4" customHeight="1" thickTop="1" thickBot="1" x14ac:dyDescent="0.4">
      <c r="A163" s="737"/>
      <c r="B163" s="809" t="s">
        <v>1501</v>
      </c>
      <c r="C163" s="810" t="s">
        <v>27</v>
      </c>
      <c r="D163" s="811" t="s">
        <v>1502</v>
      </c>
      <c r="E163" s="762"/>
      <c r="F163" s="797" t="s">
        <v>92</v>
      </c>
      <c r="G163" s="797" t="s">
        <v>1319</v>
      </c>
      <c r="H163" s="798" t="s">
        <v>1320</v>
      </c>
      <c r="I163" s="793"/>
      <c r="J163" s="794"/>
      <c r="K163" s="775" t="s">
        <v>1239</v>
      </c>
      <c r="L163" s="776" t="s">
        <v>730</v>
      </c>
      <c r="M163" s="667" t="str">
        <f>IF(Graphs!A172="","",Graphs!A172)</f>
        <v/>
      </c>
      <c r="N163" s="668"/>
      <c r="O163" s="669"/>
      <c r="Q163" s="724" t="str">
        <f>Graphs!E173</f>
        <v/>
      </c>
      <c r="R163" s="642" t="str">
        <f>Graphs!F173</f>
        <v/>
      </c>
      <c r="S163" s="725" t="str">
        <f>Graphs!K173</f>
        <v/>
      </c>
      <c r="T163" s="643" t="str">
        <f>Graphs!L173</f>
        <v/>
      </c>
    </row>
    <row r="164" spans="1:20" ht="13.4" customHeight="1" thickTop="1" thickBot="1" x14ac:dyDescent="0.4">
      <c r="A164" s="737"/>
      <c r="B164" s="806" t="s">
        <v>1503</v>
      </c>
      <c r="C164" s="807" t="s">
        <v>28</v>
      </c>
      <c r="D164" s="808" t="s">
        <v>1504</v>
      </c>
      <c r="E164" s="742"/>
      <c r="F164" s="736" t="s">
        <v>93</v>
      </c>
      <c r="G164" s="772" t="s">
        <v>1321</v>
      </c>
      <c r="H164" s="779" t="s">
        <v>1322</v>
      </c>
      <c r="I164" s="793"/>
      <c r="J164" s="794"/>
      <c r="K164" s="775" t="s">
        <v>2069</v>
      </c>
      <c r="L164" s="776" t="s">
        <v>541</v>
      </c>
      <c r="M164" s="851" t="str">
        <f>IF(Graphs!A173="","",Graphs!A173)</f>
        <v/>
      </c>
      <c r="N164" s="854"/>
      <c r="O164" s="855"/>
      <c r="Q164" s="724" t="str">
        <f>Graphs!E174</f>
        <v/>
      </c>
      <c r="R164" s="642" t="str">
        <f>Graphs!F174</f>
        <v/>
      </c>
      <c r="S164" s="725" t="str">
        <f>Graphs!K174</f>
        <v/>
      </c>
      <c r="T164" s="643" t="str">
        <f>Graphs!L174</f>
        <v/>
      </c>
    </row>
    <row r="165" spans="1:20" ht="13.4" customHeight="1" thickTop="1" thickBot="1" x14ac:dyDescent="0.4">
      <c r="A165" s="737"/>
      <c r="B165" s="809" t="s">
        <v>1505</v>
      </c>
      <c r="C165" s="810" t="s">
        <v>29</v>
      </c>
      <c r="D165" s="811" t="s">
        <v>1506</v>
      </c>
      <c r="E165" s="762"/>
      <c r="F165" s="797" t="s">
        <v>327</v>
      </c>
      <c r="G165" s="797" t="s">
        <v>989</v>
      </c>
      <c r="H165" s="798" t="s">
        <v>1575</v>
      </c>
      <c r="I165" s="793"/>
      <c r="J165" s="794"/>
      <c r="K165" s="775" t="s">
        <v>2094</v>
      </c>
      <c r="L165" s="776" t="s">
        <v>9</v>
      </c>
      <c r="M165" s="667" t="str">
        <f>IF(Graphs!A174="","",Graphs!A174)</f>
        <v/>
      </c>
      <c r="N165" s="668"/>
      <c r="O165" s="669"/>
      <c r="Q165" s="724" t="str">
        <f>Graphs!E175</f>
        <v/>
      </c>
      <c r="R165" s="642" t="str">
        <f>Graphs!F175</f>
        <v/>
      </c>
      <c r="S165" s="725" t="str">
        <f>Graphs!K175</f>
        <v/>
      </c>
      <c r="T165" s="643" t="str">
        <f>Graphs!L175</f>
        <v/>
      </c>
    </row>
    <row r="166" spans="1:20" ht="13.4" customHeight="1" thickTop="1" thickBot="1" x14ac:dyDescent="0.4">
      <c r="A166" s="739"/>
      <c r="B166" s="806" t="s">
        <v>1507</v>
      </c>
      <c r="C166" s="807" t="s">
        <v>831</v>
      </c>
      <c r="D166" s="808" t="s">
        <v>1508</v>
      </c>
      <c r="E166" s="742"/>
      <c r="F166" s="736" t="s">
        <v>240</v>
      </c>
      <c r="G166" s="772" t="s">
        <v>1323</v>
      </c>
      <c r="H166" s="779" t="s">
        <v>1324</v>
      </c>
      <c r="I166" s="793"/>
      <c r="J166" s="794"/>
      <c r="K166" s="775" t="s">
        <v>1250</v>
      </c>
      <c r="L166" s="776" t="s">
        <v>149</v>
      </c>
      <c r="M166" s="851" t="str">
        <f>IF(Graphs!A175="","",Graphs!A175)</f>
        <v/>
      </c>
      <c r="N166" s="852"/>
      <c r="O166" s="853"/>
      <c r="Q166" s="724" t="str">
        <f>Graphs!E176</f>
        <v/>
      </c>
      <c r="R166" s="642" t="str">
        <f>Graphs!F176</f>
        <v/>
      </c>
      <c r="S166" s="725" t="str">
        <f>Graphs!K176</f>
        <v/>
      </c>
      <c r="T166" s="643" t="str">
        <f>Graphs!L176</f>
        <v/>
      </c>
    </row>
    <row r="167" spans="1:20" ht="13.4" customHeight="1" thickTop="1" thickBot="1" x14ac:dyDescent="0.4">
      <c r="A167" s="737"/>
      <c r="B167" s="809" t="s">
        <v>1509</v>
      </c>
      <c r="C167" s="810" t="s">
        <v>31</v>
      </c>
      <c r="D167" s="811" t="s">
        <v>2285</v>
      </c>
      <c r="E167" s="762"/>
      <c r="F167" s="797" t="s">
        <v>757</v>
      </c>
      <c r="G167" s="797" t="s">
        <v>1325</v>
      </c>
      <c r="H167" s="798" t="s">
        <v>1326</v>
      </c>
      <c r="I167" s="793"/>
      <c r="J167" s="794"/>
      <c r="K167" s="775" t="s">
        <v>1676</v>
      </c>
      <c r="L167" s="776" t="s">
        <v>523</v>
      </c>
      <c r="M167" s="667" t="str">
        <f>IF(Graphs!A176="","",Graphs!A176)</f>
        <v/>
      </c>
      <c r="N167" s="668"/>
      <c r="O167" s="669"/>
      <c r="Q167" s="724" t="str">
        <f>Graphs!E177</f>
        <v/>
      </c>
      <c r="R167" s="642" t="str">
        <f>Graphs!F177</f>
        <v/>
      </c>
      <c r="S167" s="725" t="str">
        <f>Graphs!K177</f>
        <v/>
      </c>
      <c r="T167" s="643" t="str">
        <f>Graphs!L177</f>
        <v/>
      </c>
    </row>
    <row r="168" spans="1:20" ht="13.4" customHeight="1" thickTop="1" thickBot="1" x14ac:dyDescent="0.4">
      <c r="A168" s="737"/>
      <c r="B168" s="806" t="s">
        <v>1510</v>
      </c>
      <c r="C168" s="807" t="s">
        <v>832</v>
      </c>
      <c r="D168" s="808" t="s">
        <v>1511</v>
      </c>
      <c r="E168" s="742"/>
      <c r="F168" s="736" t="s">
        <v>328</v>
      </c>
      <c r="G168" s="772" t="s">
        <v>941</v>
      </c>
      <c r="H168" s="779" t="s">
        <v>1576</v>
      </c>
      <c r="I168" s="793"/>
      <c r="J168" s="794"/>
      <c r="K168" s="775" t="s">
        <v>2240</v>
      </c>
      <c r="L168" s="776" t="s">
        <v>59</v>
      </c>
      <c r="M168" s="851" t="str">
        <f>IF(Graphs!A177="","",Graphs!A177)</f>
        <v/>
      </c>
      <c r="N168" s="854"/>
      <c r="O168" s="855"/>
      <c r="Q168" s="724" t="str">
        <f>Graphs!E178</f>
        <v/>
      </c>
      <c r="R168" s="642" t="str">
        <f>Graphs!F178</f>
        <v/>
      </c>
      <c r="S168" s="725" t="str">
        <f>Graphs!K178</f>
        <v/>
      </c>
      <c r="T168" s="643" t="str">
        <f>Graphs!L178</f>
        <v/>
      </c>
    </row>
    <row r="169" spans="1:20" ht="13.4" customHeight="1" thickTop="1" thickBot="1" x14ac:dyDescent="0.4">
      <c r="A169" s="737"/>
      <c r="B169" s="809" t="s">
        <v>1512</v>
      </c>
      <c r="C169" s="810" t="s">
        <v>154</v>
      </c>
      <c r="D169" s="811" t="s">
        <v>1513</v>
      </c>
      <c r="E169" s="762"/>
      <c r="F169" s="797" t="s">
        <v>329</v>
      </c>
      <c r="G169" s="797" t="s">
        <v>1327</v>
      </c>
      <c r="H169" s="798" t="s">
        <v>1328</v>
      </c>
      <c r="I169" s="793"/>
      <c r="J169" s="794"/>
      <c r="K169" s="775" t="s">
        <v>1671</v>
      </c>
      <c r="L169" s="776" t="s">
        <v>518</v>
      </c>
      <c r="M169" s="667" t="str">
        <f>IF(Graphs!A178="","",Graphs!A178)</f>
        <v/>
      </c>
      <c r="N169" s="668"/>
      <c r="O169" s="669"/>
      <c r="Q169" s="724" t="str">
        <f>Graphs!E179</f>
        <v/>
      </c>
      <c r="R169" s="642" t="str">
        <f>Graphs!F179</f>
        <v/>
      </c>
      <c r="S169" s="725" t="str">
        <f>Graphs!K179</f>
        <v/>
      </c>
      <c r="T169" s="643" t="str">
        <f>Graphs!L179</f>
        <v/>
      </c>
    </row>
    <row r="170" spans="1:20" ht="13.4" customHeight="1" thickTop="1" thickBot="1" x14ac:dyDescent="0.4">
      <c r="A170" s="737"/>
      <c r="B170" s="806"/>
      <c r="C170" s="807"/>
      <c r="D170" s="808"/>
      <c r="E170" s="742"/>
      <c r="F170" s="736" t="s">
        <v>436</v>
      </c>
      <c r="G170" s="772" t="s">
        <v>1895</v>
      </c>
      <c r="H170" s="779" t="s">
        <v>1896</v>
      </c>
      <c r="I170" s="793"/>
      <c r="J170" s="794"/>
      <c r="K170" s="775" t="s">
        <v>1243</v>
      </c>
      <c r="L170" s="776" t="s">
        <v>305</v>
      </c>
      <c r="M170" s="851" t="str">
        <f>IF(Graphs!A179="","",Graphs!A179)</f>
        <v/>
      </c>
      <c r="N170" s="854"/>
      <c r="O170" s="855"/>
      <c r="Q170" s="724" t="str">
        <f>Graphs!E180</f>
        <v/>
      </c>
      <c r="R170" s="642" t="str">
        <f>Graphs!F180</f>
        <v/>
      </c>
      <c r="S170" s="725" t="str">
        <f>Graphs!K180</f>
        <v/>
      </c>
      <c r="T170" s="643" t="str">
        <f>Graphs!L180</f>
        <v/>
      </c>
    </row>
    <row r="171" spans="1:20" ht="13.4" customHeight="1" thickTop="1" thickBot="1" x14ac:dyDescent="0.4">
      <c r="A171" s="763" t="s">
        <v>1515</v>
      </c>
      <c r="B171" s="812" t="s">
        <v>922</v>
      </c>
      <c r="C171" s="813" t="s">
        <v>464</v>
      </c>
      <c r="D171" s="814" t="s">
        <v>1516</v>
      </c>
      <c r="E171" s="762"/>
      <c r="F171" s="797" t="s">
        <v>758</v>
      </c>
      <c r="G171" s="797" t="s">
        <v>1344</v>
      </c>
      <c r="H171" s="798" t="s">
        <v>1345</v>
      </c>
      <c r="I171" s="793"/>
      <c r="J171" s="794"/>
      <c r="K171" s="775" t="s">
        <v>2140</v>
      </c>
      <c r="L171" s="776" t="s">
        <v>2139</v>
      </c>
      <c r="M171" s="667" t="str">
        <f>IF(Graphs!A180="","",Graphs!A180)</f>
        <v/>
      </c>
      <c r="N171" s="668"/>
      <c r="O171" s="669"/>
      <c r="Q171" s="724" t="str">
        <f>Graphs!E181</f>
        <v/>
      </c>
      <c r="R171" s="642" t="str">
        <f>Graphs!F181</f>
        <v/>
      </c>
      <c r="S171" s="725" t="str">
        <f>Graphs!K181</f>
        <v/>
      </c>
      <c r="T171" s="643" t="str">
        <f>Graphs!L181</f>
        <v/>
      </c>
    </row>
    <row r="172" spans="1:20" ht="13.4" customHeight="1" thickTop="1" thickBot="1" x14ac:dyDescent="0.4">
      <c r="A172" s="737"/>
      <c r="B172" s="806" t="s">
        <v>914</v>
      </c>
      <c r="C172" s="807" t="s">
        <v>465</v>
      </c>
      <c r="D172" s="808" t="s">
        <v>1517</v>
      </c>
      <c r="E172" s="742"/>
      <c r="F172" s="736" t="s">
        <v>336</v>
      </c>
      <c r="G172" s="772" t="s">
        <v>1346</v>
      </c>
      <c r="H172" s="779" t="s">
        <v>2268</v>
      </c>
      <c r="I172" s="793"/>
      <c r="J172" s="794"/>
      <c r="K172" s="775" t="s">
        <v>2047</v>
      </c>
      <c r="L172" s="776" t="s">
        <v>78</v>
      </c>
      <c r="M172" s="851" t="str">
        <f>IF(Graphs!A181="","",Graphs!A181)</f>
        <v/>
      </c>
      <c r="N172" s="852"/>
      <c r="O172" s="853"/>
      <c r="Q172" s="724" t="str">
        <f>Graphs!E182</f>
        <v/>
      </c>
      <c r="R172" s="642" t="str">
        <f>Graphs!F182</f>
        <v/>
      </c>
      <c r="S172" s="725" t="str">
        <f>Graphs!K182</f>
        <v/>
      </c>
      <c r="T172" s="643" t="str">
        <f>Graphs!L182</f>
        <v/>
      </c>
    </row>
    <row r="173" spans="1:20" ht="13.4" customHeight="1" thickTop="1" thickBot="1" x14ac:dyDescent="0.4">
      <c r="A173" s="737"/>
      <c r="B173" s="812" t="s">
        <v>885</v>
      </c>
      <c r="C173" s="813" t="s">
        <v>708</v>
      </c>
      <c r="D173" s="814" t="s">
        <v>1518</v>
      </c>
      <c r="E173" s="762"/>
      <c r="F173" s="797" t="s">
        <v>1898</v>
      </c>
      <c r="G173" s="797" t="s">
        <v>1897</v>
      </c>
      <c r="H173" s="798" t="s">
        <v>1899</v>
      </c>
      <c r="I173" s="793"/>
      <c r="J173" s="794"/>
      <c r="K173" s="775" t="s">
        <v>1370</v>
      </c>
      <c r="L173" s="776" t="s">
        <v>776</v>
      </c>
      <c r="M173" s="667" t="str">
        <f>IF(Graphs!A182="","",Graphs!A182)</f>
        <v/>
      </c>
      <c r="N173" s="668"/>
      <c r="O173" s="669"/>
      <c r="Q173" s="724" t="str">
        <f>Graphs!E183</f>
        <v/>
      </c>
      <c r="R173" s="642" t="str">
        <f>Graphs!F183</f>
        <v/>
      </c>
      <c r="S173" s="725" t="str">
        <f>Graphs!K183</f>
        <v/>
      </c>
      <c r="T173" s="643" t="str">
        <f>Graphs!L183</f>
        <v/>
      </c>
    </row>
    <row r="174" spans="1:20" ht="13.4" customHeight="1" thickTop="1" thickBot="1" x14ac:dyDescent="0.4">
      <c r="A174" s="739"/>
      <c r="B174" s="806" t="s">
        <v>1519</v>
      </c>
      <c r="C174" s="807" t="s">
        <v>1520</v>
      </c>
      <c r="D174" s="808" t="s">
        <v>1521</v>
      </c>
      <c r="E174" s="742"/>
      <c r="F174" s="736" t="s">
        <v>335</v>
      </c>
      <c r="G174" s="772" t="s">
        <v>1340</v>
      </c>
      <c r="H174" s="779" t="s">
        <v>1341</v>
      </c>
      <c r="I174" s="793"/>
      <c r="J174" s="794"/>
      <c r="K174" s="775" t="s">
        <v>2064</v>
      </c>
      <c r="L174" s="776" t="s">
        <v>2063</v>
      </c>
      <c r="M174" s="851" t="str">
        <f>IF(Graphs!A183="","",Graphs!A183)</f>
        <v/>
      </c>
      <c r="N174" s="854"/>
      <c r="O174" s="855"/>
      <c r="Q174" s="724" t="str">
        <f>Graphs!E184</f>
        <v/>
      </c>
      <c r="R174" s="642" t="str">
        <f>Graphs!F184</f>
        <v/>
      </c>
      <c r="S174" s="725" t="str">
        <f>Graphs!K184</f>
        <v/>
      </c>
      <c r="T174" s="643" t="str">
        <f>Graphs!L184</f>
        <v/>
      </c>
    </row>
    <row r="175" spans="1:20" ht="13.4" customHeight="1" thickTop="1" thickBot="1" x14ac:dyDescent="0.4">
      <c r="A175" s="737"/>
      <c r="B175" s="812" t="s">
        <v>1522</v>
      </c>
      <c r="C175" s="813" t="s">
        <v>1523</v>
      </c>
      <c r="D175" s="814" t="s">
        <v>1524</v>
      </c>
      <c r="E175" s="762"/>
      <c r="F175" s="797" t="s">
        <v>1330</v>
      </c>
      <c r="G175" s="797" t="s">
        <v>1329</v>
      </c>
      <c r="H175" s="798" t="s">
        <v>1331</v>
      </c>
      <c r="I175" s="793"/>
      <c r="J175" s="794"/>
      <c r="K175" s="775" t="s">
        <v>2160</v>
      </c>
      <c r="L175" s="776" t="s">
        <v>694</v>
      </c>
      <c r="M175" s="667" t="str">
        <f>IF(Graphs!A184="","",Graphs!A184)</f>
        <v/>
      </c>
      <c r="N175" s="668"/>
      <c r="O175" s="669"/>
      <c r="Q175" s="724" t="str">
        <f>Graphs!E185</f>
        <v/>
      </c>
      <c r="R175" s="642" t="str">
        <f>Graphs!F185</f>
        <v/>
      </c>
      <c r="S175" s="725" t="str">
        <f>Graphs!K185</f>
        <v/>
      </c>
      <c r="T175" s="643" t="str">
        <f>Graphs!L185</f>
        <v/>
      </c>
    </row>
    <row r="176" spans="1:20" ht="13.4" customHeight="1" thickTop="1" thickBot="1" x14ac:dyDescent="0.4">
      <c r="A176" s="737"/>
      <c r="B176" s="806" t="s">
        <v>1059</v>
      </c>
      <c r="C176" s="807" t="s">
        <v>709</v>
      </c>
      <c r="D176" s="808" t="s">
        <v>1525</v>
      </c>
      <c r="E176" s="742"/>
      <c r="F176" s="736" t="s">
        <v>759</v>
      </c>
      <c r="G176" s="772" t="s">
        <v>1342</v>
      </c>
      <c r="H176" s="779" t="s">
        <v>1343</v>
      </c>
      <c r="I176" s="793"/>
      <c r="J176" s="794"/>
      <c r="K176" s="775" t="s">
        <v>1335</v>
      </c>
      <c r="L176" s="776" t="s">
        <v>331</v>
      </c>
      <c r="M176" s="851" t="str">
        <f>IF(Graphs!A185="","",Graphs!A185)</f>
        <v/>
      </c>
      <c r="N176" s="854"/>
      <c r="O176" s="855"/>
      <c r="Q176" s="724" t="str">
        <f>Graphs!E186</f>
        <v/>
      </c>
      <c r="R176" s="642" t="str">
        <f>Graphs!F186</f>
        <v/>
      </c>
      <c r="S176" s="725" t="str">
        <f>Graphs!K186</f>
        <v/>
      </c>
      <c r="T176" s="643" t="str">
        <f>Graphs!L186</f>
        <v/>
      </c>
    </row>
    <row r="177" spans="1:20" ht="13.4" customHeight="1" thickTop="1" thickBot="1" x14ac:dyDescent="0.4">
      <c r="A177" s="737"/>
      <c r="B177" s="812" t="s">
        <v>1019</v>
      </c>
      <c r="C177" s="813" t="s">
        <v>710</v>
      </c>
      <c r="D177" s="814" t="s">
        <v>1526</v>
      </c>
      <c r="E177" s="762"/>
      <c r="F177" s="797" t="s">
        <v>330</v>
      </c>
      <c r="G177" s="797" t="s">
        <v>1332</v>
      </c>
      <c r="H177" s="798" t="s">
        <v>1333</v>
      </c>
      <c r="I177" s="793"/>
      <c r="J177" s="794"/>
      <c r="K177" s="775" t="s">
        <v>1838</v>
      </c>
      <c r="L177" s="776" t="s">
        <v>713</v>
      </c>
      <c r="M177" s="667" t="str">
        <f>IF(Graphs!A186="","",Graphs!A186)</f>
        <v/>
      </c>
      <c r="N177" s="668"/>
      <c r="O177" s="669"/>
      <c r="Q177" s="724" t="str">
        <f>Graphs!E187</f>
        <v/>
      </c>
      <c r="R177" s="642" t="str">
        <f>Graphs!F187</f>
        <v/>
      </c>
      <c r="S177" s="725" t="str">
        <f>Graphs!K187</f>
        <v/>
      </c>
      <c r="T177" s="643" t="str">
        <f>Graphs!L187</f>
        <v/>
      </c>
    </row>
    <row r="178" spans="1:20" ht="13.4" customHeight="1" thickTop="1" thickBot="1" x14ac:dyDescent="0.4">
      <c r="A178" s="737"/>
      <c r="B178" s="806" t="s">
        <v>919</v>
      </c>
      <c r="C178" s="807" t="s">
        <v>847</v>
      </c>
      <c r="D178" s="808" t="s">
        <v>1527</v>
      </c>
      <c r="E178" s="742"/>
      <c r="F178" s="736" t="s">
        <v>331</v>
      </c>
      <c r="G178" s="772" t="s">
        <v>1334</v>
      </c>
      <c r="H178" s="779" t="s">
        <v>1335</v>
      </c>
      <c r="I178" s="793"/>
      <c r="J178" s="794"/>
      <c r="K178" s="775" t="s">
        <v>2232</v>
      </c>
      <c r="L178" s="776" t="s">
        <v>527</v>
      </c>
      <c r="M178" s="851" t="str">
        <f>IF(Graphs!A187="","",Graphs!A187)</f>
        <v/>
      </c>
      <c r="N178" s="852"/>
      <c r="O178" s="853"/>
      <c r="Q178" s="724" t="str">
        <f>Graphs!E188</f>
        <v/>
      </c>
      <c r="R178" s="642" t="str">
        <f>Graphs!F188</f>
        <v/>
      </c>
      <c r="S178" s="725" t="str">
        <f>Graphs!K188</f>
        <v/>
      </c>
      <c r="T178" s="643" t="str">
        <f>Graphs!L188</f>
        <v/>
      </c>
    </row>
    <row r="179" spans="1:20" ht="13.4" customHeight="1" thickTop="1" thickBot="1" x14ac:dyDescent="0.4">
      <c r="A179" s="737"/>
      <c r="B179" s="812" t="s">
        <v>927</v>
      </c>
      <c r="C179" s="813" t="s">
        <v>848</v>
      </c>
      <c r="D179" s="814" t="s">
        <v>1528</v>
      </c>
      <c r="E179" s="762"/>
      <c r="F179" s="797" t="s">
        <v>332</v>
      </c>
      <c r="G179" s="797" t="s">
        <v>1336</v>
      </c>
      <c r="H179" s="798" t="s">
        <v>2269</v>
      </c>
      <c r="I179" s="793"/>
      <c r="J179" s="794"/>
      <c r="K179" s="775" t="s">
        <v>1657</v>
      </c>
      <c r="L179" s="776" t="s">
        <v>172</v>
      </c>
      <c r="M179" s="667" t="str">
        <f>IF(Graphs!A188="","",Graphs!A188)</f>
        <v/>
      </c>
      <c r="N179" s="668"/>
      <c r="O179" s="669"/>
      <c r="Q179" s="724" t="str">
        <f>Graphs!E189</f>
        <v/>
      </c>
      <c r="R179" s="642" t="str">
        <f>Graphs!F189</f>
        <v/>
      </c>
      <c r="S179" s="725" t="str">
        <f>Graphs!K189</f>
        <v/>
      </c>
      <c r="T179" s="643" t="str">
        <f>Graphs!L189</f>
        <v/>
      </c>
    </row>
    <row r="180" spans="1:20" ht="13.4" customHeight="1" thickTop="1" thickBot="1" x14ac:dyDescent="0.4">
      <c r="A180" s="737"/>
      <c r="B180" s="806" t="s">
        <v>957</v>
      </c>
      <c r="C180" s="807" t="s">
        <v>849</v>
      </c>
      <c r="D180" s="808" t="s">
        <v>1529</v>
      </c>
      <c r="E180" s="742"/>
      <c r="F180" s="736" t="s">
        <v>333</v>
      </c>
      <c r="G180" s="772" t="s">
        <v>1337</v>
      </c>
      <c r="H180" s="779" t="s">
        <v>2270</v>
      </c>
      <c r="I180" s="793"/>
      <c r="J180" s="794"/>
      <c r="K180" s="775" t="s">
        <v>1567</v>
      </c>
      <c r="L180" s="776" t="s">
        <v>319</v>
      </c>
      <c r="M180" s="851" t="str">
        <f>IF(Graphs!A189="","",Graphs!A189)</f>
        <v/>
      </c>
      <c r="N180" s="854"/>
      <c r="O180" s="855"/>
      <c r="Q180" s="724" t="str">
        <f>Graphs!E190</f>
        <v/>
      </c>
      <c r="R180" s="642" t="str">
        <f>Graphs!F190</f>
        <v/>
      </c>
      <c r="S180" s="725" t="str">
        <f>Graphs!K190</f>
        <v/>
      </c>
      <c r="T180" s="643" t="str">
        <f>Graphs!L190</f>
        <v/>
      </c>
    </row>
    <row r="181" spans="1:20" ht="13.4" customHeight="1" thickTop="1" thickBot="1" x14ac:dyDescent="0.4">
      <c r="A181" s="737"/>
      <c r="B181" s="812" t="s">
        <v>1093</v>
      </c>
      <c r="C181" s="813" t="s">
        <v>287</v>
      </c>
      <c r="D181" s="814" t="s">
        <v>1530</v>
      </c>
      <c r="E181" s="762"/>
      <c r="F181" s="797" t="s">
        <v>337</v>
      </c>
      <c r="G181" s="797" t="s">
        <v>1347</v>
      </c>
      <c r="H181" s="798" t="s">
        <v>2271</v>
      </c>
      <c r="I181" s="793"/>
      <c r="J181" s="794"/>
      <c r="K181" s="775" t="s">
        <v>1850</v>
      </c>
      <c r="L181" s="776" t="s">
        <v>295</v>
      </c>
      <c r="M181" s="667" t="str">
        <f>IF(Graphs!A190="","",Graphs!A190)</f>
        <v/>
      </c>
      <c r="N181" s="668"/>
      <c r="O181" s="669"/>
      <c r="Q181" s="724" t="str">
        <f>Graphs!E191</f>
        <v/>
      </c>
      <c r="R181" s="642" t="str">
        <f>Graphs!F191</f>
        <v/>
      </c>
      <c r="S181" s="725" t="str">
        <f>Graphs!K191</f>
        <v/>
      </c>
      <c r="T181" s="643" t="str">
        <f>Graphs!L191</f>
        <v/>
      </c>
    </row>
    <row r="182" spans="1:20" ht="13.4" customHeight="1" thickTop="1" thickBot="1" x14ac:dyDescent="0.4">
      <c r="A182" s="745"/>
      <c r="B182" s="806" t="s">
        <v>1531</v>
      </c>
      <c r="C182" s="807" t="s">
        <v>1532</v>
      </c>
      <c r="D182" s="808" t="s">
        <v>1533</v>
      </c>
      <c r="E182" s="742"/>
      <c r="F182" s="736" t="s">
        <v>334</v>
      </c>
      <c r="G182" s="772" t="s">
        <v>1338</v>
      </c>
      <c r="H182" s="779" t="s">
        <v>1339</v>
      </c>
      <c r="I182" s="793"/>
      <c r="J182" s="794"/>
      <c r="K182" s="775" t="s">
        <v>2214</v>
      </c>
      <c r="L182" s="776" t="s">
        <v>510</v>
      </c>
      <c r="M182" s="851" t="str">
        <f>IF(Graphs!A191="","",Graphs!A191)</f>
        <v/>
      </c>
      <c r="N182" s="854"/>
      <c r="O182" s="855"/>
      <c r="Q182" s="724" t="str">
        <f>Graphs!E192</f>
        <v/>
      </c>
      <c r="R182" s="642" t="str">
        <f>Graphs!F192</f>
        <v/>
      </c>
      <c r="S182" s="725" t="str">
        <f>Graphs!K192</f>
        <v/>
      </c>
      <c r="T182" s="643" t="str">
        <f>Graphs!L192</f>
        <v/>
      </c>
    </row>
    <row r="183" spans="1:20" ht="13.4" customHeight="1" thickTop="1" thickBot="1" x14ac:dyDescent="0.4">
      <c r="A183" s="737"/>
      <c r="B183" s="812" t="s">
        <v>1023</v>
      </c>
      <c r="C183" s="813" t="s">
        <v>658</v>
      </c>
      <c r="D183" s="814" t="s">
        <v>1534</v>
      </c>
      <c r="E183" s="762"/>
      <c r="F183" s="797" t="s">
        <v>339</v>
      </c>
      <c r="G183" s="797" t="s">
        <v>1350</v>
      </c>
      <c r="H183" s="798" t="s">
        <v>1514</v>
      </c>
      <c r="I183" s="793"/>
      <c r="J183" s="794"/>
      <c r="K183" s="775" t="s">
        <v>1726</v>
      </c>
      <c r="L183" s="776" t="s">
        <v>26</v>
      </c>
      <c r="M183" s="667" t="str">
        <f>IF(Graphs!A192="","",Graphs!A192)</f>
        <v/>
      </c>
      <c r="N183" s="668"/>
      <c r="O183" s="669"/>
      <c r="Q183" s="724" t="str">
        <f>Graphs!E193</f>
        <v/>
      </c>
      <c r="R183" s="642" t="str">
        <f>Graphs!F193</f>
        <v/>
      </c>
      <c r="S183" s="725" t="str">
        <f>Graphs!K193</f>
        <v/>
      </c>
      <c r="T183" s="643" t="str">
        <f>Graphs!L193</f>
        <v/>
      </c>
    </row>
    <row r="184" spans="1:20" ht="13.4" customHeight="1" thickTop="1" thickBot="1" x14ac:dyDescent="0.4">
      <c r="A184" s="745"/>
      <c r="B184" s="806" t="s">
        <v>964</v>
      </c>
      <c r="C184" s="807" t="s">
        <v>288</v>
      </c>
      <c r="D184" s="808" t="s">
        <v>1535</v>
      </c>
      <c r="E184" s="788"/>
      <c r="F184" s="736" t="s">
        <v>338</v>
      </c>
      <c r="G184" s="772" t="s">
        <v>1348</v>
      </c>
      <c r="H184" s="779" t="s">
        <v>1349</v>
      </c>
      <c r="I184" s="793"/>
      <c r="J184" s="794"/>
      <c r="K184" s="775" t="s">
        <v>1913</v>
      </c>
      <c r="L184" s="776" t="s">
        <v>670</v>
      </c>
      <c r="M184" s="851" t="str">
        <f>IF(Graphs!A193="","",Graphs!A193)</f>
        <v/>
      </c>
      <c r="N184" s="852"/>
      <c r="O184" s="853"/>
      <c r="Q184" s="724" t="str">
        <f>Graphs!E194</f>
        <v/>
      </c>
      <c r="R184" s="642" t="str">
        <f>Graphs!F194</f>
        <v/>
      </c>
      <c r="S184" s="725" t="str">
        <f>Graphs!K194</f>
        <v/>
      </c>
      <c r="T184" s="643" t="str">
        <f>Graphs!L194</f>
        <v/>
      </c>
    </row>
    <row r="185" spans="1:20" ht="13.4" customHeight="1" thickTop="1" thickBot="1" x14ac:dyDescent="0.4">
      <c r="A185" s="737"/>
      <c r="B185" s="812" t="s">
        <v>1536</v>
      </c>
      <c r="C185" s="813" t="s">
        <v>1537</v>
      </c>
      <c r="D185" s="814" t="s">
        <v>1538</v>
      </c>
      <c r="E185" s="762"/>
      <c r="F185" s="797" t="s">
        <v>1578</v>
      </c>
      <c r="G185" s="797" t="s">
        <v>1577</v>
      </c>
      <c r="H185" s="798" t="s">
        <v>1787</v>
      </c>
      <c r="I185" s="793"/>
      <c r="J185" s="794"/>
      <c r="K185" s="775" t="s">
        <v>1576</v>
      </c>
      <c r="L185" s="776" t="s">
        <v>328</v>
      </c>
      <c r="M185" s="667" t="str">
        <f>IF(Graphs!A194="","",Graphs!A194)</f>
        <v/>
      </c>
      <c r="N185" s="668"/>
      <c r="O185" s="669"/>
      <c r="Q185" s="724" t="str">
        <f>Graphs!E195</f>
        <v/>
      </c>
      <c r="R185" s="642" t="str">
        <f>Graphs!F195</f>
        <v/>
      </c>
      <c r="S185" s="725" t="str">
        <f>Graphs!K195</f>
        <v/>
      </c>
      <c r="T185" s="643" t="str">
        <f>Graphs!L195</f>
        <v/>
      </c>
    </row>
    <row r="186" spans="1:20" ht="13.4" customHeight="1" thickTop="1" thickBot="1" x14ac:dyDescent="0.4">
      <c r="A186" s="739"/>
      <c r="B186" s="806" t="s">
        <v>915</v>
      </c>
      <c r="C186" s="807" t="s">
        <v>717</v>
      </c>
      <c r="D186" s="808" t="s">
        <v>1539</v>
      </c>
      <c r="E186" s="788"/>
      <c r="F186" s="736" t="s">
        <v>340</v>
      </c>
      <c r="G186" s="772" t="s">
        <v>951</v>
      </c>
      <c r="H186" s="779" t="s">
        <v>1579</v>
      </c>
      <c r="I186" s="793"/>
      <c r="J186" s="794"/>
      <c r="K186" s="775" t="s">
        <v>1836</v>
      </c>
      <c r="L186" s="776" t="s">
        <v>712</v>
      </c>
      <c r="M186" s="851" t="str">
        <f>IF(Graphs!A195="","",Graphs!A195)</f>
        <v/>
      </c>
      <c r="N186" s="854"/>
      <c r="O186" s="855"/>
      <c r="Q186" s="724" t="str">
        <f>Graphs!E196</f>
        <v/>
      </c>
      <c r="R186" s="642" t="str">
        <f>Graphs!F196</f>
        <v/>
      </c>
      <c r="S186" s="725" t="str">
        <f>Graphs!K196</f>
        <v/>
      </c>
      <c r="T186" s="643" t="str">
        <f>Graphs!L196</f>
        <v/>
      </c>
    </row>
    <row r="187" spans="1:20" ht="13.4" customHeight="1" thickTop="1" thickBot="1" x14ac:dyDescent="0.4">
      <c r="A187" s="737"/>
      <c r="B187" s="812" t="s">
        <v>899</v>
      </c>
      <c r="C187" s="813" t="s">
        <v>716</v>
      </c>
      <c r="D187" s="814" t="s">
        <v>1540</v>
      </c>
      <c r="E187" s="762"/>
      <c r="F187" s="797" t="s">
        <v>257</v>
      </c>
      <c r="G187" s="797" t="s">
        <v>945</v>
      </c>
      <c r="H187" s="798" t="s">
        <v>1580</v>
      </c>
      <c r="I187" s="793"/>
      <c r="J187" s="794"/>
      <c r="K187" s="775" t="s">
        <v>2100</v>
      </c>
      <c r="L187" s="776" t="s">
        <v>2099</v>
      </c>
      <c r="M187" s="667" t="str">
        <f>IF(Graphs!A196="","",Graphs!A196)</f>
        <v/>
      </c>
      <c r="N187" s="668"/>
      <c r="O187" s="669"/>
      <c r="Q187" s="724" t="str">
        <f>Graphs!E197</f>
        <v/>
      </c>
      <c r="R187" s="642" t="str">
        <f>Graphs!F197</f>
        <v/>
      </c>
      <c r="S187" s="725" t="str">
        <f>Graphs!K197</f>
        <v/>
      </c>
      <c r="T187" s="643" t="str">
        <f>Graphs!L197</f>
        <v/>
      </c>
    </row>
    <row r="188" spans="1:20" ht="13.4" customHeight="1" thickTop="1" thickBot="1" x14ac:dyDescent="0.4">
      <c r="A188" s="737"/>
      <c r="B188" s="806" t="s">
        <v>1038</v>
      </c>
      <c r="C188" s="807" t="s">
        <v>289</v>
      </c>
      <c r="D188" s="808" t="s">
        <v>1779</v>
      </c>
      <c r="E188" s="742"/>
      <c r="F188" s="736" t="s">
        <v>1582</v>
      </c>
      <c r="G188" s="772" t="s">
        <v>1581</v>
      </c>
      <c r="H188" s="779" t="s">
        <v>1583</v>
      </c>
      <c r="I188" s="793"/>
      <c r="J188" s="794"/>
      <c r="K188" s="775" t="s">
        <v>1797</v>
      </c>
      <c r="L188" s="776" t="s">
        <v>489</v>
      </c>
      <c r="M188" s="851" t="str">
        <f>IF(Graphs!A197="","",Graphs!A197)</f>
        <v/>
      </c>
      <c r="N188" s="854"/>
      <c r="O188" s="855"/>
      <c r="Q188" s="724" t="str">
        <f>Graphs!E198</f>
        <v/>
      </c>
      <c r="R188" s="642" t="str">
        <f>Graphs!F198</f>
        <v/>
      </c>
      <c r="S188" s="725" t="str">
        <f>Graphs!K198</f>
        <v/>
      </c>
      <c r="T188" s="643" t="str">
        <f>Graphs!L198</f>
        <v/>
      </c>
    </row>
    <row r="189" spans="1:20" ht="13.4" customHeight="1" thickTop="1" thickBot="1" x14ac:dyDescent="0.4">
      <c r="A189" s="737"/>
      <c r="B189" s="812" t="s">
        <v>909</v>
      </c>
      <c r="C189" s="813" t="s">
        <v>290</v>
      </c>
      <c r="D189" s="814" t="s">
        <v>1541</v>
      </c>
      <c r="E189" s="786"/>
      <c r="F189" s="797" t="s">
        <v>341</v>
      </c>
      <c r="G189" s="797" t="s">
        <v>1032</v>
      </c>
      <c r="H189" s="798" t="s">
        <v>1584</v>
      </c>
      <c r="I189" s="793"/>
      <c r="J189" s="794"/>
      <c r="K189" s="775" t="s">
        <v>2057</v>
      </c>
      <c r="L189" s="776" t="s">
        <v>2056</v>
      </c>
      <c r="M189" s="667" t="str">
        <f>IF(Graphs!A198="","",Graphs!A198)</f>
        <v/>
      </c>
      <c r="N189" s="668"/>
      <c r="O189" s="669"/>
      <c r="Q189" s="726" t="str">
        <f>Graphs!E199</f>
        <v/>
      </c>
      <c r="R189" s="644" t="str">
        <f>Graphs!F199</f>
        <v/>
      </c>
      <c r="S189" s="727" t="str">
        <f>Graphs!K199</f>
        <v/>
      </c>
      <c r="T189" s="645" t="str">
        <f>Graphs!L199</f>
        <v/>
      </c>
    </row>
    <row r="190" spans="1:20" ht="13.4" customHeight="1" thickTop="1" thickBot="1" x14ac:dyDescent="0.4">
      <c r="A190" s="737"/>
      <c r="B190" s="806" t="s">
        <v>960</v>
      </c>
      <c r="C190" s="807" t="s">
        <v>715</v>
      </c>
      <c r="D190" s="808" t="s">
        <v>1542</v>
      </c>
      <c r="E190" s="787"/>
      <c r="F190" s="736" t="s">
        <v>342</v>
      </c>
      <c r="G190" s="772" t="s">
        <v>1042</v>
      </c>
      <c r="H190" s="779" t="s">
        <v>1585</v>
      </c>
      <c r="I190" s="793"/>
      <c r="J190" s="794"/>
      <c r="K190" s="775" t="s">
        <v>1741</v>
      </c>
      <c r="L190" s="776" t="s">
        <v>557</v>
      </c>
      <c r="M190" s="851" t="str">
        <f>IF(Graphs!A198="","",Graphs!A198)</f>
        <v/>
      </c>
      <c r="N190" s="852"/>
      <c r="O190" s="853"/>
    </row>
    <row r="191" spans="1:20" ht="13.4" customHeight="1" thickTop="1" thickBot="1" x14ac:dyDescent="0.4">
      <c r="A191" s="737"/>
      <c r="B191" s="812" t="s">
        <v>1083</v>
      </c>
      <c r="C191" s="813" t="s">
        <v>279</v>
      </c>
      <c r="D191" s="814" t="s">
        <v>1543</v>
      </c>
      <c r="E191" s="762"/>
      <c r="F191" s="797" t="s">
        <v>1589</v>
      </c>
      <c r="G191" s="797" t="s">
        <v>1588</v>
      </c>
      <c r="H191" s="798" t="s">
        <v>1590</v>
      </c>
      <c r="I191" s="793"/>
      <c r="J191" s="794"/>
      <c r="K191" s="775" t="s">
        <v>2270</v>
      </c>
      <c r="L191" s="776" t="s">
        <v>333</v>
      </c>
      <c r="M191" s="667" t="str">
        <f>IF(Graphs!A200="","",Graphs!A200)</f>
        <v/>
      </c>
      <c r="N191" s="668"/>
      <c r="O191" s="669"/>
    </row>
    <row r="192" spans="1:20" ht="13.4" customHeight="1" thickTop="1" thickBot="1" x14ac:dyDescent="0.4">
      <c r="A192" s="737"/>
      <c r="B192" s="806" t="s">
        <v>1544</v>
      </c>
      <c r="C192" s="807" t="s">
        <v>1545</v>
      </c>
      <c r="D192" s="808" t="s">
        <v>1780</v>
      </c>
      <c r="E192" s="742"/>
      <c r="F192" s="736" t="s">
        <v>258</v>
      </c>
      <c r="G192" s="772" t="s">
        <v>1586</v>
      </c>
      <c r="H192" s="779" t="s">
        <v>1587</v>
      </c>
      <c r="I192" s="793"/>
      <c r="J192" s="794"/>
      <c r="K192" s="775" t="s">
        <v>2269</v>
      </c>
      <c r="L192" s="776" t="s">
        <v>332</v>
      </c>
      <c r="M192" s="851" t="str">
        <f>IF(Graphs!A201="","",Graphs!A201)</f>
        <v/>
      </c>
      <c r="N192" s="854"/>
      <c r="O192" s="855"/>
    </row>
    <row r="193" spans="1:15" ht="13.4" customHeight="1" thickTop="1" thickBot="1" x14ac:dyDescent="0.4">
      <c r="A193" s="737"/>
      <c r="B193" s="812" t="s">
        <v>1546</v>
      </c>
      <c r="C193" s="813" t="s">
        <v>292</v>
      </c>
      <c r="D193" s="814" t="s">
        <v>1781</v>
      </c>
      <c r="E193" s="762"/>
      <c r="F193" s="797" t="s">
        <v>1592</v>
      </c>
      <c r="G193" s="797" t="s">
        <v>1591</v>
      </c>
      <c r="H193" s="798" t="s">
        <v>1593</v>
      </c>
      <c r="I193" s="793"/>
      <c r="J193" s="794"/>
      <c r="K193" s="775" t="s">
        <v>1580</v>
      </c>
      <c r="L193" s="776" t="s">
        <v>257</v>
      </c>
      <c r="M193" s="667" t="str">
        <f>IF(Graphs!A202="","",Graphs!A202)</f>
        <v/>
      </c>
      <c r="N193" s="668"/>
      <c r="O193" s="669"/>
    </row>
    <row r="194" spans="1:15" ht="13.4" customHeight="1" thickTop="1" thickBot="1" x14ac:dyDescent="0.4">
      <c r="A194" s="737"/>
      <c r="B194" s="806" t="s">
        <v>979</v>
      </c>
      <c r="C194" s="807" t="s">
        <v>719</v>
      </c>
      <c r="D194" s="808" t="s">
        <v>1782</v>
      </c>
      <c r="E194" s="742"/>
      <c r="F194" s="736" t="s">
        <v>661</v>
      </c>
      <c r="G194" s="772" t="s">
        <v>969</v>
      </c>
      <c r="H194" s="779" t="s">
        <v>1594</v>
      </c>
      <c r="I194" s="793"/>
      <c r="J194" s="794"/>
      <c r="K194" s="775" t="s">
        <v>1711</v>
      </c>
      <c r="L194" s="776" t="s">
        <v>1710</v>
      </c>
      <c r="M194" s="851" t="str">
        <f>IF(Graphs!A203="","",Graphs!A203)</f>
        <v/>
      </c>
      <c r="N194" s="854"/>
      <c r="O194" s="855"/>
    </row>
    <row r="195" spans="1:15" ht="13.4" customHeight="1" thickTop="1" thickBot="1" x14ac:dyDescent="0.4">
      <c r="A195" s="737"/>
      <c r="B195" s="812" t="s">
        <v>1547</v>
      </c>
      <c r="C195" s="813" t="s">
        <v>1548</v>
      </c>
      <c r="D195" s="814" t="s">
        <v>1783</v>
      </c>
      <c r="E195" s="762"/>
      <c r="F195" s="797" t="s">
        <v>761</v>
      </c>
      <c r="G195" s="797" t="s">
        <v>948</v>
      </c>
      <c r="H195" s="798" t="s">
        <v>1595</v>
      </c>
      <c r="I195" s="793"/>
      <c r="J195" s="794"/>
      <c r="K195" s="775" t="s">
        <v>1787</v>
      </c>
      <c r="L195" s="776" t="s">
        <v>1578</v>
      </c>
      <c r="M195" s="590" t="str">
        <f>IF(Graphs!A204="","",Graphs!A204)</f>
        <v/>
      </c>
    </row>
    <row r="196" spans="1:15" ht="13.4" customHeight="1" thickTop="1" thickBot="1" x14ac:dyDescent="0.4">
      <c r="A196" s="737"/>
      <c r="B196" s="806" t="s">
        <v>1076</v>
      </c>
      <c r="C196" s="807" t="s">
        <v>293</v>
      </c>
      <c r="D196" s="808" t="s">
        <v>1784</v>
      </c>
      <c r="E196" s="742"/>
      <c r="F196" s="736" t="s">
        <v>662</v>
      </c>
      <c r="G196" s="772" t="s">
        <v>1900</v>
      </c>
      <c r="H196" s="779" t="s">
        <v>1901</v>
      </c>
      <c r="I196" s="793"/>
      <c r="J196" s="794"/>
      <c r="K196" s="775" t="s">
        <v>1785</v>
      </c>
      <c r="L196" s="776" t="s">
        <v>748</v>
      </c>
      <c r="M196" s="590" t="str">
        <f>IF(Graphs!A205="","",Graphs!A205)</f>
        <v/>
      </c>
    </row>
    <row r="197" spans="1:15" ht="13.4" customHeight="1" thickTop="1" thickBot="1" x14ac:dyDescent="0.4">
      <c r="A197" s="741"/>
      <c r="B197" s="812" t="s">
        <v>1547</v>
      </c>
      <c r="C197" s="813" t="s">
        <v>1548</v>
      </c>
      <c r="D197" s="814" t="s">
        <v>1783</v>
      </c>
      <c r="E197" s="762"/>
      <c r="F197" s="797" t="s">
        <v>1597</v>
      </c>
      <c r="G197" s="797" t="s">
        <v>1596</v>
      </c>
      <c r="H197" s="798" t="s">
        <v>1598</v>
      </c>
      <c r="I197" s="793"/>
      <c r="J197" s="794"/>
      <c r="K197" s="775" t="s">
        <v>2150</v>
      </c>
      <c r="L197" s="776" t="s">
        <v>554</v>
      </c>
      <c r="M197" s="590" t="str">
        <f>IF(Graphs!A206="","",Graphs!A206)</f>
        <v/>
      </c>
    </row>
    <row r="198" spans="1:15" ht="13.4" customHeight="1" thickTop="1" thickBot="1" x14ac:dyDescent="0.4">
      <c r="A198" s="737"/>
      <c r="B198" s="806" t="s">
        <v>1076</v>
      </c>
      <c r="C198" s="807" t="s">
        <v>293</v>
      </c>
      <c r="D198" s="808" t="s">
        <v>1784</v>
      </c>
      <c r="E198" s="742"/>
      <c r="F198" s="736" t="s">
        <v>343</v>
      </c>
      <c r="G198" s="772" t="s">
        <v>971</v>
      </c>
      <c r="H198" s="779" t="s">
        <v>1599</v>
      </c>
      <c r="I198" s="793"/>
      <c r="J198" s="794"/>
      <c r="K198" s="775" t="s">
        <v>1595</v>
      </c>
      <c r="L198" s="776" t="s">
        <v>761</v>
      </c>
      <c r="M198" s="590" t="str">
        <f>IF(Graphs!A207="","",Graphs!A207)</f>
        <v/>
      </c>
    </row>
    <row r="199" spans="1:15" ht="13.4" customHeight="1" thickTop="1" thickBot="1" x14ac:dyDescent="0.4">
      <c r="A199" s="737"/>
      <c r="B199" s="812" t="s">
        <v>881</v>
      </c>
      <c r="C199" s="813" t="s">
        <v>294</v>
      </c>
      <c r="D199" s="814" t="s">
        <v>1549</v>
      </c>
      <c r="E199" s="784"/>
      <c r="F199" s="797" t="s">
        <v>1601</v>
      </c>
      <c r="G199" s="797" t="s">
        <v>1600</v>
      </c>
      <c r="H199" s="798" t="s">
        <v>1789</v>
      </c>
      <c r="I199" s="793"/>
      <c r="J199" s="794"/>
      <c r="K199" s="775" t="s">
        <v>1846</v>
      </c>
      <c r="L199" s="776" t="s">
        <v>721</v>
      </c>
      <c r="M199" s="590" t="str">
        <f>IF(Graphs!A208="","",Graphs!A208)</f>
        <v/>
      </c>
    </row>
    <row r="200" spans="1:15" ht="13.4" customHeight="1" thickTop="1" thickBot="1" x14ac:dyDescent="0.4">
      <c r="A200" s="737"/>
      <c r="B200" s="806" t="s">
        <v>1011</v>
      </c>
      <c r="C200" s="807" t="s">
        <v>720</v>
      </c>
      <c r="D200" s="808" t="s">
        <v>1550</v>
      </c>
      <c r="E200" s="742"/>
      <c r="F200" s="736" t="s">
        <v>762</v>
      </c>
      <c r="G200" s="772" t="s">
        <v>1047</v>
      </c>
      <c r="H200" s="779" t="s">
        <v>1788</v>
      </c>
      <c r="I200" s="793"/>
      <c r="J200" s="794"/>
      <c r="K200" s="775" t="s">
        <v>1446</v>
      </c>
      <c r="L200" s="776" t="s">
        <v>513</v>
      </c>
      <c r="M200" s="590" t="str">
        <f>IF(Graphs!A209="","",Graphs!A209)</f>
        <v/>
      </c>
    </row>
    <row r="201" spans="1:15" ht="13.4" customHeight="1" thickTop="1" thickBot="1" x14ac:dyDescent="0.4">
      <c r="A201" s="737"/>
      <c r="B201" s="812" t="s">
        <v>900</v>
      </c>
      <c r="C201" s="813" t="s">
        <v>723</v>
      </c>
      <c r="D201" s="814" t="s">
        <v>1551</v>
      </c>
      <c r="E201" s="786"/>
      <c r="F201" s="797" t="s">
        <v>763</v>
      </c>
      <c r="G201" s="797" t="s">
        <v>1046</v>
      </c>
      <c r="H201" s="798" t="s">
        <v>1790</v>
      </c>
      <c r="I201" s="793"/>
      <c r="J201" s="794"/>
      <c r="K201" s="775" t="s">
        <v>1360</v>
      </c>
      <c r="L201" s="776" t="s">
        <v>242</v>
      </c>
      <c r="M201" s="590" t="str">
        <f>IF(Graphs!A210="","",Graphs!A210)</f>
        <v/>
      </c>
    </row>
    <row r="202" spans="1:15" ht="13.4" customHeight="1" thickTop="1" thickBot="1" x14ac:dyDescent="0.4">
      <c r="A202" s="737"/>
      <c r="B202" s="806" t="s">
        <v>931</v>
      </c>
      <c r="C202" s="807" t="s">
        <v>249</v>
      </c>
      <c r="D202" s="808" t="s">
        <v>1552</v>
      </c>
      <c r="E202" s="742"/>
      <c r="F202" s="736" t="s">
        <v>1603</v>
      </c>
      <c r="G202" s="772" t="s">
        <v>1602</v>
      </c>
      <c r="H202" s="779" t="s">
        <v>1604</v>
      </c>
      <c r="I202" s="793"/>
      <c r="J202" s="794"/>
      <c r="K202" s="775" t="s">
        <v>1310</v>
      </c>
      <c r="L202" s="776" t="s">
        <v>162</v>
      </c>
    </row>
    <row r="203" spans="1:15" ht="13.4" customHeight="1" thickTop="1" thickBot="1" x14ac:dyDescent="0.4">
      <c r="A203" s="737"/>
      <c r="B203" s="812" t="s">
        <v>1081</v>
      </c>
      <c r="C203" s="813" t="s">
        <v>300</v>
      </c>
      <c r="D203" s="814" t="s">
        <v>1553</v>
      </c>
      <c r="E203" s="762"/>
      <c r="F203" s="797" t="s">
        <v>764</v>
      </c>
      <c r="G203" s="797" t="s">
        <v>882</v>
      </c>
      <c r="H203" s="798" t="s">
        <v>1605</v>
      </c>
      <c r="I203" s="793"/>
      <c r="J203" s="794"/>
      <c r="K203" s="775" t="s">
        <v>1202</v>
      </c>
      <c r="L203" s="776" t="s">
        <v>286</v>
      </c>
    </row>
    <row r="204" spans="1:15" ht="13.4" customHeight="1" thickTop="1" thickBot="1" x14ac:dyDescent="0.4">
      <c r="A204" s="737"/>
      <c r="B204" s="806" t="s">
        <v>1554</v>
      </c>
      <c r="C204" s="807" t="s">
        <v>1555</v>
      </c>
      <c r="D204" s="808" t="s">
        <v>1556</v>
      </c>
      <c r="E204" s="742"/>
      <c r="F204" s="736" t="s">
        <v>344</v>
      </c>
      <c r="G204" s="772" t="s">
        <v>1351</v>
      </c>
      <c r="H204" s="779" t="s">
        <v>1352</v>
      </c>
      <c r="I204" s="793"/>
      <c r="J204" s="794"/>
      <c r="K204" s="775" t="s">
        <v>1364</v>
      </c>
      <c r="L204" s="776" t="s">
        <v>244</v>
      </c>
    </row>
    <row r="205" spans="1:15" ht="13.4" customHeight="1" thickTop="1" thickBot="1" x14ac:dyDescent="0.4">
      <c r="A205" s="737"/>
      <c r="B205" s="812" t="s">
        <v>916</v>
      </c>
      <c r="C205" s="813" t="s">
        <v>301</v>
      </c>
      <c r="D205" s="814" t="s">
        <v>1557</v>
      </c>
      <c r="E205" s="762"/>
      <c r="F205" s="797" t="s">
        <v>2201</v>
      </c>
      <c r="G205" s="797" t="s">
        <v>2200</v>
      </c>
      <c r="H205" s="798" t="s">
        <v>2202</v>
      </c>
      <c r="I205" s="793"/>
      <c r="J205" s="794"/>
      <c r="K205" s="775" t="s">
        <v>1404</v>
      </c>
      <c r="L205" s="776" t="s">
        <v>246</v>
      </c>
    </row>
    <row r="206" spans="1:15" ht="13.4" customHeight="1" thickTop="1" thickBot="1" x14ac:dyDescent="0.4">
      <c r="A206" s="737"/>
      <c r="B206" s="806" t="s">
        <v>994</v>
      </c>
      <c r="C206" s="807" t="s">
        <v>736</v>
      </c>
      <c r="D206" s="808" t="s">
        <v>1558</v>
      </c>
      <c r="E206" s="742"/>
      <c r="F206" s="736" t="s">
        <v>345</v>
      </c>
      <c r="G206" s="772" t="s">
        <v>958</v>
      </c>
      <c r="H206" s="779" t="s">
        <v>2203</v>
      </c>
      <c r="I206" s="793"/>
      <c r="J206" s="794"/>
      <c r="K206" s="775" t="s">
        <v>1222</v>
      </c>
      <c r="L206" s="776" t="s">
        <v>1221</v>
      </c>
    </row>
    <row r="207" spans="1:15" ht="13.4" customHeight="1" thickTop="1" thickBot="1" x14ac:dyDescent="0.4">
      <c r="A207" s="737"/>
      <c r="B207" s="812" t="s">
        <v>1048</v>
      </c>
      <c r="C207" s="813" t="s">
        <v>164</v>
      </c>
      <c r="D207" s="814" t="s">
        <v>1559</v>
      </c>
      <c r="E207" s="762"/>
      <c r="F207" s="797" t="s">
        <v>346</v>
      </c>
      <c r="G207" s="797" t="s">
        <v>1067</v>
      </c>
      <c r="H207" s="798" t="s">
        <v>2204</v>
      </c>
      <c r="I207" s="793"/>
      <c r="J207" s="794"/>
      <c r="K207" s="775" t="s">
        <v>1973</v>
      </c>
      <c r="L207" s="776" t="s">
        <v>1972</v>
      </c>
    </row>
    <row r="208" spans="1:15" ht="13.4" customHeight="1" thickTop="1" thickBot="1" x14ac:dyDescent="0.4">
      <c r="A208" s="737"/>
      <c r="B208" s="806" t="s">
        <v>944</v>
      </c>
      <c r="C208" s="807" t="s">
        <v>747</v>
      </c>
      <c r="D208" s="808" t="s">
        <v>1560</v>
      </c>
      <c r="E208" s="742"/>
      <c r="F208" s="736" t="s">
        <v>765</v>
      </c>
      <c r="G208" s="772" t="s">
        <v>1069</v>
      </c>
      <c r="H208" s="779" t="s">
        <v>1606</v>
      </c>
      <c r="I208" s="793"/>
      <c r="J208" s="794"/>
      <c r="K208" s="775" t="s">
        <v>2233</v>
      </c>
      <c r="L208" s="776" t="s">
        <v>528</v>
      </c>
    </row>
    <row r="209" spans="1:12" ht="13.4" customHeight="1" thickTop="1" thickBot="1" x14ac:dyDescent="0.4">
      <c r="A209" s="739"/>
      <c r="B209" s="812" t="s">
        <v>946</v>
      </c>
      <c r="C209" s="813" t="s">
        <v>748</v>
      </c>
      <c r="D209" s="814" t="s">
        <v>1785</v>
      </c>
      <c r="E209" s="762"/>
      <c r="F209" s="797" t="s">
        <v>347</v>
      </c>
      <c r="G209" s="797" t="s">
        <v>995</v>
      </c>
      <c r="H209" s="798" t="s">
        <v>1607</v>
      </c>
      <c r="I209" s="793"/>
      <c r="J209" s="794"/>
      <c r="K209" s="775" t="s">
        <v>1630</v>
      </c>
      <c r="L209" s="776" t="s">
        <v>788</v>
      </c>
    </row>
    <row r="210" spans="1:12" ht="13.4" customHeight="1" thickTop="1" thickBot="1" x14ac:dyDescent="0.4">
      <c r="A210" s="739"/>
      <c r="B210" s="806" t="s">
        <v>1561</v>
      </c>
      <c r="C210" s="807" t="s">
        <v>1562</v>
      </c>
      <c r="D210" s="808" t="s">
        <v>1563</v>
      </c>
      <c r="E210" s="742"/>
      <c r="F210" s="736" t="s">
        <v>348</v>
      </c>
      <c r="G210" s="772" t="s">
        <v>887</v>
      </c>
      <c r="H210" s="779" t="s">
        <v>1608</v>
      </c>
      <c r="I210" s="793"/>
      <c r="J210" s="794"/>
      <c r="K210" s="775" t="s">
        <v>1579</v>
      </c>
      <c r="L210" s="776" t="s">
        <v>340</v>
      </c>
    </row>
    <row r="211" spans="1:12" ht="13.4" customHeight="1" thickTop="1" thickBot="1" x14ac:dyDescent="0.4">
      <c r="A211" s="737"/>
      <c r="B211" s="812" t="s">
        <v>921</v>
      </c>
      <c r="C211" s="813" t="s">
        <v>750</v>
      </c>
      <c r="D211" s="814" t="s">
        <v>1564</v>
      </c>
      <c r="E211" s="762"/>
      <c r="F211" s="797" t="s">
        <v>349</v>
      </c>
      <c r="G211" s="797" t="s">
        <v>1061</v>
      </c>
      <c r="H211" s="798" t="s">
        <v>1609</v>
      </c>
      <c r="I211" s="793"/>
      <c r="J211" s="794"/>
      <c r="K211" s="775" t="s">
        <v>1690</v>
      </c>
      <c r="L211" s="776" t="s">
        <v>81</v>
      </c>
    </row>
    <row r="212" spans="1:12" ht="13.4" customHeight="1" thickTop="1" thickBot="1" x14ac:dyDescent="0.4">
      <c r="A212" s="737"/>
      <c r="B212" s="806" t="s">
        <v>905</v>
      </c>
      <c r="C212" s="807" t="s">
        <v>165</v>
      </c>
      <c r="D212" s="808" t="s">
        <v>1565</v>
      </c>
      <c r="E212" s="742"/>
      <c r="F212" s="736" t="s">
        <v>351</v>
      </c>
      <c r="G212" s="772" t="s">
        <v>970</v>
      </c>
      <c r="H212" s="779" t="s">
        <v>1612</v>
      </c>
      <c r="I212" s="793"/>
      <c r="J212" s="794"/>
      <c r="K212" s="775" t="s">
        <v>1399</v>
      </c>
      <c r="L212" s="776" t="s">
        <v>1398</v>
      </c>
    </row>
    <row r="213" spans="1:12" ht="13.4" customHeight="1" thickTop="1" thickBot="1" x14ac:dyDescent="0.4">
      <c r="A213" s="737"/>
      <c r="B213" s="812" t="s">
        <v>1007</v>
      </c>
      <c r="C213" s="813" t="s">
        <v>749</v>
      </c>
      <c r="D213" s="814" t="s">
        <v>1566</v>
      </c>
      <c r="E213" s="762"/>
      <c r="F213" s="797" t="s">
        <v>766</v>
      </c>
      <c r="G213" s="797" t="s">
        <v>1017</v>
      </c>
      <c r="H213" s="798" t="s">
        <v>1611</v>
      </c>
      <c r="I213" s="793"/>
      <c r="J213" s="794"/>
      <c r="K213" s="775" t="s">
        <v>2059</v>
      </c>
      <c r="L213" s="776" t="s">
        <v>539</v>
      </c>
    </row>
    <row r="214" spans="1:12" ht="13.4" customHeight="1" thickTop="1" thickBot="1" x14ac:dyDescent="0.4">
      <c r="A214" s="737"/>
      <c r="B214" s="806" t="s">
        <v>938</v>
      </c>
      <c r="C214" s="807" t="s">
        <v>319</v>
      </c>
      <c r="D214" s="808" t="s">
        <v>1567</v>
      </c>
      <c r="E214" s="742"/>
      <c r="F214" s="736" t="s">
        <v>352</v>
      </c>
      <c r="G214" s="772" t="s">
        <v>997</v>
      </c>
      <c r="H214" s="779" t="s">
        <v>1614</v>
      </c>
      <c r="I214" s="793"/>
      <c r="J214" s="794"/>
      <c r="K214" s="775" t="s">
        <v>1727</v>
      </c>
      <c r="L214" s="776" t="s">
        <v>830</v>
      </c>
    </row>
    <row r="215" spans="1:12" ht="13.4" customHeight="1" thickTop="1" thickBot="1" x14ac:dyDescent="0.4">
      <c r="A215" s="737"/>
      <c r="B215" s="812" t="s">
        <v>1568</v>
      </c>
      <c r="C215" s="813" t="s">
        <v>1569</v>
      </c>
      <c r="D215" s="814" t="s">
        <v>1786</v>
      </c>
      <c r="E215" s="762"/>
      <c r="F215" s="797" t="s">
        <v>767</v>
      </c>
      <c r="G215" s="797" t="s">
        <v>884</v>
      </c>
      <c r="H215" s="798" t="s">
        <v>1613</v>
      </c>
      <c r="I215" s="793"/>
      <c r="J215" s="794"/>
      <c r="K215" s="775" t="s">
        <v>1724</v>
      </c>
      <c r="L215" s="776" t="s">
        <v>828</v>
      </c>
    </row>
    <row r="216" spans="1:12" ht="13.4" customHeight="1" thickTop="1" thickBot="1" x14ac:dyDescent="0.4">
      <c r="A216" s="737"/>
      <c r="B216" s="806" t="s">
        <v>1005</v>
      </c>
      <c r="C216" s="807" t="s">
        <v>321</v>
      </c>
      <c r="D216" s="808" t="s">
        <v>1570</v>
      </c>
      <c r="E216" s="742"/>
      <c r="F216" s="736" t="s">
        <v>350</v>
      </c>
      <c r="G216" s="772" t="s">
        <v>1051</v>
      </c>
      <c r="H216" s="779" t="s">
        <v>1610</v>
      </c>
      <c r="I216" s="793"/>
      <c r="J216" s="794"/>
      <c r="K216" s="775" t="s">
        <v>1206</v>
      </c>
      <c r="L216" s="776" t="s">
        <v>159</v>
      </c>
    </row>
    <row r="217" spans="1:12" ht="13.4" customHeight="1" thickTop="1" thickBot="1" x14ac:dyDescent="0.4">
      <c r="A217" s="737"/>
      <c r="B217" s="812" t="s">
        <v>897</v>
      </c>
      <c r="C217" s="813" t="s">
        <v>751</v>
      </c>
      <c r="D217" s="814" t="s">
        <v>1571</v>
      </c>
      <c r="E217" s="762"/>
      <c r="F217" s="797" t="s">
        <v>353</v>
      </c>
      <c r="G217" s="797" t="s">
        <v>1353</v>
      </c>
      <c r="H217" s="798" t="s">
        <v>1354</v>
      </c>
      <c r="I217" s="793"/>
      <c r="J217" s="794"/>
      <c r="K217" s="775" t="s">
        <v>1979</v>
      </c>
      <c r="L217" s="776" t="s">
        <v>395</v>
      </c>
    </row>
    <row r="218" spans="1:12" ht="13.4" customHeight="1" thickTop="1" thickBot="1" x14ac:dyDescent="0.4">
      <c r="A218" s="737"/>
      <c r="B218" s="806" t="s">
        <v>1003</v>
      </c>
      <c r="C218" s="807" t="s">
        <v>753</v>
      </c>
      <c r="D218" s="808" t="s">
        <v>1572</v>
      </c>
      <c r="E218" s="742"/>
      <c r="F218" s="736" t="s">
        <v>241</v>
      </c>
      <c r="G218" s="772" t="s">
        <v>1355</v>
      </c>
      <c r="H218" s="779" t="s">
        <v>1356</v>
      </c>
      <c r="I218" s="793"/>
      <c r="J218" s="794"/>
      <c r="K218" s="775" t="s">
        <v>1233</v>
      </c>
      <c r="L218" s="776" t="s">
        <v>725</v>
      </c>
    </row>
    <row r="219" spans="1:12" ht="13.4" customHeight="1" thickTop="1" thickBot="1" x14ac:dyDescent="0.4">
      <c r="A219" s="737"/>
      <c r="B219" s="812" t="s">
        <v>963</v>
      </c>
      <c r="C219" s="813" t="s">
        <v>1</v>
      </c>
      <c r="D219" s="814" t="s">
        <v>1573</v>
      </c>
      <c r="E219" s="762"/>
      <c r="F219" s="797" t="s">
        <v>768</v>
      </c>
      <c r="G219" s="797" t="s">
        <v>870</v>
      </c>
      <c r="H219" s="798" t="s">
        <v>1616</v>
      </c>
      <c r="I219" s="793"/>
      <c r="J219" s="794"/>
      <c r="K219" s="775" t="s">
        <v>2061</v>
      </c>
      <c r="L219" s="776" t="s">
        <v>540</v>
      </c>
    </row>
    <row r="220" spans="1:12" ht="13.4" customHeight="1" thickTop="1" thickBot="1" x14ac:dyDescent="0.4">
      <c r="A220" s="737"/>
      <c r="B220" s="806" t="s">
        <v>1091</v>
      </c>
      <c r="C220" s="807" t="s">
        <v>755</v>
      </c>
      <c r="D220" s="808" t="s">
        <v>1574</v>
      </c>
      <c r="E220" s="742"/>
      <c r="F220" s="736" t="s">
        <v>769</v>
      </c>
      <c r="G220" s="772" t="s">
        <v>1034</v>
      </c>
      <c r="H220" s="779" t="s">
        <v>1615</v>
      </c>
      <c r="I220" s="793"/>
      <c r="J220" s="794"/>
      <c r="K220" s="775" t="s">
        <v>1235</v>
      </c>
      <c r="L220" s="776" t="s">
        <v>303</v>
      </c>
    </row>
    <row r="221" spans="1:12" ht="13.4" customHeight="1" thickTop="1" thickBot="1" x14ac:dyDescent="0.4">
      <c r="A221" s="739"/>
      <c r="B221" s="812" t="s">
        <v>989</v>
      </c>
      <c r="C221" s="813" t="s">
        <v>327</v>
      </c>
      <c r="D221" s="814" t="s">
        <v>1575</v>
      </c>
      <c r="E221" s="762"/>
      <c r="F221" s="797" t="s">
        <v>242</v>
      </c>
      <c r="G221" s="797" t="s">
        <v>1359</v>
      </c>
      <c r="H221" s="798" t="s">
        <v>1360</v>
      </c>
      <c r="I221" s="793"/>
      <c r="J221" s="794"/>
      <c r="K221" s="775" t="s">
        <v>2130</v>
      </c>
      <c r="L221" s="776" t="s">
        <v>177</v>
      </c>
    </row>
    <row r="222" spans="1:12" ht="13.4" customHeight="1" thickTop="1" thickBot="1" x14ac:dyDescent="0.4">
      <c r="A222" s="737"/>
      <c r="B222" s="806" t="s">
        <v>941</v>
      </c>
      <c r="C222" s="807" t="s">
        <v>328</v>
      </c>
      <c r="D222" s="808" t="s">
        <v>1576</v>
      </c>
      <c r="E222" s="742"/>
      <c r="F222" s="736" t="s">
        <v>243</v>
      </c>
      <c r="G222" s="772" t="s">
        <v>1357</v>
      </c>
      <c r="H222" s="779" t="s">
        <v>1358</v>
      </c>
      <c r="I222" s="793"/>
      <c r="J222" s="794"/>
      <c r="K222" s="775" t="s">
        <v>1529</v>
      </c>
      <c r="L222" s="776" t="s">
        <v>849</v>
      </c>
    </row>
    <row r="223" spans="1:12" ht="13.4" customHeight="1" thickTop="1" thickBot="1" x14ac:dyDescent="0.4">
      <c r="A223" s="737"/>
      <c r="B223" s="812" t="s">
        <v>1577</v>
      </c>
      <c r="C223" s="813" t="s">
        <v>1578</v>
      </c>
      <c r="D223" s="814" t="s">
        <v>1787</v>
      </c>
      <c r="E223" s="762"/>
      <c r="F223" s="797" t="s">
        <v>354</v>
      </c>
      <c r="G223" s="797" t="s">
        <v>977</v>
      </c>
      <c r="H223" s="798" t="s">
        <v>1617</v>
      </c>
      <c r="I223" s="793"/>
      <c r="J223" s="794"/>
      <c r="K223" s="775" t="s">
        <v>1831</v>
      </c>
      <c r="L223" s="776" t="s">
        <v>1830</v>
      </c>
    </row>
    <row r="224" spans="1:12" ht="13.4" customHeight="1" thickTop="1" thickBot="1" x14ac:dyDescent="0.4">
      <c r="A224" s="745"/>
      <c r="B224" s="806" t="s">
        <v>951</v>
      </c>
      <c r="C224" s="807" t="s">
        <v>340</v>
      </c>
      <c r="D224" s="808" t="s">
        <v>1579</v>
      </c>
      <c r="E224" s="742"/>
      <c r="F224" s="736" t="s">
        <v>468</v>
      </c>
      <c r="G224" s="772" t="s">
        <v>1027</v>
      </c>
      <c r="H224" s="779" t="s">
        <v>1618</v>
      </c>
      <c r="I224" s="793"/>
      <c r="J224" s="794"/>
      <c r="K224" s="775" t="s">
        <v>2203</v>
      </c>
      <c r="L224" s="776" t="s">
        <v>345</v>
      </c>
    </row>
    <row r="225" spans="1:12" ht="13.4" customHeight="1" thickTop="1" thickBot="1" x14ac:dyDescent="0.4">
      <c r="A225" s="745"/>
      <c r="B225" s="812" t="s">
        <v>945</v>
      </c>
      <c r="C225" s="813" t="s">
        <v>257</v>
      </c>
      <c r="D225" s="814" t="s">
        <v>1580</v>
      </c>
      <c r="E225" s="762"/>
      <c r="F225" s="797" t="s">
        <v>167</v>
      </c>
      <c r="G225" s="797" t="s">
        <v>998</v>
      </c>
      <c r="H225" s="798" t="s">
        <v>1791</v>
      </c>
      <c r="I225" s="793"/>
      <c r="J225" s="794"/>
      <c r="K225" s="775" t="s">
        <v>2165</v>
      </c>
      <c r="L225" s="776" t="s">
        <v>2164</v>
      </c>
    </row>
    <row r="226" spans="1:12" ht="13.4" customHeight="1" thickTop="1" thickBot="1" x14ac:dyDescent="0.4">
      <c r="A226" s="737"/>
      <c r="B226" s="806" t="s">
        <v>1581</v>
      </c>
      <c r="C226" s="807" t="s">
        <v>1582</v>
      </c>
      <c r="D226" s="808" t="s">
        <v>1583</v>
      </c>
      <c r="E226" s="788"/>
      <c r="F226" s="736" t="s">
        <v>469</v>
      </c>
      <c r="G226" s="772" t="s">
        <v>925</v>
      </c>
      <c r="H226" s="779" t="s">
        <v>1793</v>
      </c>
      <c r="I226" s="793"/>
      <c r="J226" s="794"/>
      <c r="K226" s="775" t="s">
        <v>1237</v>
      </c>
      <c r="L226" s="776" t="s">
        <v>728</v>
      </c>
    </row>
    <row r="227" spans="1:12" ht="13.4" customHeight="1" thickTop="1" thickBot="1" x14ac:dyDescent="0.4">
      <c r="A227" s="737"/>
      <c r="B227" s="812" t="s">
        <v>1032</v>
      </c>
      <c r="C227" s="813" t="s">
        <v>341</v>
      </c>
      <c r="D227" s="814" t="s">
        <v>1584</v>
      </c>
      <c r="E227" s="789"/>
      <c r="F227" s="797" t="s">
        <v>851</v>
      </c>
      <c r="G227" s="797" t="s">
        <v>982</v>
      </c>
      <c r="H227" s="798" t="s">
        <v>1792</v>
      </c>
      <c r="I227" s="793"/>
      <c r="J227" s="794"/>
      <c r="K227" s="775" t="s">
        <v>1728</v>
      </c>
      <c r="L227" s="776" t="s">
        <v>833</v>
      </c>
    </row>
    <row r="228" spans="1:12" ht="13.4" customHeight="1" thickTop="1" thickBot="1" x14ac:dyDescent="0.4">
      <c r="A228" s="737"/>
      <c r="B228" s="806" t="s">
        <v>1042</v>
      </c>
      <c r="C228" s="807" t="s">
        <v>342</v>
      </c>
      <c r="D228" s="808" t="s">
        <v>1585</v>
      </c>
      <c r="E228" s="742"/>
      <c r="F228" s="736" t="s">
        <v>470</v>
      </c>
      <c r="G228" s="772" t="s">
        <v>924</v>
      </c>
      <c r="H228" s="779" t="s">
        <v>1794</v>
      </c>
      <c r="I228" s="793"/>
      <c r="J228" s="794"/>
      <c r="K228" s="775" t="s">
        <v>1463</v>
      </c>
      <c r="L228" s="776" t="s">
        <v>178</v>
      </c>
    </row>
    <row r="229" spans="1:12" ht="13.4" customHeight="1" thickTop="1" thickBot="1" x14ac:dyDescent="0.4">
      <c r="A229" s="737"/>
      <c r="B229" s="812" t="s">
        <v>1586</v>
      </c>
      <c r="C229" s="813" t="s">
        <v>258</v>
      </c>
      <c r="D229" s="814" t="s">
        <v>1587</v>
      </c>
      <c r="E229" s="762"/>
      <c r="F229" s="797" t="s">
        <v>1620</v>
      </c>
      <c r="G229" s="797" t="s">
        <v>1619</v>
      </c>
      <c r="H229" s="798" t="s">
        <v>1621</v>
      </c>
      <c r="I229" s="793"/>
      <c r="J229" s="794"/>
      <c r="K229" s="775" t="s">
        <v>2280</v>
      </c>
      <c r="L229" s="776" t="s">
        <v>55</v>
      </c>
    </row>
    <row r="230" spans="1:12" ht="13.4" customHeight="1" thickTop="1" thickBot="1" x14ac:dyDescent="0.4">
      <c r="A230" s="737"/>
      <c r="B230" s="806" t="s">
        <v>1588</v>
      </c>
      <c r="C230" s="807" t="s">
        <v>1589</v>
      </c>
      <c r="D230" s="808" t="s">
        <v>1590</v>
      </c>
      <c r="E230" s="742"/>
      <c r="F230" s="736" t="s">
        <v>471</v>
      </c>
      <c r="G230" s="772" t="s">
        <v>1361</v>
      </c>
      <c r="H230" s="779" t="s">
        <v>1362</v>
      </c>
      <c r="I230" s="793"/>
      <c r="J230" s="794"/>
      <c r="K230" s="775" t="s">
        <v>1248</v>
      </c>
      <c r="L230" s="776" t="s">
        <v>1247</v>
      </c>
    </row>
    <row r="231" spans="1:12" ht="13.4" customHeight="1" thickTop="1" thickBot="1" x14ac:dyDescent="0.4">
      <c r="A231" s="737"/>
      <c r="B231" s="812" t="s">
        <v>1591</v>
      </c>
      <c r="C231" s="813" t="s">
        <v>1592</v>
      </c>
      <c r="D231" s="814" t="s">
        <v>1593</v>
      </c>
      <c r="E231" s="762"/>
      <c r="F231" s="797" t="s">
        <v>244</v>
      </c>
      <c r="G231" s="797" t="s">
        <v>1363</v>
      </c>
      <c r="H231" s="798" t="s">
        <v>1364</v>
      </c>
      <c r="I231" s="793"/>
      <c r="J231" s="794"/>
      <c r="K231" s="775" t="s">
        <v>1542</v>
      </c>
      <c r="L231" s="776" t="s">
        <v>715</v>
      </c>
    </row>
    <row r="232" spans="1:12" ht="13.4" customHeight="1" thickTop="1" thickBot="1" x14ac:dyDescent="0.4">
      <c r="A232" s="737"/>
      <c r="B232" s="806" t="s">
        <v>969</v>
      </c>
      <c r="C232" s="807" t="s">
        <v>661</v>
      </c>
      <c r="D232" s="808" t="s">
        <v>1594</v>
      </c>
      <c r="E232" s="742"/>
      <c r="F232" s="736" t="s">
        <v>472</v>
      </c>
      <c r="G232" s="772" t="s">
        <v>999</v>
      </c>
      <c r="H232" s="779" t="s">
        <v>1795</v>
      </c>
      <c r="I232" s="793"/>
      <c r="J232" s="794"/>
      <c r="K232" s="775" t="s">
        <v>1245</v>
      </c>
      <c r="L232" s="776" t="s">
        <v>731</v>
      </c>
    </row>
    <row r="233" spans="1:12" ht="13.4" customHeight="1" thickTop="1" thickBot="1" x14ac:dyDescent="0.4">
      <c r="A233" s="737"/>
      <c r="B233" s="812" t="s">
        <v>948</v>
      </c>
      <c r="C233" s="813" t="s">
        <v>761</v>
      </c>
      <c r="D233" s="814" t="s">
        <v>1595</v>
      </c>
      <c r="E233" s="762"/>
      <c r="F233" s="797" t="s">
        <v>1623</v>
      </c>
      <c r="G233" s="797" t="s">
        <v>1622</v>
      </c>
      <c r="H233" s="798" t="s">
        <v>1624</v>
      </c>
      <c r="I233" s="793"/>
      <c r="J233" s="794"/>
      <c r="K233" s="775" t="s">
        <v>1679</v>
      </c>
      <c r="L233" s="776" t="s">
        <v>1678</v>
      </c>
    </row>
    <row r="234" spans="1:12" ht="13.4" customHeight="1" thickTop="1" thickBot="1" x14ac:dyDescent="0.4">
      <c r="A234" s="737"/>
      <c r="B234" s="806" t="s">
        <v>1596</v>
      </c>
      <c r="C234" s="807" t="s">
        <v>1597</v>
      </c>
      <c r="D234" s="808" t="s">
        <v>1598</v>
      </c>
      <c r="E234" s="742"/>
      <c r="F234" s="736" t="s">
        <v>259</v>
      </c>
      <c r="G234" s="772" t="s">
        <v>1020</v>
      </c>
      <c r="H234" s="779" t="s">
        <v>1625</v>
      </c>
      <c r="I234" s="793"/>
      <c r="J234" s="794"/>
      <c r="K234" s="775" t="s">
        <v>1948</v>
      </c>
      <c r="L234" s="776" t="s">
        <v>809</v>
      </c>
    </row>
    <row r="235" spans="1:12" ht="13.4" customHeight="1" thickTop="1" thickBot="1" x14ac:dyDescent="0.4">
      <c r="A235" s="737"/>
      <c r="B235" s="812" t="s">
        <v>1047</v>
      </c>
      <c r="C235" s="813" t="s">
        <v>762</v>
      </c>
      <c r="D235" s="814" t="s">
        <v>1788</v>
      </c>
      <c r="E235" s="762"/>
      <c r="F235" s="797" t="s">
        <v>475</v>
      </c>
      <c r="G235" s="797" t="s">
        <v>1365</v>
      </c>
      <c r="H235" s="798" t="s">
        <v>2272</v>
      </c>
      <c r="I235" s="793"/>
      <c r="J235" s="794"/>
      <c r="K235" s="775" t="s">
        <v>1917</v>
      </c>
      <c r="L235" s="776" t="s">
        <v>485</v>
      </c>
    </row>
    <row r="236" spans="1:12" ht="13.4" customHeight="1" thickTop="1" thickBot="1" x14ac:dyDescent="0.4">
      <c r="A236" s="737"/>
      <c r="B236" s="806" t="s">
        <v>971</v>
      </c>
      <c r="C236" s="807" t="s">
        <v>343</v>
      </c>
      <c r="D236" s="808" t="s">
        <v>1599</v>
      </c>
      <c r="E236" s="742"/>
      <c r="F236" s="736" t="s">
        <v>432</v>
      </c>
      <c r="G236" s="772" t="s">
        <v>1366</v>
      </c>
      <c r="H236" s="779" t="s">
        <v>2273</v>
      </c>
      <c r="I236" s="793"/>
      <c r="J236" s="794"/>
      <c r="K236" s="775" t="s">
        <v>1652</v>
      </c>
      <c r="L236" s="776" t="s">
        <v>501</v>
      </c>
    </row>
    <row r="237" spans="1:12" ht="13.4" customHeight="1" thickTop="1" thickBot="1" x14ac:dyDescent="0.4">
      <c r="A237" s="737"/>
      <c r="B237" s="812" t="s">
        <v>1600</v>
      </c>
      <c r="C237" s="813" t="s">
        <v>1601</v>
      </c>
      <c r="D237" s="814" t="s">
        <v>1789</v>
      </c>
      <c r="E237" s="762"/>
      <c r="F237" s="797" t="s">
        <v>153</v>
      </c>
      <c r="G237" s="797" t="s">
        <v>1367</v>
      </c>
      <c r="H237" s="798" t="s">
        <v>1368</v>
      </c>
      <c r="I237" s="793"/>
      <c r="J237" s="794"/>
      <c r="K237" s="775" t="s">
        <v>1932</v>
      </c>
      <c r="L237" s="776" t="s">
        <v>1931</v>
      </c>
    </row>
    <row r="238" spans="1:12" ht="13.4" customHeight="1" thickTop="1" thickBot="1" x14ac:dyDescent="0.4">
      <c r="A238" s="737"/>
      <c r="B238" s="806" t="s">
        <v>1602</v>
      </c>
      <c r="C238" s="807" t="s">
        <v>1603</v>
      </c>
      <c r="D238" s="808" t="s">
        <v>1604</v>
      </c>
      <c r="E238" s="742"/>
      <c r="F238" s="736" t="s">
        <v>774</v>
      </c>
      <c r="G238" s="772" t="s">
        <v>1902</v>
      </c>
      <c r="H238" s="779" t="s">
        <v>1903</v>
      </c>
      <c r="I238" s="793"/>
      <c r="J238" s="794"/>
      <c r="K238" s="775" t="s">
        <v>1587</v>
      </c>
      <c r="L238" s="776" t="s">
        <v>258</v>
      </c>
    </row>
    <row r="239" spans="1:12" ht="13.4" customHeight="1" thickTop="1" thickBot="1" x14ac:dyDescent="0.4">
      <c r="A239" s="737"/>
      <c r="B239" s="812" t="s">
        <v>882</v>
      </c>
      <c r="C239" s="813" t="s">
        <v>764</v>
      </c>
      <c r="D239" s="814" t="s">
        <v>1605</v>
      </c>
      <c r="E239" s="762"/>
      <c r="F239" s="797" t="s">
        <v>776</v>
      </c>
      <c r="G239" s="797" t="s">
        <v>1369</v>
      </c>
      <c r="H239" s="798" t="s">
        <v>1370</v>
      </c>
      <c r="I239" s="793"/>
      <c r="J239" s="794"/>
      <c r="K239" s="775" t="s">
        <v>1573</v>
      </c>
      <c r="L239" s="776" t="s">
        <v>1</v>
      </c>
    </row>
    <row r="240" spans="1:12" ht="13.4" customHeight="1" thickTop="1" thickBot="1" x14ac:dyDescent="0.4">
      <c r="A240" s="737"/>
      <c r="B240" s="806" t="s">
        <v>1046</v>
      </c>
      <c r="C240" s="807" t="s">
        <v>763</v>
      </c>
      <c r="D240" s="808" t="s">
        <v>1790</v>
      </c>
      <c r="E240" s="742"/>
      <c r="F240" s="736" t="s">
        <v>405</v>
      </c>
      <c r="G240" s="772" t="s">
        <v>1371</v>
      </c>
      <c r="H240" s="779" t="s">
        <v>1372</v>
      </c>
      <c r="I240" s="793"/>
      <c r="J240" s="794"/>
      <c r="K240" s="775" t="s">
        <v>1994</v>
      </c>
      <c r="L240" s="776" t="s">
        <v>1993</v>
      </c>
    </row>
    <row r="241" spans="1:12" ht="13.4" customHeight="1" thickTop="1" thickBot="1" x14ac:dyDescent="0.4">
      <c r="A241" s="737"/>
      <c r="B241" s="812" t="s">
        <v>1069</v>
      </c>
      <c r="C241" s="813" t="s">
        <v>765</v>
      </c>
      <c r="D241" s="814" t="s">
        <v>1606</v>
      </c>
      <c r="E241" s="762"/>
      <c r="F241" s="797" t="s">
        <v>54</v>
      </c>
      <c r="G241" s="797" t="s">
        <v>1373</v>
      </c>
      <c r="H241" s="798" t="s">
        <v>1374</v>
      </c>
      <c r="I241" s="793"/>
      <c r="J241" s="794"/>
      <c r="K241" s="775" t="s">
        <v>1989</v>
      </c>
      <c r="L241" s="776" t="s">
        <v>83</v>
      </c>
    </row>
    <row r="242" spans="1:12" ht="13.4" customHeight="1" thickTop="1" thickBot="1" x14ac:dyDescent="0.4">
      <c r="A242" s="737"/>
      <c r="B242" s="806" t="s">
        <v>995</v>
      </c>
      <c r="C242" s="807" t="s">
        <v>347</v>
      </c>
      <c r="D242" s="808" t="s">
        <v>1607</v>
      </c>
      <c r="E242" s="742"/>
      <c r="F242" s="736" t="s">
        <v>777</v>
      </c>
      <c r="G242" s="772" t="s">
        <v>1375</v>
      </c>
      <c r="H242" s="779" t="s">
        <v>1376</v>
      </c>
      <c r="I242" s="793"/>
      <c r="J242" s="794"/>
      <c r="K242" s="775" t="s">
        <v>1500</v>
      </c>
      <c r="L242" s="776" t="s">
        <v>829</v>
      </c>
    </row>
    <row r="243" spans="1:12" ht="13.4" customHeight="1" thickTop="1" thickBot="1" x14ac:dyDescent="0.4">
      <c r="A243" s="737"/>
      <c r="B243" s="812" t="s">
        <v>887</v>
      </c>
      <c r="C243" s="813" t="s">
        <v>348</v>
      </c>
      <c r="D243" s="814" t="s">
        <v>1608</v>
      </c>
      <c r="E243" s="762"/>
      <c r="F243" s="797" t="s">
        <v>476</v>
      </c>
      <c r="G243" s="797" t="s">
        <v>1377</v>
      </c>
      <c r="H243" s="798" t="s">
        <v>1378</v>
      </c>
      <c r="I243" s="793"/>
      <c r="J243" s="794"/>
      <c r="K243" s="775" t="s">
        <v>1929</v>
      </c>
      <c r="L243" s="776" t="s">
        <v>1928</v>
      </c>
    </row>
    <row r="244" spans="1:12" ht="13.4" customHeight="1" thickTop="1" thickBot="1" x14ac:dyDescent="0.4">
      <c r="A244" s="739"/>
      <c r="B244" s="806" t="s">
        <v>1061</v>
      </c>
      <c r="C244" s="807" t="s">
        <v>349</v>
      </c>
      <c r="D244" s="808" t="s">
        <v>1609</v>
      </c>
      <c r="E244" s="742"/>
      <c r="F244" s="736" t="s">
        <v>474</v>
      </c>
      <c r="G244" s="772" t="s">
        <v>877</v>
      </c>
      <c r="H244" s="779" t="s">
        <v>2205</v>
      </c>
      <c r="I244" s="793"/>
      <c r="J244" s="794"/>
      <c r="K244" s="775" t="s">
        <v>1535</v>
      </c>
      <c r="L244" s="776" t="s">
        <v>288</v>
      </c>
    </row>
    <row r="245" spans="1:12" ht="13.4" customHeight="1" thickTop="1" thickBot="1" x14ac:dyDescent="0.4">
      <c r="A245" s="738"/>
      <c r="B245" s="812" t="s">
        <v>1051</v>
      </c>
      <c r="C245" s="813" t="s">
        <v>350</v>
      </c>
      <c r="D245" s="814" t="s">
        <v>1610</v>
      </c>
      <c r="E245" s="762"/>
      <c r="F245" s="797" t="s">
        <v>477</v>
      </c>
      <c r="G245" s="797" t="s">
        <v>1379</v>
      </c>
      <c r="H245" s="798" t="s">
        <v>1380</v>
      </c>
      <c r="I245" s="793"/>
      <c r="J245" s="794"/>
      <c r="K245" s="775" t="s">
        <v>1376</v>
      </c>
      <c r="L245" s="776" t="s">
        <v>777</v>
      </c>
    </row>
    <row r="246" spans="1:12" ht="13.4" customHeight="1" thickTop="1" thickBot="1" x14ac:dyDescent="0.4">
      <c r="A246" s="737"/>
      <c r="B246" s="806" t="s">
        <v>1017</v>
      </c>
      <c r="C246" s="807" t="s">
        <v>766</v>
      </c>
      <c r="D246" s="808" t="s">
        <v>1611</v>
      </c>
      <c r="E246" s="742"/>
      <c r="F246" s="736" t="s">
        <v>168</v>
      </c>
      <c r="G246" s="772" t="s">
        <v>1388</v>
      </c>
      <c r="H246" s="779" t="s">
        <v>1389</v>
      </c>
      <c r="I246" s="793"/>
      <c r="J246" s="794"/>
      <c r="K246" s="775" t="s">
        <v>1324</v>
      </c>
      <c r="L246" s="776" t="s">
        <v>240</v>
      </c>
    </row>
    <row r="247" spans="1:12" ht="13.4" customHeight="1" thickTop="1" thickBot="1" x14ac:dyDescent="0.4">
      <c r="A247" s="737"/>
      <c r="B247" s="812" t="s">
        <v>970</v>
      </c>
      <c r="C247" s="813" t="s">
        <v>351</v>
      </c>
      <c r="D247" s="814" t="s">
        <v>1612</v>
      </c>
      <c r="E247" s="785"/>
      <c r="F247" s="797" t="s">
        <v>478</v>
      </c>
      <c r="G247" s="797" t="s">
        <v>1381</v>
      </c>
      <c r="H247" s="798" t="s">
        <v>1382</v>
      </c>
      <c r="I247" s="793"/>
      <c r="J247" s="794"/>
      <c r="K247" s="775" t="s">
        <v>1254</v>
      </c>
      <c r="L247" s="776" t="s">
        <v>733</v>
      </c>
    </row>
    <row r="248" spans="1:12" ht="13.4" customHeight="1" thickTop="1" thickBot="1" x14ac:dyDescent="0.4">
      <c r="A248" s="737"/>
      <c r="B248" s="806" t="s">
        <v>884</v>
      </c>
      <c r="C248" s="807" t="s">
        <v>767</v>
      </c>
      <c r="D248" s="808" t="s">
        <v>1613</v>
      </c>
      <c r="E248" s="742"/>
      <c r="F248" s="736" t="s">
        <v>780</v>
      </c>
      <c r="G248" s="772" t="s">
        <v>1383</v>
      </c>
      <c r="H248" s="779" t="s">
        <v>1384</v>
      </c>
      <c r="I248" s="793"/>
      <c r="J248" s="794"/>
      <c r="K248" s="775" t="s">
        <v>1823</v>
      </c>
      <c r="L248" s="776" t="s">
        <v>281</v>
      </c>
    </row>
    <row r="249" spans="1:12" ht="13.4" customHeight="1" thickTop="1" thickBot="1" x14ac:dyDescent="0.4">
      <c r="A249" s="737"/>
      <c r="B249" s="812" t="s">
        <v>997</v>
      </c>
      <c r="C249" s="813" t="s">
        <v>352</v>
      </c>
      <c r="D249" s="814" t="s">
        <v>1614</v>
      </c>
      <c r="E249" s="762"/>
      <c r="F249" s="797" t="s">
        <v>437</v>
      </c>
      <c r="G249" s="797" t="s">
        <v>1074</v>
      </c>
      <c r="H249" s="798" t="s">
        <v>2206</v>
      </c>
      <c r="I249" s="793"/>
      <c r="J249" s="794"/>
      <c r="K249" s="775" t="s">
        <v>2072</v>
      </c>
      <c r="L249" s="776" t="s">
        <v>2071</v>
      </c>
    </row>
    <row r="250" spans="1:12" ht="13.4" customHeight="1" thickTop="1" thickBot="1" x14ac:dyDescent="0.4">
      <c r="A250" s="737"/>
      <c r="B250" s="806" t="s">
        <v>1034</v>
      </c>
      <c r="C250" s="807" t="s">
        <v>769</v>
      </c>
      <c r="D250" s="808" t="s">
        <v>1615</v>
      </c>
      <c r="E250" s="742"/>
      <c r="F250" s="736" t="s">
        <v>1386</v>
      </c>
      <c r="G250" s="772" t="s">
        <v>1385</v>
      </c>
      <c r="H250" s="779" t="s">
        <v>1387</v>
      </c>
      <c r="I250" s="793"/>
      <c r="J250" s="794"/>
      <c r="K250" s="775" t="s">
        <v>1624</v>
      </c>
      <c r="L250" s="776" t="s">
        <v>1623</v>
      </c>
    </row>
    <row r="251" spans="1:12" ht="13.4" customHeight="1" thickTop="1" thickBot="1" x14ac:dyDescent="0.4">
      <c r="A251" s="737"/>
      <c r="B251" s="812" t="s">
        <v>870</v>
      </c>
      <c r="C251" s="813" t="s">
        <v>768</v>
      </c>
      <c r="D251" s="814" t="s">
        <v>1616</v>
      </c>
      <c r="E251" s="786"/>
      <c r="F251" s="797" t="s">
        <v>438</v>
      </c>
      <c r="G251" s="797" t="s">
        <v>1904</v>
      </c>
      <c r="H251" s="798" t="s">
        <v>1905</v>
      </c>
      <c r="I251" s="793"/>
      <c r="J251" s="794"/>
      <c r="K251" s="775" t="s">
        <v>1675</v>
      </c>
      <c r="L251" s="776" t="s">
        <v>522</v>
      </c>
    </row>
    <row r="252" spans="1:12" ht="13.4" customHeight="1" thickTop="1" thickBot="1" x14ac:dyDescent="0.4">
      <c r="A252" s="737"/>
      <c r="B252" s="806" t="s">
        <v>977</v>
      </c>
      <c r="C252" s="807" t="s">
        <v>354</v>
      </c>
      <c r="D252" s="808" t="s">
        <v>1617</v>
      </c>
      <c r="E252" s="742"/>
      <c r="F252" s="736" t="s">
        <v>473</v>
      </c>
      <c r="G252" s="772" t="s">
        <v>1021</v>
      </c>
      <c r="H252" s="779" t="s">
        <v>2207</v>
      </c>
      <c r="I252" s="793"/>
      <c r="J252" s="794"/>
      <c r="K252" s="775" t="s">
        <v>1448</v>
      </c>
      <c r="L252" s="776" t="s">
        <v>248</v>
      </c>
    </row>
    <row r="253" spans="1:12" ht="13.4" customHeight="1" thickTop="1" thickBot="1" x14ac:dyDescent="0.4">
      <c r="A253" s="737"/>
      <c r="B253" s="812" t="s">
        <v>998</v>
      </c>
      <c r="C253" s="813" t="s">
        <v>167</v>
      </c>
      <c r="D253" s="814" t="s">
        <v>1791</v>
      </c>
      <c r="E253" s="762"/>
      <c r="F253" s="797" t="s">
        <v>169</v>
      </c>
      <c r="G253" s="797" t="s">
        <v>1390</v>
      </c>
      <c r="H253" s="798" t="s">
        <v>1391</v>
      </c>
      <c r="I253" s="793"/>
      <c r="J253" s="794"/>
      <c r="K253" s="775" t="s">
        <v>1533</v>
      </c>
      <c r="L253" s="776" t="s">
        <v>1532</v>
      </c>
    </row>
    <row r="254" spans="1:12" ht="13.4" customHeight="1" thickTop="1" thickBot="1" x14ac:dyDescent="0.4">
      <c r="A254" s="737"/>
      <c r="B254" s="806" t="s">
        <v>982</v>
      </c>
      <c r="C254" s="807" t="s">
        <v>851</v>
      </c>
      <c r="D254" s="808" t="s">
        <v>1792</v>
      </c>
      <c r="E254" s="742"/>
      <c r="F254" s="736" t="s">
        <v>479</v>
      </c>
      <c r="G254" s="772" t="s">
        <v>1392</v>
      </c>
      <c r="H254" s="779" t="s">
        <v>1393</v>
      </c>
      <c r="I254" s="793"/>
      <c r="J254" s="794"/>
      <c r="K254" s="775" t="s">
        <v>1767</v>
      </c>
      <c r="L254" s="776" t="s">
        <v>211</v>
      </c>
    </row>
    <row r="255" spans="1:12" ht="13.4" customHeight="1" thickTop="1" thickBot="1" x14ac:dyDescent="0.4">
      <c r="A255" s="737"/>
      <c r="B255" s="812" t="s">
        <v>1027</v>
      </c>
      <c r="C255" s="813" t="s">
        <v>468</v>
      </c>
      <c r="D255" s="814" t="s">
        <v>1618</v>
      </c>
      <c r="E255" s="762"/>
      <c r="F255" s="797" t="s">
        <v>1907</v>
      </c>
      <c r="G255" s="797" t="s">
        <v>1906</v>
      </c>
      <c r="H255" s="798" t="s">
        <v>1908</v>
      </c>
      <c r="I255" s="793"/>
      <c r="J255" s="794"/>
      <c r="K255" s="775" t="s">
        <v>1427</v>
      </c>
      <c r="L255" s="776" t="s">
        <v>504</v>
      </c>
    </row>
    <row r="256" spans="1:12" ht="13.4" customHeight="1" thickTop="1" thickBot="1" x14ac:dyDescent="0.4">
      <c r="A256" s="737"/>
      <c r="B256" s="806" t="s">
        <v>925</v>
      </c>
      <c r="C256" s="807" t="s">
        <v>469</v>
      </c>
      <c r="D256" s="808" t="s">
        <v>1793</v>
      </c>
      <c r="E256" s="742"/>
      <c r="F256" s="736" t="s">
        <v>784</v>
      </c>
      <c r="G256" s="772" t="s">
        <v>967</v>
      </c>
      <c r="H256" s="779" t="s">
        <v>1796</v>
      </c>
      <c r="I256" s="793"/>
      <c r="J256" s="794"/>
      <c r="K256" s="775" t="s">
        <v>1384</v>
      </c>
      <c r="L256" s="776" t="s">
        <v>780</v>
      </c>
    </row>
    <row r="257" spans="1:12" ht="13.4" customHeight="1" thickTop="1" thickBot="1" x14ac:dyDescent="0.4">
      <c r="A257" s="738"/>
      <c r="B257" s="812" t="s">
        <v>924</v>
      </c>
      <c r="C257" s="813" t="s">
        <v>470</v>
      </c>
      <c r="D257" s="814" t="s">
        <v>1794</v>
      </c>
      <c r="E257" s="762"/>
      <c r="F257" s="797" t="s">
        <v>2209</v>
      </c>
      <c r="G257" s="797" t="s">
        <v>2208</v>
      </c>
      <c r="H257" s="798" t="s">
        <v>2210</v>
      </c>
      <c r="I257" s="793"/>
      <c r="J257" s="794"/>
      <c r="K257" s="775" t="s">
        <v>1796</v>
      </c>
      <c r="L257" s="776" t="s">
        <v>784</v>
      </c>
    </row>
    <row r="258" spans="1:12" ht="13.4" customHeight="1" thickTop="1" thickBot="1" x14ac:dyDescent="0.4">
      <c r="A258" s="737"/>
      <c r="B258" s="806" t="s">
        <v>1619</v>
      </c>
      <c r="C258" s="807" t="s">
        <v>1620</v>
      </c>
      <c r="D258" s="808" t="s">
        <v>1621</v>
      </c>
      <c r="E258" s="742"/>
      <c r="F258" s="736" t="s">
        <v>785</v>
      </c>
      <c r="G258" s="772" t="s">
        <v>1008</v>
      </c>
      <c r="H258" s="779" t="s">
        <v>1626</v>
      </c>
      <c r="I258" s="793"/>
      <c r="J258" s="794"/>
      <c r="K258" s="775" t="s">
        <v>1716</v>
      </c>
      <c r="L258" s="776" t="s">
        <v>19</v>
      </c>
    </row>
    <row r="259" spans="1:12" ht="13.4" customHeight="1" thickTop="1" thickBot="1" x14ac:dyDescent="0.4">
      <c r="A259" s="737"/>
      <c r="B259" s="812" t="s">
        <v>999</v>
      </c>
      <c r="C259" s="813" t="s">
        <v>472</v>
      </c>
      <c r="D259" s="814" t="s">
        <v>1795</v>
      </c>
      <c r="E259" s="785"/>
      <c r="F259" s="797" t="s">
        <v>481</v>
      </c>
      <c r="G259" s="797" t="s">
        <v>1396</v>
      </c>
      <c r="H259" s="798" t="s">
        <v>2274</v>
      </c>
      <c r="I259" s="793"/>
      <c r="J259" s="794"/>
      <c r="K259" s="775" t="s">
        <v>1594</v>
      </c>
      <c r="L259" s="776" t="s">
        <v>661</v>
      </c>
    </row>
    <row r="260" spans="1:12" ht="13.4" customHeight="1" thickTop="1" thickBot="1" x14ac:dyDescent="0.4">
      <c r="A260" s="737"/>
      <c r="B260" s="806" t="s">
        <v>1622</v>
      </c>
      <c r="C260" s="807" t="s">
        <v>1623</v>
      </c>
      <c r="D260" s="808" t="s">
        <v>1624</v>
      </c>
      <c r="E260" s="742"/>
      <c r="F260" s="736" t="s">
        <v>1910</v>
      </c>
      <c r="G260" s="772" t="s">
        <v>1909</v>
      </c>
      <c r="H260" s="779" t="s">
        <v>1911</v>
      </c>
      <c r="I260" s="793"/>
      <c r="J260" s="794"/>
      <c r="K260" s="775" t="s">
        <v>1612</v>
      </c>
      <c r="L260" s="776" t="s">
        <v>351</v>
      </c>
    </row>
    <row r="261" spans="1:12" ht="13.4" customHeight="1" thickTop="1" thickBot="1" x14ac:dyDescent="0.4">
      <c r="A261" s="739"/>
      <c r="B261" s="812" t="s">
        <v>1020</v>
      </c>
      <c r="C261" s="813" t="s">
        <v>259</v>
      </c>
      <c r="D261" s="814" t="s">
        <v>1625</v>
      </c>
      <c r="E261" s="762"/>
      <c r="F261" s="797" t="s">
        <v>1398</v>
      </c>
      <c r="G261" s="797" t="s">
        <v>1397</v>
      </c>
      <c r="H261" s="798" t="s">
        <v>1399</v>
      </c>
      <c r="I261" s="793"/>
      <c r="J261" s="794"/>
      <c r="K261" s="775" t="s">
        <v>1781</v>
      </c>
      <c r="L261" s="776" t="s">
        <v>292</v>
      </c>
    </row>
    <row r="262" spans="1:12" ht="13.4" customHeight="1" thickTop="1" thickBot="1" x14ac:dyDescent="0.4">
      <c r="A262" s="737"/>
      <c r="B262" s="806" t="s">
        <v>967</v>
      </c>
      <c r="C262" s="807" t="s">
        <v>784</v>
      </c>
      <c r="D262" s="808" t="s">
        <v>1796</v>
      </c>
      <c r="E262" s="742"/>
      <c r="F262" s="736" t="s">
        <v>480</v>
      </c>
      <c r="G262" s="772" t="s">
        <v>1394</v>
      </c>
      <c r="H262" s="779" t="s">
        <v>1395</v>
      </c>
      <c r="I262" s="793"/>
      <c r="J262" s="794"/>
      <c r="K262" s="775" t="s">
        <v>1599</v>
      </c>
      <c r="L262" s="776" t="s">
        <v>343</v>
      </c>
    </row>
    <row r="263" spans="1:12" ht="13.4" customHeight="1" thickTop="1" thickBot="1" x14ac:dyDescent="0.4">
      <c r="A263" s="737"/>
      <c r="B263" s="812" t="s">
        <v>1008</v>
      </c>
      <c r="C263" s="813" t="s">
        <v>785</v>
      </c>
      <c r="D263" s="814" t="s">
        <v>1626</v>
      </c>
      <c r="E263" s="762"/>
      <c r="F263" s="797" t="s">
        <v>482</v>
      </c>
      <c r="G263" s="797" t="s">
        <v>1400</v>
      </c>
      <c r="H263" s="798" t="s">
        <v>2275</v>
      </c>
      <c r="I263" s="793"/>
      <c r="J263" s="794"/>
      <c r="K263" s="775" t="s">
        <v>1459</v>
      </c>
      <c r="L263" s="776" t="s">
        <v>1458</v>
      </c>
    </row>
    <row r="264" spans="1:12" ht="13.4" customHeight="1" thickTop="1" thickBot="1" x14ac:dyDescent="0.4">
      <c r="A264" s="737"/>
      <c r="B264" s="806" t="s">
        <v>1062</v>
      </c>
      <c r="C264" s="807" t="s">
        <v>786</v>
      </c>
      <c r="D264" s="808" t="s">
        <v>1627</v>
      </c>
      <c r="E264" s="742"/>
      <c r="F264" s="736" t="s">
        <v>786</v>
      </c>
      <c r="G264" s="772" t="s">
        <v>1062</v>
      </c>
      <c r="H264" s="779" t="s">
        <v>1627</v>
      </c>
      <c r="I264" s="793"/>
      <c r="J264" s="794"/>
      <c r="K264" s="775" t="s">
        <v>2081</v>
      </c>
      <c r="L264" s="776" t="s">
        <v>2080</v>
      </c>
    </row>
    <row r="265" spans="1:12" ht="13.4" customHeight="1" thickTop="1" thickBot="1" x14ac:dyDescent="0.4">
      <c r="A265" s="737"/>
      <c r="B265" s="812" t="s">
        <v>907</v>
      </c>
      <c r="C265" s="813" t="s">
        <v>483</v>
      </c>
      <c r="D265" s="814" t="s">
        <v>1628</v>
      </c>
      <c r="E265" s="762"/>
      <c r="F265" s="797" t="s">
        <v>670</v>
      </c>
      <c r="G265" s="797" t="s">
        <v>1912</v>
      </c>
      <c r="H265" s="798" t="s">
        <v>1913</v>
      </c>
      <c r="I265" s="793"/>
      <c r="J265" s="794"/>
      <c r="K265" s="775" t="s">
        <v>1935</v>
      </c>
      <c r="L265" s="776" t="s">
        <v>1934</v>
      </c>
    </row>
    <row r="266" spans="1:12" ht="13.4" customHeight="1" thickTop="1" thickBot="1" x14ac:dyDescent="0.4">
      <c r="A266" s="737"/>
      <c r="B266" s="806" t="s">
        <v>874</v>
      </c>
      <c r="C266" s="807" t="s">
        <v>787</v>
      </c>
      <c r="D266" s="808" t="s">
        <v>1629</v>
      </c>
      <c r="E266" s="742"/>
      <c r="F266" s="736" t="s">
        <v>483</v>
      </c>
      <c r="G266" s="772" t="s">
        <v>907</v>
      </c>
      <c r="H266" s="779" t="s">
        <v>1628</v>
      </c>
      <c r="I266" s="793"/>
      <c r="J266" s="794"/>
      <c r="K266" s="775" t="s">
        <v>1647</v>
      </c>
      <c r="L266" s="776" t="s">
        <v>1646</v>
      </c>
    </row>
    <row r="267" spans="1:12" ht="13.4" customHeight="1" thickTop="1" thickBot="1" x14ac:dyDescent="0.4">
      <c r="A267" s="737"/>
      <c r="B267" s="812" t="s">
        <v>950</v>
      </c>
      <c r="C267" s="813" t="s">
        <v>788</v>
      </c>
      <c r="D267" s="814" t="s">
        <v>1630</v>
      </c>
      <c r="E267" s="762"/>
      <c r="F267" s="797" t="s">
        <v>484</v>
      </c>
      <c r="G267" s="797" t="s">
        <v>1914</v>
      </c>
      <c r="H267" s="798" t="s">
        <v>1915</v>
      </c>
      <c r="I267" s="793"/>
      <c r="J267" s="794"/>
      <c r="K267" s="775" t="s">
        <v>1733</v>
      </c>
      <c r="L267" s="776" t="s">
        <v>858</v>
      </c>
    </row>
    <row r="268" spans="1:12" ht="13.4" customHeight="1" thickTop="1" thickBot="1" x14ac:dyDescent="0.4">
      <c r="A268" s="737"/>
      <c r="B268" s="806" t="s">
        <v>903</v>
      </c>
      <c r="C268" s="807" t="s">
        <v>142</v>
      </c>
      <c r="D268" s="808" t="s">
        <v>1631</v>
      </c>
      <c r="E268" s="742"/>
      <c r="F268" s="736" t="s">
        <v>485</v>
      </c>
      <c r="G268" s="772" t="s">
        <v>1916</v>
      </c>
      <c r="H268" s="779" t="s">
        <v>1917</v>
      </c>
      <c r="I268" s="793"/>
      <c r="J268" s="794"/>
      <c r="K268" s="775" t="s">
        <v>1775</v>
      </c>
      <c r="L268" s="776" t="s">
        <v>1774</v>
      </c>
    </row>
    <row r="269" spans="1:12" ht="13.4" customHeight="1" thickTop="1" thickBot="1" x14ac:dyDescent="0.4">
      <c r="A269" s="737"/>
      <c r="B269" s="812" t="s">
        <v>1012</v>
      </c>
      <c r="C269" s="813" t="s">
        <v>487</v>
      </c>
      <c r="D269" s="814" t="s">
        <v>1632</v>
      </c>
      <c r="E269" s="762"/>
      <c r="F269" s="797" t="s">
        <v>486</v>
      </c>
      <c r="G269" s="797" t="s">
        <v>1918</v>
      </c>
      <c r="H269" s="798" t="s">
        <v>1919</v>
      </c>
      <c r="I269" s="793"/>
      <c r="J269" s="794"/>
      <c r="K269" s="775" t="s">
        <v>1683</v>
      </c>
      <c r="L269" s="776" t="s">
        <v>815</v>
      </c>
    </row>
    <row r="270" spans="1:12" ht="13.4" customHeight="1" thickTop="1" thickBot="1" x14ac:dyDescent="0.4">
      <c r="A270" s="737"/>
      <c r="B270" s="806" t="s">
        <v>942</v>
      </c>
      <c r="C270" s="807" t="s">
        <v>489</v>
      </c>
      <c r="D270" s="808" t="s">
        <v>1797</v>
      </c>
      <c r="E270" s="742"/>
      <c r="F270" s="736" t="s">
        <v>787</v>
      </c>
      <c r="G270" s="772" t="s">
        <v>874</v>
      </c>
      <c r="H270" s="779" t="s">
        <v>1629</v>
      </c>
      <c r="I270" s="793"/>
      <c r="J270" s="794"/>
      <c r="K270" s="775" t="s">
        <v>2222</v>
      </c>
      <c r="L270" s="776" t="s">
        <v>2221</v>
      </c>
    </row>
    <row r="271" spans="1:12" ht="13.4" customHeight="1" thickTop="1" thickBot="1" x14ac:dyDescent="0.4">
      <c r="A271" s="737"/>
      <c r="B271" s="812" t="s">
        <v>890</v>
      </c>
      <c r="C271" s="813" t="s">
        <v>789</v>
      </c>
      <c r="D271" s="814" t="s">
        <v>1633</v>
      </c>
      <c r="E271" s="762"/>
      <c r="F271" s="797" t="s">
        <v>142</v>
      </c>
      <c r="G271" s="797" t="s">
        <v>903</v>
      </c>
      <c r="H271" s="798" t="s">
        <v>1631</v>
      </c>
      <c r="I271" s="793"/>
      <c r="J271" s="794"/>
      <c r="K271" s="775" t="s">
        <v>1744</v>
      </c>
      <c r="L271" s="776" t="s">
        <v>558</v>
      </c>
    </row>
    <row r="272" spans="1:12" ht="13.4" customHeight="1" thickTop="1" thickBot="1" x14ac:dyDescent="0.4">
      <c r="A272" s="737"/>
      <c r="B272" s="806" t="s">
        <v>1057</v>
      </c>
      <c r="C272" s="807" t="s">
        <v>490</v>
      </c>
      <c r="D272" s="808" t="s">
        <v>1798</v>
      </c>
      <c r="E272" s="742"/>
      <c r="F272" s="736" t="s">
        <v>788</v>
      </c>
      <c r="G272" s="772" t="s">
        <v>950</v>
      </c>
      <c r="H272" s="779" t="s">
        <v>1630</v>
      </c>
      <c r="I272" s="793"/>
      <c r="J272" s="794"/>
      <c r="K272" s="775" t="s">
        <v>1729</v>
      </c>
      <c r="L272" s="776" t="s">
        <v>30</v>
      </c>
    </row>
    <row r="273" spans="1:12" ht="13.4" customHeight="1" thickTop="1" thickBot="1" x14ac:dyDescent="0.4">
      <c r="A273" s="737"/>
      <c r="B273" s="812" t="s">
        <v>1058</v>
      </c>
      <c r="C273" s="813" t="s">
        <v>491</v>
      </c>
      <c r="D273" s="814" t="s">
        <v>1799</v>
      </c>
      <c r="E273" s="762"/>
      <c r="F273" s="797" t="s">
        <v>487</v>
      </c>
      <c r="G273" s="797" t="s">
        <v>1012</v>
      </c>
      <c r="H273" s="798" t="s">
        <v>1632</v>
      </c>
      <c r="I273" s="793"/>
      <c r="J273" s="794"/>
      <c r="K273" s="775" t="s">
        <v>1378</v>
      </c>
      <c r="L273" s="776" t="s">
        <v>476</v>
      </c>
    </row>
    <row r="274" spans="1:12" ht="13.4" customHeight="1" thickTop="1" thickBot="1" x14ac:dyDescent="0.4">
      <c r="A274" s="737"/>
      <c r="B274" s="806" t="s">
        <v>1086</v>
      </c>
      <c r="C274" s="807" t="s">
        <v>492</v>
      </c>
      <c r="D274" s="808" t="s">
        <v>1634</v>
      </c>
      <c r="E274" s="742"/>
      <c r="F274" s="736" t="s">
        <v>1923</v>
      </c>
      <c r="G274" s="772" t="s">
        <v>1922</v>
      </c>
      <c r="H274" s="779" t="s">
        <v>1924</v>
      </c>
      <c r="I274" s="793"/>
      <c r="J274" s="794"/>
      <c r="K274" s="775" t="s">
        <v>2097</v>
      </c>
      <c r="L274" s="776" t="s">
        <v>2096</v>
      </c>
    </row>
    <row r="275" spans="1:12" ht="13.4" customHeight="1" thickTop="1" thickBot="1" x14ac:dyDescent="0.4">
      <c r="A275" s="737"/>
      <c r="B275" s="812" t="s">
        <v>896</v>
      </c>
      <c r="C275" s="813" t="s">
        <v>170</v>
      </c>
      <c r="D275" s="814" t="s">
        <v>1635</v>
      </c>
      <c r="E275" s="762"/>
      <c r="F275" s="797" t="s">
        <v>488</v>
      </c>
      <c r="G275" s="797" t="s">
        <v>1920</v>
      </c>
      <c r="H275" s="798" t="s">
        <v>1921</v>
      </c>
      <c r="I275" s="793"/>
      <c r="J275" s="794"/>
      <c r="K275" s="775" t="s">
        <v>1343</v>
      </c>
      <c r="L275" s="776" t="s">
        <v>759</v>
      </c>
    </row>
    <row r="276" spans="1:12" ht="13.4" customHeight="1" thickTop="1" thickBot="1" x14ac:dyDescent="0.4">
      <c r="A276" s="737"/>
      <c r="B276" s="806" t="s">
        <v>1053</v>
      </c>
      <c r="C276" s="807" t="s">
        <v>493</v>
      </c>
      <c r="D276" s="808" t="s">
        <v>1636</v>
      </c>
      <c r="E276" s="742"/>
      <c r="F276" s="736" t="s">
        <v>489</v>
      </c>
      <c r="G276" s="772" t="s">
        <v>942</v>
      </c>
      <c r="H276" s="779" t="s">
        <v>1797</v>
      </c>
      <c r="I276" s="793"/>
      <c r="J276" s="794"/>
      <c r="K276" s="775" t="s">
        <v>1691</v>
      </c>
      <c r="L276" s="776" t="s">
        <v>816</v>
      </c>
    </row>
    <row r="277" spans="1:12" ht="13.4" customHeight="1" thickTop="1" thickBot="1" x14ac:dyDescent="0.4">
      <c r="A277" s="737"/>
      <c r="B277" s="812" t="s">
        <v>983</v>
      </c>
      <c r="C277" s="813" t="s">
        <v>33</v>
      </c>
      <c r="D277" s="814" t="s">
        <v>1637</v>
      </c>
      <c r="E277" s="762"/>
      <c r="F277" s="797" t="s">
        <v>490</v>
      </c>
      <c r="G277" s="797" t="s">
        <v>1057</v>
      </c>
      <c r="H277" s="798" t="s">
        <v>1798</v>
      </c>
      <c r="I277" s="793"/>
      <c r="J277" s="794"/>
      <c r="K277" s="775" t="s">
        <v>1940</v>
      </c>
      <c r="L277" s="776" t="s">
        <v>1939</v>
      </c>
    </row>
    <row r="278" spans="1:12" ht="13.4" customHeight="1" thickTop="1" thickBot="1" x14ac:dyDescent="0.4">
      <c r="A278" s="737"/>
      <c r="B278" s="806" t="s">
        <v>984</v>
      </c>
      <c r="C278" s="807" t="s">
        <v>34</v>
      </c>
      <c r="D278" s="808" t="s">
        <v>1638</v>
      </c>
      <c r="E278" s="742"/>
      <c r="F278" s="736" t="s">
        <v>492</v>
      </c>
      <c r="G278" s="772" t="s">
        <v>1086</v>
      </c>
      <c r="H278" s="779" t="s">
        <v>1634</v>
      </c>
      <c r="I278" s="793"/>
      <c r="J278" s="794"/>
      <c r="K278" s="775" t="s">
        <v>1358</v>
      </c>
      <c r="L278" s="776" t="s">
        <v>243</v>
      </c>
    </row>
    <row r="279" spans="1:12" ht="13.4" customHeight="1" thickTop="1" thickBot="1" x14ac:dyDescent="0.4">
      <c r="A279" s="737"/>
      <c r="B279" s="812" t="s">
        <v>1639</v>
      </c>
      <c r="C279" s="813" t="s">
        <v>790</v>
      </c>
      <c r="D279" s="814" t="s">
        <v>1640</v>
      </c>
      <c r="E279" s="762"/>
      <c r="F279" s="797" t="s">
        <v>493</v>
      </c>
      <c r="G279" s="797" t="s">
        <v>1053</v>
      </c>
      <c r="H279" s="798" t="s">
        <v>1636</v>
      </c>
      <c r="I279" s="793"/>
      <c r="J279" s="794"/>
      <c r="K279" s="775" t="s">
        <v>1617</v>
      </c>
      <c r="L279" s="776" t="s">
        <v>354</v>
      </c>
    </row>
    <row r="280" spans="1:12" ht="13.4" customHeight="1" thickTop="1" thickBot="1" x14ac:dyDescent="0.4">
      <c r="A280" s="737"/>
      <c r="B280" s="806" t="s">
        <v>1029</v>
      </c>
      <c r="C280" s="807" t="s">
        <v>495</v>
      </c>
      <c r="D280" s="808" t="s">
        <v>2296</v>
      </c>
      <c r="E280" s="742"/>
      <c r="F280" s="736" t="s">
        <v>789</v>
      </c>
      <c r="G280" s="772" t="s">
        <v>890</v>
      </c>
      <c r="H280" s="779" t="s">
        <v>1633</v>
      </c>
      <c r="I280" s="793"/>
      <c r="J280" s="794"/>
      <c r="K280" s="775" t="s">
        <v>1821</v>
      </c>
      <c r="L280" s="776" t="s">
        <v>60</v>
      </c>
    </row>
    <row r="281" spans="1:12" ht="13.4" customHeight="1" thickTop="1" thickBot="1" x14ac:dyDescent="0.4">
      <c r="A281" s="737"/>
      <c r="B281" s="812" t="s">
        <v>1642</v>
      </c>
      <c r="C281" s="813" t="s">
        <v>1643</v>
      </c>
      <c r="D281" s="814" t="s">
        <v>2297</v>
      </c>
      <c r="E281" s="762"/>
      <c r="F281" s="797" t="s">
        <v>491</v>
      </c>
      <c r="G281" s="797" t="s">
        <v>1058</v>
      </c>
      <c r="H281" s="798" t="s">
        <v>1799</v>
      </c>
      <c r="I281" s="793"/>
      <c r="J281" s="794"/>
      <c r="K281" s="775" t="s">
        <v>1753</v>
      </c>
      <c r="L281" s="776" t="s">
        <v>840</v>
      </c>
    </row>
    <row r="282" spans="1:12" ht="13.4" customHeight="1" thickTop="1" thickBot="1" x14ac:dyDescent="0.4">
      <c r="A282" s="737"/>
      <c r="B282" s="806" t="s">
        <v>1645</v>
      </c>
      <c r="C282" s="807" t="s">
        <v>1646</v>
      </c>
      <c r="D282" s="808" t="s">
        <v>2295</v>
      </c>
      <c r="E282" s="742"/>
      <c r="F282" s="736" t="s">
        <v>170</v>
      </c>
      <c r="G282" s="772" t="s">
        <v>896</v>
      </c>
      <c r="H282" s="779" t="s">
        <v>1635</v>
      </c>
      <c r="I282" s="793"/>
      <c r="J282" s="794"/>
      <c r="K282" s="775" t="s">
        <v>1782</v>
      </c>
      <c r="L282" s="776" t="s">
        <v>719</v>
      </c>
    </row>
    <row r="283" spans="1:12" ht="13.4" customHeight="1" thickTop="1" thickBot="1" x14ac:dyDescent="0.4">
      <c r="A283" s="737"/>
      <c r="B283" s="812" t="s">
        <v>991</v>
      </c>
      <c r="C283" s="813" t="s">
        <v>496</v>
      </c>
      <c r="D283" s="814" t="s">
        <v>1648</v>
      </c>
      <c r="E283" s="762"/>
      <c r="F283" s="797" t="s">
        <v>33</v>
      </c>
      <c r="G283" s="797" t="s">
        <v>983</v>
      </c>
      <c r="H283" s="798" t="s">
        <v>1637</v>
      </c>
      <c r="I283" s="793"/>
      <c r="J283" s="794"/>
      <c r="K283" s="775" t="s">
        <v>1412</v>
      </c>
      <c r="L283" s="776" t="s">
        <v>793</v>
      </c>
    </row>
    <row r="284" spans="1:12" ht="13.4" customHeight="1" thickTop="1" thickBot="1" x14ac:dyDescent="0.4">
      <c r="A284" s="737"/>
      <c r="B284" s="806" t="s">
        <v>1009</v>
      </c>
      <c r="C284" s="807" t="s">
        <v>497</v>
      </c>
      <c r="D284" s="808" t="s">
        <v>1649</v>
      </c>
      <c r="E284" s="742"/>
      <c r="F284" s="736" t="s">
        <v>34</v>
      </c>
      <c r="G284" s="772" t="s">
        <v>984</v>
      </c>
      <c r="H284" s="779" t="s">
        <v>1638</v>
      </c>
      <c r="I284" s="793"/>
      <c r="J284" s="794"/>
      <c r="K284" s="775" t="s">
        <v>1712</v>
      </c>
      <c r="L284" s="776" t="s">
        <v>825</v>
      </c>
    </row>
    <row r="285" spans="1:12" ht="13.4" customHeight="1" thickTop="1" thickBot="1" x14ac:dyDescent="0.4">
      <c r="A285" s="737"/>
      <c r="B285" s="812" t="s">
        <v>1085</v>
      </c>
      <c r="C285" s="813" t="s">
        <v>791</v>
      </c>
      <c r="D285" s="814" t="s">
        <v>1650</v>
      </c>
      <c r="E285" s="762"/>
      <c r="F285" s="797" t="s">
        <v>790</v>
      </c>
      <c r="G285" s="797" t="s">
        <v>1639</v>
      </c>
      <c r="H285" s="798" t="s">
        <v>1640</v>
      </c>
      <c r="I285" s="793"/>
      <c r="J285" s="794"/>
      <c r="K285" s="775" t="s">
        <v>1707</v>
      </c>
      <c r="L285" s="776" t="s">
        <v>824</v>
      </c>
    </row>
    <row r="286" spans="1:12" ht="13.4" customHeight="1" thickTop="1" thickBot="1" x14ac:dyDescent="0.4">
      <c r="A286" s="737"/>
      <c r="B286" s="806" t="s">
        <v>985</v>
      </c>
      <c r="C286" s="807" t="s">
        <v>171</v>
      </c>
      <c r="D286" s="808" t="s">
        <v>1651</v>
      </c>
      <c r="E286" s="742"/>
      <c r="F286" s="736" t="s">
        <v>245</v>
      </c>
      <c r="G286" s="772" t="s">
        <v>1401</v>
      </c>
      <c r="H286" s="779" t="s">
        <v>1402</v>
      </c>
      <c r="I286" s="793"/>
      <c r="J286" s="794"/>
      <c r="K286" s="775" t="s">
        <v>1414</v>
      </c>
      <c r="L286" s="776" t="s">
        <v>247</v>
      </c>
    </row>
    <row r="287" spans="1:12" ht="13.4" customHeight="1" thickTop="1" thickBot="1" x14ac:dyDescent="0.4">
      <c r="A287" s="737"/>
      <c r="B287" s="812" t="s">
        <v>1071</v>
      </c>
      <c r="C287" s="813" t="s">
        <v>79</v>
      </c>
      <c r="D287" s="814" t="s">
        <v>1800</v>
      </c>
      <c r="E287" s="762"/>
      <c r="F287" s="797" t="s">
        <v>495</v>
      </c>
      <c r="G287" s="797" t="s">
        <v>1029</v>
      </c>
      <c r="H287" s="798" t="s">
        <v>2296</v>
      </c>
      <c r="I287" s="793"/>
      <c r="J287" s="794"/>
      <c r="K287" s="775" t="s">
        <v>1792</v>
      </c>
      <c r="L287" s="776" t="s">
        <v>851</v>
      </c>
    </row>
    <row r="288" spans="1:12" ht="13.4" customHeight="1" thickTop="1" thickBot="1" x14ac:dyDescent="0.4">
      <c r="A288" s="737"/>
      <c r="B288" s="806" t="s">
        <v>962</v>
      </c>
      <c r="C288" s="807" t="s">
        <v>501</v>
      </c>
      <c r="D288" s="808" t="s">
        <v>1652</v>
      </c>
      <c r="E288" s="742"/>
      <c r="F288" s="736" t="s">
        <v>1643</v>
      </c>
      <c r="G288" s="772" t="s">
        <v>1642</v>
      </c>
      <c r="H288" s="779" t="s">
        <v>2297</v>
      </c>
      <c r="I288" s="793"/>
      <c r="J288" s="794"/>
      <c r="K288" s="775" t="s">
        <v>1362</v>
      </c>
      <c r="L288" s="776" t="s">
        <v>471</v>
      </c>
    </row>
    <row r="289" spans="1:12" ht="13.4" customHeight="1" thickTop="1" thickBot="1" x14ac:dyDescent="0.4">
      <c r="A289" s="738"/>
      <c r="B289" s="812" t="s">
        <v>1090</v>
      </c>
      <c r="C289" s="813" t="s">
        <v>794</v>
      </c>
      <c r="D289" s="814" t="s">
        <v>1653</v>
      </c>
      <c r="E289" s="762"/>
      <c r="F289" s="797" t="s">
        <v>1646</v>
      </c>
      <c r="G289" s="797" t="s">
        <v>1645</v>
      </c>
      <c r="H289" s="798" t="s">
        <v>2295</v>
      </c>
      <c r="I289" s="793"/>
      <c r="J289" s="794"/>
      <c r="K289" s="775" t="s">
        <v>1200</v>
      </c>
      <c r="L289" s="776" t="s">
        <v>285</v>
      </c>
    </row>
    <row r="290" spans="1:12" ht="13.4" customHeight="1" thickTop="1" thickBot="1" x14ac:dyDescent="0.4">
      <c r="A290" s="737"/>
      <c r="B290" s="806" t="s">
        <v>1018</v>
      </c>
      <c r="C290" s="807" t="s">
        <v>852</v>
      </c>
      <c r="D290" s="808" t="s">
        <v>1654</v>
      </c>
      <c r="E290" s="742"/>
      <c r="F290" s="736" t="s">
        <v>496</v>
      </c>
      <c r="G290" s="772" t="s">
        <v>991</v>
      </c>
      <c r="H290" s="779" t="s">
        <v>1648</v>
      </c>
      <c r="I290" s="793"/>
      <c r="J290" s="794"/>
      <c r="K290" s="775" t="s">
        <v>2311</v>
      </c>
      <c r="L290" s="776" t="s">
        <v>2091</v>
      </c>
    </row>
    <row r="291" spans="1:12" ht="13.4" customHeight="1" thickTop="1" thickBot="1" x14ac:dyDescent="0.4">
      <c r="A291" s="737"/>
      <c r="B291" s="812" t="s">
        <v>1030</v>
      </c>
      <c r="C291" s="813" t="s">
        <v>152</v>
      </c>
      <c r="D291" s="814" t="s">
        <v>1655</v>
      </c>
      <c r="E291" s="762"/>
      <c r="F291" s="797" t="s">
        <v>497</v>
      </c>
      <c r="G291" s="797" t="s">
        <v>1009</v>
      </c>
      <c r="H291" s="798" t="s">
        <v>1649</v>
      </c>
      <c r="I291" s="793"/>
      <c r="J291" s="794"/>
      <c r="K291" s="775" t="s">
        <v>2312</v>
      </c>
      <c r="L291" s="776" t="s">
        <v>790</v>
      </c>
    </row>
    <row r="292" spans="1:12" ht="13.4" customHeight="1" thickTop="1" thickBot="1" x14ac:dyDescent="0.4">
      <c r="A292" s="737"/>
      <c r="B292" s="806" t="s">
        <v>1089</v>
      </c>
      <c r="C292" s="807" t="s">
        <v>795</v>
      </c>
      <c r="D292" s="808" t="s">
        <v>1656</v>
      </c>
      <c r="E292" s="742"/>
      <c r="F292" s="736" t="s">
        <v>171</v>
      </c>
      <c r="G292" s="772" t="s">
        <v>985</v>
      </c>
      <c r="H292" s="779" t="s">
        <v>1651</v>
      </c>
      <c r="I292" s="793"/>
      <c r="J292" s="794"/>
      <c r="K292" s="775" t="s">
        <v>1637</v>
      </c>
      <c r="L292" s="776" t="s">
        <v>33</v>
      </c>
    </row>
    <row r="293" spans="1:12" ht="13.4" customHeight="1" thickTop="1" thickBot="1" x14ac:dyDescent="0.4">
      <c r="A293" s="737"/>
      <c r="B293" s="812" t="s">
        <v>937</v>
      </c>
      <c r="C293" s="813" t="s">
        <v>172</v>
      </c>
      <c r="D293" s="814" t="s">
        <v>1657</v>
      </c>
      <c r="E293" s="762"/>
      <c r="F293" s="797" t="s">
        <v>791</v>
      </c>
      <c r="G293" s="797" t="s">
        <v>1085</v>
      </c>
      <c r="H293" s="798" t="s">
        <v>1650</v>
      </c>
      <c r="I293" s="793"/>
      <c r="J293" s="794"/>
      <c r="K293" s="775" t="s">
        <v>1638</v>
      </c>
      <c r="L293" s="776" t="s">
        <v>34</v>
      </c>
    </row>
    <row r="294" spans="1:12" ht="13.4" customHeight="1" thickTop="1" thickBot="1" x14ac:dyDescent="0.4">
      <c r="A294" s="737"/>
      <c r="B294" s="806" t="s">
        <v>1026</v>
      </c>
      <c r="C294" s="807" t="s">
        <v>505</v>
      </c>
      <c r="D294" s="808" t="s">
        <v>1658</v>
      </c>
      <c r="E294" s="742"/>
      <c r="F294" s="736" t="s">
        <v>494</v>
      </c>
      <c r="G294" s="772" t="s">
        <v>1925</v>
      </c>
      <c r="H294" s="779" t="s">
        <v>1926</v>
      </c>
      <c r="I294" s="793"/>
      <c r="J294" s="794"/>
      <c r="K294" s="775" t="s">
        <v>1402</v>
      </c>
      <c r="L294" s="776" t="s">
        <v>245</v>
      </c>
    </row>
    <row r="295" spans="1:12" ht="13.4" customHeight="1" thickTop="1" thickBot="1" x14ac:dyDescent="0.4">
      <c r="A295" s="737"/>
      <c r="B295" s="812" t="s">
        <v>867</v>
      </c>
      <c r="C295" s="813" t="s">
        <v>801</v>
      </c>
      <c r="D295" s="814" t="s">
        <v>1659</v>
      </c>
      <c r="E295" s="762"/>
      <c r="F295" s="797" t="s">
        <v>246</v>
      </c>
      <c r="G295" s="797" t="s">
        <v>1403</v>
      </c>
      <c r="H295" s="798" t="s">
        <v>1404</v>
      </c>
      <c r="I295" s="793"/>
      <c r="J295" s="794"/>
      <c r="K295" s="775" t="s">
        <v>1926</v>
      </c>
      <c r="L295" s="776" t="s">
        <v>494</v>
      </c>
    </row>
    <row r="296" spans="1:12" ht="13.4" customHeight="1" thickTop="1" thickBot="1" x14ac:dyDescent="0.4">
      <c r="A296" s="737"/>
      <c r="B296" s="806" t="s">
        <v>918</v>
      </c>
      <c r="C296" s="807" t="s">
        <v>511</v>
      </c>
      <c r="D296" s="808" t="s">
        <v>1660</v>
      </c>
      <c r="E296" s="742"/>
      <c r="F296" s="736" t="s">
        <v>498</v>
      </c>
      <c r="G296" s="772" t="s">
        <v>1405</v>
      </c>
      <c r="H296" s="779" t="s">
        <v>1406</v>
      </c>
      <c r="I296" s="793"/>
      <c r="J296" s="794"/>
      <c r="K296" s="775" t="s">
        <v>1380</v>
      </c>
      <c r="L296" s="776" t="s">
        <v>477</v>
      </c>
    </row>
    <row r="297" spans="1:12" ht="13.4" customHeight="1" thickTop="1" thickBot="1" x14ac:dyDescent="0.4">
      <c r="A297" s="737"/>
      <c r="B297" s="812" t="s">
        <v>1096</v>
      </c>
      <c r="C297" s="813" t="s">
        <v>800</v>
      </c>
      <c r="D297" s="814" t="s">
        <v>1661</v>
      </c>
      <c r="E297" s="762"/>
      <c r="F297" s="797" t="s">
        <v>792</v>
      </c>
      <c r="G297" s="797" t="s">
        <v>1407</v>
      </c>
      <c r="H297" s="798" t="s">
        <v>1408</v>
      </c>
      <c r="I297" s="793"/>
      <c r="J297" s="794"/>
      <c r="K297" s="775" t="s">
        <v>1651</v>
      </c>
      <c r="L297" s="776" t="s">
        <v>171</v>
      </c>
    </row>
    <row r="298" spans="1:12" ht="13.4" customHeight="1" thickTop="1" thickBot="1" x14ac:dyDescent="0.4">
      <c r="A298" s="737"/>
      <c r="B298" s="806" t="s">
        <v>1662</v>
      </c>
      <c r="C298" s="807" t="s">
        <v>1663</v>
      </c>
      <c r="D298" s="808" t="s">
        <v>1664</v>
      </c>
      <c r="E298" s="742"/>
      <c r="F298" s="736" t="s">
        <v>499</v>
      </c>
      <c r="G298" s="772" t="s">
        <v>1409</v>
      </c>
      <c r="H298" s="779" t="s">
        <v>1410</v>
      </c>
      <c r="I298" s="793"/>
      <c r="J298" s="794"/>
      <c r="K298" s="775" t="s">
        <v>2052</v>
      </c>
      <c r="L298" s="776" t="s">
        <v>857</v>
      </c>
    </row>
    <row r="299" spans="1:12" ht="13.4" customHeight="1" thickTop="1" thickBot="1" x14ac:dyDescent="0.4">
      <c r="A299" s="737"/>
      <c r="B299" s="812" t="s">
        <v>1077</v>
      </c>
      <c r="C299" s="813" t="s">
        <v>515</v>
      </c>
      <c r="D299" s="814" t="s">
        <v>1665</v>
      </c>
      <c r="E299" s="762"/>
      <c r="F299" s="797" t="s">
        <v>793</v>
      </c>
      <c r="G299" s="797" t="s">
        <v>1411</v>
      </c>
      <c r="H299" s="798" t="s">
        <v>1412</v>
      </c>
      <c r="I299" s="793"/>
      <c r="J299" s="794"/>
      <c r="K299" s="775" t="s">
        <v>1825</v>
      </c>
      <c r="L299" s="776" t="s">
        <v>282</v>
      </c>
    </row>
    <row r="300" spans="1:12" ht="13.4" customHeight="1" thickTop="1" thickBot="1" x14ac:dyDescent="0.4">
      <c r="A300" s="739"/>
      <c r="B300" s="806" t="s">
        <v>1666</v>
      </c>
      <c r="C300" s="807" t="s">
        <v>1667</v>
      </c>
      <c r="D300" s="808" t="s">
        <v>1668</v>
      </c>
      <c r="E300" s="742"/>
      <c r="F300" s="736" t="s">
        <v>247</v>
      </c>
      <c r="G300" s="772" t="s">
        <v>1413</v>
      </c>
      <c r="H300" s="779" t="s">
        <v>1414</v>
      </c>
      <c r="I300" s="793"/>
      <c r="J300" s="794"/>
      <c r="K300" s="775" t="s">
        <v>2134</v>
      </c>
      <c r="L300" s="776" t="s">
        <v>150</v>
      </c>
    </row>
    <row r="301" spans="1:12" ht="13.4" customHeight="1" thickTop="1" thickBot="1" x14ac:dyDescent="0.4">
      <c r="A301" s="737"/>
      <c r="B301" s="812" t="s">
        <v>1010</v>
      </c>
      <c r="C301" s="813" t="s">
        <v>516</v>
      </c>
      <c r="D301" s="814" t="s">
        <v>1669</v>
      </c>
      <c r="E301" s="762"/>
      <c r="F301" s="797" t="s">
        <v>500</v>
      </c>
      <c r="G301" s="797" t="s">
        <v>1415</v>
      </c>
      <c r="H301" s="798" t="s">
        <v>1416</v>
      </c>
      <c r="I301" s="793"/>
      <c r="J301" s="794"/>
      <c r="K301" s="775" t="s">
        <v>1212</v>
      </c>
      <c r="L301" s="776" t="s">
        <v>298</v>
      </c>
    </row>
    <row r="302" spans="1:12" ht="13.4" customHeight="1" thickTop="1" thickBot="1" x14ac:dyDescent="0.4">
      <c r="A302" s="737"/>
      <c r="B302" s="806" t="s">
        <v>869</v>
      </c>
      <c r="C302" s="807" t="s">
        <v>517</v>
      </c>
      <c r="D302" s="808" t="s">
        <v>1670</v>
      </c>
      <c r="E302" s="742"/>
      <c r="F302" s="736" t="s">
        <v>79</v>
      </c>
      <c r="G302" s="772" t="s">
        <v>1071</v>
      </c>
      <c r="H302" s="779" t="s">
        <v>1800</v>
      </c>
      <c r="I302" s="793"/>
      <c r="J302" s="794"/>
      <c r="K302" s="775" t="s">
        <v>1747</v>
      </c>
      <c r="L302" s="776" t="s">
        <v>1746</v>
      </c>
    </row>
    <row r="303" spans="1:12" ht="13.4" customHeight="1" thickTop="1" thickBot="1" x14ac:dyDescent="0.4">
      <c r="A303" s="737"/>
      <c r="B303" s="812" t="s">
        <v>935</v>
      </c>
      <c r="C303" s="813" t="s">
        <v>518</v>
      </c>
      <c r="D303" s="814" t="s">
        <v>1671</v>
      </c>
      <c r="E303" s="762"/>
      <c r="F303" s="797" t="s">
        <v>1928</v>
      </c>
      <c r="G303" s="797" t="s">
        <v>1927</v>
      </c>
      <c r="H303" s="798" t="s">
        <v>1929</v>
      </c>
      <c r="I303" s="793"/>
      <c r="J303" s="794"/>
      <c r="K303" s="775" t="s">
        <v>1743</v>
      </c>
      <c r="L303" s="776" t="s">
        <v>667</v>
      </c>
    </row>
    <row r="304" spans="1:12" ht="13.4" customHeight="1" thickTop="1" thickBot="1" x14ac:dyDescent="0.4">
      <c r="A304" s="737"/>
      <c r="B304" s="806" t="s">
        <v>929</v>
      </c>
      <c r="C304" s="807" t="s">
        <v>519</v>
      </c>
      <c r="D304" s="808" t="s">
        <v>1672</v>
      </c>
      <c r="E304" s="742"/>
      <c r="F304" s="736" t="s">
        <v>501</v>
      </c>
      <c r="G304" s="772" t="s">
        <v>962</v>
      </c>
      <c r="H304" s="779" t="s">
        <v>1652</v>
      </c>
      <c r="I304" s="793"/>
      <c r="J304" s="794"/>
      <c r="K304" s="775" t="s">
        <v>1575</v>
      </c>
      <c r="L304" s="776" t="s">
        <v>327</v>
      </c>
    </row>
    <row r="305" spans="1:12" ht="13.4" customHeight="1" thickTop="1" thickBot="1" x14ac:dyDescent="0.4">
      <c r="A305" s="737"/>
      <c r="B305" s="812" t="s">
        <v>1002</v>
      </c>
      <c r="C305" s="813" t="s">
        <v>520</v>
      </c>
      <c r="D305" s="814" t="s">
        <v>1673</v>
      </c>
      <c r="E305" s="762"/>
      <c r="F305" s="797" t="s">
        <v>794</v>
      </c>
      <c r="G305" s="797" t="s">
        <v>1090</v>
      </c>
      <c r="H305" s="798" t="s">
        <v>1653</v>
      </c>
      <c r="I305" s="793"/>
      <c r="J305" s="794"/>
      <c r="K305" s="775" t="s">
        <v>1942</v>
      </c>
      <c r="L305" s="776" t="s">
        <v>799</v>
      </c>
    </row>
    <row r="306" spans="1:12" ht="13.4" customHeight="1" thickTop="1" thickBot="1" x14ac:dyDescent="0.4">
      <c r="A306" s="737"/>
      <c r="B306" s="806" t="s">
        <v>1049</v>
      </c>
      <c r="C306" s="807" t="s">
        <v>521</v>
      </c>
      <c r="D306" s="808" t="s">
        <v>1674</v>
      </c>
      <c r="E306" s="742"/>
      <c r="F306" s="736" t="s">
        <v>852</v>
      </c>
      <c r="G306" s="772" t="s">
        <v>1018</v>
      </c>
      <c r="H306" s="779" t="s">
        <v>1654</v>
      </c>
      <c r="I306" s="793"/>
      <c r="J306" s="794"/>
      <c r="K306" s="775" t="s">
        <v>1289</v>
      </c>
      <c r="L306" s="776" t="s">
        <v>312</v>
      </c>
    </row>
    <row r="307" spans="1:12" ht="13.4" customHeight="1" thickTop="1" thickBot="1" x14ac:dyDescent="0.4">
      <c r="A307" s="737"/>
      <c r="B307" s="812" t="s">
        <v>965</v>
      </c>
      <c r="C307" s="813" t="s">
        <v>522</v>
      </c>
      <c r="D307" s="814" t="s">
        <v>1675</v>
      </c>
      <c r="E307" s="762"/>
      <c r="F307" s="797" t="s">
        <v>152</v>
      </c>
      <c r="G307" s="797" t="s">
        <v>1030</v>
      </c>
      <c r="H307" s="798" t="s">
        <v>1655</v>
      </c>
      <c r="I307" s="793"/>
      <c r="J307" s="794"/>
      <c r="K307" s="775" t="s">
        <v>2146</v>
      </c>
      <c r="L307" s="776" t="s">
        <v>551</v>
      </c>
    </row>
    <row r="308" spans="1:12" ht="13.4" customHeight="1" thickTop="1" thickBot="1" x14ac:dyDescent="0.4">
      <c r="A308" s="737"/>
      <c r="B308" s="806" t="s">
        <v>933</v>
      </c>
      <c r="C308" s="807" t="s">
        <v>523</v>
      </c>
      <c r="D308" s="808" t="s">
        <v>1676</v>
      </c>
      <c r="E308" s="742"/>
      <c r="F308" s="736" t="s">
        <v>1931</v>
      </c>
      <c r="G308" s="772" t="s">
        <v>1930</v>
      </c>
      <c r="H308" s="779" t="s">
        <v>1932</v>
      </c>
      <c r="I308" s="793"/>
      <c r="J308" s="794"/>
      <c r="K308" s="775" t="s">
        <v>2050</v>
      </c>
      <c r="L308" s="776" t="s">
        <v>2049</v>
      </c>
    </row>
    <row r="309" spans="1:12" ht="13.4" customHeight="1" thickTop="1" thickBot="1" x14ac:dyDescent="0.4">
      <c r="A309" s="737"/>
      <c r="B309" s="812" t="s">
        <v>1037</v>
      </c>
      <c r="C309" s="813" t="s">
        <v>806</v>
      </c>
      <c r="D309" s="814" t="s">
        <v>1801</v>
      </c>
      <c r="E309" s="762"/>
      <c r="F309" s="797" t="s">
        <v>795</v>
      </c>
      <c r="G309" s="797" t="s">
        <v>1089</v>
      </c>
      <c r="H309" s="798" t="s">
        <v>1656</v>
      </c>
      <c r="I309" s="793"/>
      <c r="J309" s="794"/>
      <c r="K309" s="775" t="s">
        <v>1265</v>
      </c>
      <c r="L309" s="776" t="s">
        <v>308</v>
      </c>
    </row>
    <row r="310" spans="1:12" ht="13.4" customHeight="1" thickTop="1" thickBot="1" x14ac:dyDescent="0.4">
      <c r="A310" s="737"/>
      <c r="B310" s="806" t="s">
        <v>1677</v>
      </c>
      <c r="C310" s="807" t="s">
        <v>1678</v>
      </c>
      <c r="D310" s="808" t="s">
        <v>1679</v>
      </c>
      <c r="E310" s="742"/>
      <c r="F310" s="736" t="s">
        <v>796</v>
      </c>
      <c r="G310" s="772" t="s">
        <v>1417</v>
      </c>
      <c r="H310" s="779" t="s">
        <v>1418</v>
      </c>
      <c r="I310" s="793"/>
      <c r="J310" s="794"/>
      <c r="K310" s="775" t="s">
        <v>1648</v>
      </c>
      <c r="L310" s="776" t="s">
        <v>496</v>
      </c>
    </row>
    <row r="311" spans="1:12" ht="13.4" customHeight="1" thickTop="1" thickBot="1" x14ac:dyDescent="0.4">
      <c r="A311" s="737"/>
      <c r="B311" s="812" t="s">
        <v>1039</v>
      </c>
      <c r="C311" s="813" t="s">
        <v>531</v>
      </c>
      <c r="D311" s="814" t="s">
        <v>1680</v>
      </c>
      <c r="E311" s="762"/>
      <c r="F311" s="797" t="s">
        <v>503</v>
      </c>
      <c r="G311" s="797" t="s">
        <v>1424</v>
      </c>
      <c r="H311" s="798" t="s">
        <v>1425</v>
      </c>
      <c r="I311" s="793"/>
      <c r="J311" s="794"/>
      <c r="K311" s="775" t="s">
        <v>2173</v>
      </c>
      <c r="L311" s="776" t="s">
        <v>2172</v>
      </c>
    </row>
    <row r="312" spans="1:12" ht="13.4" customHeight="1" thickTop="1" thickBot="1" x14ac:dyDescent="0.4">
      <c r="A312" s="737"/>
      <c r="B312" s="806" t="s">
        <v>1001</v>
      </c>
      <c r="C312" s="807" t="s">
        <v>807</v>
      </c>
      <c r="D312" s="808" t="s">
        <v>1681</v>
      </c>
      <c r="E312" s="742"/>
      <c r="F312" s="736" t="s">
        <v>504</v>
      </c>
      <c r="G312" s="772" t="s">
        <v>1426</v>
      </c>
      <c r="H312" s="779" t="s">
        <v>1427</v>
      </c>
      <c r="I312" s="793"/>
      <c r="J312" s="794"/>
      <c r="K312" s="775" t="s">
        <v>1754</v>
      </c>
      <c r="L312" s="776" t="s">
        <v>563</v>
      </c>
    </row>
    <row r="313" spans="1:12" ht="13.4" customHeight="1" thickTop="1" thickBot="1" x14ac:dyDescent="0.4">
      <c r="A313" s="737"/>
      <c r="B313" s="812" t="s">
        <v>1073</v>
      </c>
      <c r="C313" s="813" t="s">
        <v>812</v>
      </c>
      <c r="D313" s="814" t="s">
        <v>1682</v>
      </c>
      <c r="E313" s="762"/>
      <c r="F313" s="797" t="s">
        <v>797</v>
      </c>
      <c r="G313" s="797" t="s">
        <v>1419</v>
      </c>
      <c r="H313" s="798" t="s">
        <v>1420</v>
      </c>
      <c r="I313" s="793"/>
      <c r="J313" s="794"/>
      <c r="K313" s="775" t="s">
        <v>2228</v>
      </c>
      <c r="L313" s="776" t="s">
        <v>526</v>
      </c>
    </row>
    <row r="314" spans="1:12" ht="13.4" customHeight="1" thickTop="1" thickBot="1" x14ac:dyDescent="0.4">
      <c r="A314" s="737"/>
      <c r="B314" s="806" t="s">
        <v>973</v>
      </c>
      <c r="C314" s="807" t="s">
        <v>815</v>
      </c>
      <c r="D314" s="808" t="s">
        <v>1683</v>
      </c>
      <c r="E314" s="742"/>
      <c r="F314" s="736" t="s">
        <v>502</v>
      </c>
      <c r="G314" s="772" t="s">
        <v>1423</v>
      </c>
      <c r="H314" s="779" t="s">
        <v>2276</v>
      </c>
      <c r="I314" s="793"/>
      <c r="J314" s="794"/>
      <c r="K314" s="775" t="s">
        <v>2054</v>
      </c>
      <c r="L314" s="776" t="s">
        <v>70</v>
      </c>
    </row>
    <row r="315" spans="1:12" ht="13.4" customHeight="1" thickTop="1" thickBot="1" x14ac:dyDescent="0.4">
      <c r="A315" s="737"/>
      <c r="B315" s="812" t="s">
        <v>1684</v>
      </c>
      <c r="C315" s="813" t="s">
        <v>1685</v>
      </c>
      <c r="D315" s="814" t="s">
        <v>1686</v>
      </c>
      <c r="E315" s="786"/>
      <c r="F315" s="797" t="s">
        <v>798</v>
      </c>
      <c r="G315" s="797" t="s">
        <v>1421</v>
      </c>
      <c r="H315" s="798" t="s">
        <v>1422</v>
      </c>
      <c r="I315" s="793"/>
      <c r="J315" s="794"/>
      <c r="K315" s="775" t="s">
        <v>1269</v>
      </c>
      <c r="L315" s="776" t="s">
        <v>91</v>
      </c>
    </row>
    <row r="316" spans="1:12" ht="13.4" customHeight="1" thickTop="1" thickBot="1" x14ac:dyDescent="0.4">
      <c r="A316" s="739"/>
      <c r="B316" s="806" t="s">
        <v>1687</v>
      </c>
      <c r="C316" s="807" t="s">
        <v>1688</v>
      </c>
      <c r="D316" s="808" t="s">
        <v>1689</v>
      </c>
      <c r="E316" s="742"/>
      <c r="F316" s="736" t="s">
        <v>172</v>
      </c>
      <c r="G316" s="772" t="s">
        <v>937</v>
      </c>
      <c r="H316" s="779" t="s">
        <v>1657</v>
      </c>
      <c r="I316" s="793"/>
      <c r="J316" s="794"/>
      <c r="K316" s="775" t="s">
        <v>1328</v>
      </c>
      <c r="L316" s="776" t="s">
        <v>329</v>
      </c>
    </row>
    <row r="317" spans="1:12" ht="13.4" customHeight="1" thickTop="1" thickBot="1" x14ac:dyDescent="0.4">
      <c r="A317" s="737"/>
      <c r="B317" s="812" t="s">
        <v>952</v>
      </c>
      <c r="C317" s="813" t="s">
        <v>81</v>
      </c>
      <c r="D317" s="814" t="s">
        <v>1690</v>
      </c>
      <c r="E317" s="762"/>
      <c r="F317" s="797" t="s">
        <v>505</v>
      </c>
      <c r="G317" s="797" t="s">
        <v>1026</v>
      </c>
      <c r="H317" s="798" t="s">
        <v>1658</v>
      </c>
      <c r="I317" s="793"/>
      <c r="J317" s="794"/>
      <c r="K317" s="775" t="s">
        <v>1182</v>
      </c>
      <c r="L317" s="776" t="s">
        <v>707</v>
      </c>
    </row>
    <row r="318" spans="1:12" ht="13.4" customHeight="1" thickTop="1" thickBot="1" x14ac:dyDescent="0.4">
      <c r="A318" s="737"/>
      <c r="B318" s="806" t="s">
        <v>976</v>
      </c>
      <c r="C318" s="807" t="s">
        <v>816</v>
      </c>
      <c r="D318" s="808" t="s">
        <v>1691</v>
      </c>
      <c r="E318" s="742"/>
      <c r="F318" s="736" t="s">
        <v>506</v>
      </c>
      <c r="G318" s="772" t="s">
        <v>1428</v>
      </c>
      <c r="H318" s="779" t="s">
        <v>1429</v>
      </c>
      <c r="I318" s="793"/>
      <c r="J318" s="794"/>
      <c r="K318" s="775" t="s">
        <v>1511</v>
      </c>
      <c r="L318" s="776" t="s">
        <v>832</v>
      </c>
    </row>
    <row r="319" spans="1:12" ht="13.4" customHeight="1" thickTop="1" thickBot="1" x14ac:dyDescent="0.4">
      <c r="A319" s="737"/>
      <c r="B319" s="812" t="s">
        <v>901</v>
      </c>
      <c r="C319" s="813" t="s">
        <v>82</v>
      </c>
      <c r="D319" s="814" t="s">
        <v>1692</v>
      </c>
      <c r="E319" s="762"/>
      <c r="F319" s="797" t="s">
        <v>1433</v>
      </c>
      <c r="G319" s="797" t="s">
        <v>1432</v>
      </c>
      <c r="H319" s="798" t="s">
        <v>2277</v>
      </c>
      <c r="I319" s="793"/>
      <c r="J319" s="794"/>
      <c r="K319" s="775" t="s">
        <v>1524</v>
      </c>
      <c r="L319" s="776" t="s">
        <v>1523</v>
      </c>
    </row>
    <row r="320" spans="1:12" ht="13.4" customHeight="1" thickTop="1" thickBot="1" x14ac:dyDescent="0.4">
      <c r="A320" s="737"/>
      <c r="B320" s="806" t="s">
        <v>1693</v>
      </c>
      <c r="C320" s="807" t="s">
        <v>174</v>
      </c>
      <c r="D320" s="808" t="s">
        <v>1802</v>
      </c>
      <c r="E320" s="742"/>
      <c r="F320" s="736" t="s">
        <v>509</v>
      </c>
      <c r="G320" s="772" t="s">
        <v>1936</v>
      </c>
      <c r="H320" s="779" t="s">
        <v>1937</v>
      </c>
      <c r="I320" s="793"/>
      <c r="J320" s="794"/>
      <c r="K320" s="775" t="s">
        <v>2279</v>
      </c>
      <c r="L320" s="776" t="s">
        <v>693</v>
      </c>
    </row>
    <row r="321" spans="1:12" ht="13.4" customHeight="1" thickTop="1" thickBot="1" x14ac:dyDescent="0.4">
      <c r="A321" s="737"/>
      <c r="B321" s="812" t="s">
        <v>891</v>
      </c>
      <c r="C321" s="813" t="s">
        <v>821</v>
      </c>
      <c r="D321" s="814" t="s">
        <v>1694</v>
      </c>
      <c r="E321" s="762"/>
      <c r="F321" s="797" t="s">
        <v>508</v>
      </c>
      <c r="G321" s="797" t="s">
        <v>1434</v>
      </c>
      <c r="H321" s="798" t="s">
        <v>2278</v>
      </c>
      <c r="I321" s="793"/>
      <c r="J321" s="794"/>
      <c r="K321" s="775" t="s">
        <v>1490</v>
      </c>
      <c r="L321" s="776" t="s">
        <v>1489</v>
      </c>
    </row>
    <row r="322" spans="1:12" ht="13.4" customHeight="1" thickTop="1" thickBot="1" x14ac:dyDescent="0.4">
      <c r="A322" s="737"/>
      <c r="B322" s="806" t="s">
        <v>930</v>
      </c>
      <c r="C322" s="807" t="s">
        <v>823</v>
      </c>
      <c r="D322" s="808" t="s">
        <v>1695</v>
      </c>
      <c r="E322" s="742"/>
      <c r="F322" s="736" t="s">
        <v>1934</v>
      </c>
      <c r="G322" s="772" t="s">
        <v>1933</v>
      </c>
      <c r="H322" s="779" t="s">
        <v>1935</v>
      </c>
      <c r="I322" s="793"/>
      <c r="J322" s="794"/>
      <c r="K322" s="775" t="s">
        <v>1558</v>
      </c>
      <c r="L322" s="776" t="s">
        <v>736</v>
      </c>
    </row>
    <row r="323" spans="1:12" ht="13.4" customHeight="1" thickTop="1" thickBot="1" x14ac:dyDescent="0.4">
      <c r="A323" s="737"/>
      <c r="B323" s="812" t="s">
        <v>1696</v>
      </c>
      <c r="C323" s="813" t="s">
        <v>1697</v>
      </c>
      <c r="D323" s="814" t="s">
        <v>1698</v>
      </c>
      <c r="E323" s="762"/>
      <c r="F323" s="797" t="s">
        <v>1939</v>
      </c>
      <c r="G323" s="797" t="s">
        <v>1938</v>
      </c>
      <c r="H323" s="798" t="s">
        <v>1940</v>
      </c>
      <c r="I323" s="793"/>
      <c r="J323" s="794"/>
      <c r="K323" s="775" t="s">
        <v>2004</v>
      </c>
      <c r="L323" s="776" t="s">
        <v>87</v>
      </c>
    </row>
    <row r="324" spans="1:12" ht="13.4" customHeight="1" thickTop="1" thickBot="1" x14ac:dyDescent="0.4">
      <c r="A324" s="739"/>
      <c r="B324" s="806" t="s">
        <v>928</v>
      </c>
      <c r="C324" s="807" t="s">
        <v>88</v>
      </c>
      <c r="D324" s="808" t="s">
        <v>1699</v>
      </c>
      <c r="E324" s="742"/>
      <c r="F324" s="736" t="s">
        <v>799</v>
      </c>
      <c r="G324" s="772" t="s">
        <v>1941</v>
      </c>
      <c r="H324" s="779" t="s">
        <v>1942</v>
      </c>
      <c r="I324" s="793"/>
      <c r="J324" s="794"/>
      <c r="K324" s="775" t="s">
        <v>1607</v>
      </c>
      <c r="L324" s="776" t="s">
        <v>347</v>
      </c>
    </row>
    <row r="325" spans="1:12" ht="13.4" customHeight="1" thickTop="1" thickBot="1" x14ac:dyDescent="0.4">
      <c r="A325" s="737"/>
      <c r="B325" s="812" t="s">
        <v>880</v>
      </c>
      <c r="C325" s="813" t="s">
        <v>533</v>
      </c>
      <c r="D325" s="814" t="s">
        <v>1700</v>
      </c>
      <c r="E325" s="762"/>
      <c r="F325" s="797" t="s">
        <v>507</v>
      </c>
      <c r="G325" s="797" t="s">
        <v>1430</v>
      </c>
      <c r="H325" s="798" t="s">
        <v>1431</v>
      </c>
      <c r="I325" s="793"/>
      <c r="J325" s="794"/>
      <c r="K325" s="775" t="s">
        <v>1984</v>
      </c>
      <c r="L325" s="776" t="s">
        <v>1983</v>
      </c>
    </row>
    <row r="326" spans="1:12" ht="13.4" customHeight="1" thickTop="1" thickBot="1" x14ac:dyDescent="0.4">
      <c r="A326" s="737"/>
      <c r="B326" s="806" t="s">
        <v>1701</v>
      </c>
      <c r="C326" s="807" t="s">
        <v>1702</v>
      </c>
      <c r="D326" s="808" t="s">
        <v>1703</v>
      </c>
      <c r="E326" s="742"/>
      <c r="F326" s="736" t="s">
        <v>51</v>
      </c>
      <c r="G326" s="772" t="s">
        <v>1050</v>
      </c>
      <c r="H326" s="779" t="s">
        <v>2219</v>
      </c>
      <c r="I326" s="793"/>
      <c r="J326" s="794"/>
      <c r="K326" s="775" t="s">
        <v>1661</v>
      </c>
      <c r="L326" s="776" t="s">
        <v>800</v>
      </c>
    </row>
    <row r="327" spans="1:12" ht="13.4" customHeight="1" thickTop="1" thickBot="1" x14ac:dyDescent="0.4">
      <c r="A327" s="738"/>
      <c r="B327" s="812" t="s">
        <v>1704</v>
      </c>
      <c r="C327" s="813" t="s">
        <v>1705</v>
      </c>
      <c r="D327" s="814" t="s">
        <v>1706</v>
      </c>
      <c r="E327" s="762"/>
      <c r="F327" s="797" t="s">
        <v>2221</v>
      </c>
      <c r="G327" s="797" t="s">
        <v>2220</v>
      </c>
      <c r="H327" s="798" t="s">
        <v>2222</v>
      </c>
      <c r="I327" s="793"/>
      <c r="J327" s="794"/>
      <c r="K327" s="775" t="s">
        <v>1885</v>
      </c>
      <c r="L327" s="776" t="s">
        <v>752</v>
      </c>
    </row>
    <row r="328" spans="1:12" ht="13.4" customHeight="1" thickTop="1" thickBot="1" x14ac:dyDescent="0.4">
      <c r="A328" s="737"/>
      <c r="B328" s="806" t="s">
        <v>981</v>
      </c>
      <c r="C328" s="807" t="s">
        <v>824</v>
      </c>
      <c r="D328" s="808" t="s">
        <v>1707</v>
      </c>
      <c r="E328" s="742"/>
      <c r="F328" s="736" t="s">
        <v>510</v>
      </c>
      <c r="G328" s="772" t="s">
        <v>939</v>
      </c>
      <c r="H328" s="779" t="s">
        <v>2214</v>
      </c>
      <c r="I328" s="793"/>
      <c r="J328" s="794"/>
      <c r="K328" s="775" t="s">
        <v>2108</v>
      </c>
      <c r="L328" s="776" t="s">
        <v>2107</v>
      </c>
    </row>
    <row r="329" spans="1:12" ht="13.4" customHeight="1" thickTop="1" thickBot="1" x14ac:dyDescent="0.4">
      <c r="A329" s="739"/>
      <c r="B329" s="812" t="s">
        <v>895</v>
      </c>
      <c r="C329" s="813" t="s">
        <v>663</v>
      </c>
      <c r="D329" s="814" t="s">
        <v>1708</v>
      </c>
      <c r="E329" s="785"/>
      <c r="F329" s="797" t="s">
        <v>2216</v>
      </c>
      <c r="G329" s="797" t="s">
        <v>2215</v>
      </c>
      <c r="H329" s="798" t="s">
        <v>2217</v>
      </c>
      <c r="I329" s="793"/>
      <c r="J329" s="794"/>
      <c r="K329" s="775" t="s">
        <v>1306</v>
      </c>
      <c r="L329" s="776" t="s">
        <v>398</v>
      </c>
    </row>
    <row r="330" spans="1:12" ht="13.4" customHeight="1" thickTop="1" thickBot="1" x14ac:dyDescent="0.4">
      <c r="A330" s="737"/>
      <c r="B330" s="806" t="s">
        <v>1709</v>
      </c>
      <c r="C330" s="807" t="s">
        <v>1710</v>
      </c>
      <c r="D330" s="808" t="s">
        <v>1711</v>
      </c>
      <c r="E330" s="742"/>
      <c r="F330" s="736" t="s">
        <v>2224</v>
      </c>
      <c r="G330" s="772" t="s">
        <v>2223</v>
      </c>
      <c r="H330" s="779" t="s">
        <v>2225</v>
      </c>
      <c r="I330" s="793"/>
      <c r="J330" s="794"/>
      <c r="K330" s="775" t="s">
        <v>1461</v>
      </c>
      <c r="L330" s="776" t="s">
        <v>813</v>
      </c>
    </row>
    <row r="331" spans="1:12" ht="13.4" customHeight="1" thickTop="1" thickBot="1" x14ac:dyDescent="0.4">
      <c r="A331" s="737"/>
      <c r="B331" s="812" t="s">
        <v>980</v>
      </c>
      <c r="C331" s="813" t="s">
        <v>825</v>
      </c>
      <c r="D331" s="814" t="s">
        <v>1712</v>
      </c>
      <c r="E331" s="762"/>
      <c r="F331" s="797" t="s">
        <v>57</v>
      </c>
      <c r="G331" s="797" t="s">
        <v>1006</v>
      </c>
      <c r="H331" s="798" t="s">
        <v>2226</v>
      </c>
      <c r="I331" s="793"/>
      <c r="J331" s="794"/>
      <c r="K331" s="775" t="s">
        <v>1614</v>
      </c>
      <c r="L331" s="776" t="s">
        <v>352</v>
      </c>
    </row>
    <row r="332" spans="1:12" ht="13.4" customHeight="1" thickTop="1" thickBot="1" x14ac:dyDescent="0.4">
      <c r="A332" s="745"/>
      <c r="B332" s="806" t="s">
        <v>1713</v>
      </c>
      <c r="C332" s="807" t="s">
        <v>1714</v>
      </c>
      <c r="D332" s="808" t="s">
        <v>1715</v>
      </c>
      <c r="E332" s="742"/>
      <c r="F332" s="736" t="s">
        <v>173</v>
      </c>
      <c r="G332" s="772" t="s">
        <v>892</v>
      </c>
      <c r="H332" s="779" t="s">
        <v>2218</v>
      </c>
      <c r="I332" s="793"/>
      <c r="J332" s="794"/>
      <c r="K332" s="775" t="s">
        <v>1791</v>
      </c>
      <c r="L332" s="776" t="s">
        <v>167</v>
      </c>
    </row>
    <row r="333" spans="1:12" ht="13.4" customHeight="1" thickTop="1" thickBot="1" x14ac:dyDescent="0.4">
      <c r="A333" s="737"/>
      <c r="B333" s="812" t="s">
        <v>968</v>
      </c>
      <c r="C333" s="813" t="s">
        <v>19</v>
      </c>
      <c r="D333" s="814" t="s">
        <v>1716</v>
      </c>
      <c r="E333" s="762"/>
      <c r="F333" s="797" t="s">
        <v>800</v>
      </c>
      <c r="G333" s="797" t="s">
        <v>1096</v>
      </c>
      <c r="H333" s="798" t="s">
        <v>1661</v>
      </c>
      <c r="I333" s="793"/>
      <c r="J333" s="794"/>
      <c r="K333" s="775" t="s">
        <v>1316</v>
      </c>
      <c r="L333" s="776" t="s">
        <v>756</v>
      </c>
    </row>
    <row r="334" spans="1:12" ht="13.4" customHeight="1" thickTop="1" thickBot="1" x14ac:dyDescent="0.4">
      <c r="A334" s="737"/>
      <c r="B334" s="806" t="s">
        <v>1060</v>
      </c>
      <c r="C334" s="807" t="s">
        <v>20</v>
      </c>
      <c r="D334" s="808" t="s">
        <v>1717</v>
      </c>
      <c r="E334" s="788"/>
      <c r="F334" s="736" t="s">
        <v>801</v>
      </c>
      <c r="G334" s="772" t="s">
        <v>867</v>
      </c>
      <c r="H334" s="779" t="s">
        <v>1659</v>
      </c>
      <c r="I334" s="793"/>
      <c r="J334" s="794"/>
      <c r="K334" s="775" t="s">
        <v>2202</v>
      </c>
      <c r="L334" s="776" t="s">
        <v>2201</v>
      </c>
    </row>
    <row r="335" spans="1:12" ht="13.4" customHeight="1" thickTop="1" thickBot="1" x14ac:dyDescent="0.4">
      <c r="A335" s="737"/>
      <c r="B335" s="812" t="s">
        <v>878</v>
      </c>
      <c r="C335" s="813" t="s">
        <v>21</v>
      </c>
      <c r="D335" s="814" t="s">
        <v>1718</v>
      </c>
      <c r="E335" s="762"/>
      <c r="F335" s="797" t="s">
        <v>511</v>
      </c>
      <c r="G335" s="797" t="s">
        <v>918</v>
      </c>
      <c r="H335" s="798" t="s">
        <v>1660</v>
      </c>
      <c r="I335" s="793"/>
      <c r="J335" s="794"/>
      <c r="K335" s="775" t="s">
        <v>1721</v>
      </c>
      <c r="L335" s="776" t="s">
        <v>1720</v>
      </c>
    </row>
    <row r="336" spans="1:12" ht="13.4" customHeight="1" thickTop="1" thickBot="1" x14ac:dyDescent="0.4">
      <c r="A336" s="737"/>
      <c r="B336" s="806" t="s">
        <v>1719</v>
      </c>
      <c r="C336" s="807" t="s">
        <v>1720</v>
      </c>
      <c r="D336" s="808" t="s">
        <v>1721</v>
      </c>
      <c r="E336" s="742"/>
      <c r="F336" s="736" t="s">
        <v>802</v>
      </c>
      <c r="G336" s="772" t="s">
        <v>1435</v>
      </c>
      <c r="H336" s="779" t="s">
        <v>1436</v>
      </c>
      <c r="I336" s="793"/>
      <c r="J336" s="794"/>
      <c r="K336" s="775" t="s">
        <v>1924</v>
      </c>
      <c r="L336" s="776" t="s">
        <v>1923</v>
      </c>
    </row>
    <row r="337" spans="1:20" ht="13.4" customHeight="1" thickTop="1" thickBot="1" x14ac:dyDescent="0.4">
      <c r="A337" s="739"/>
      <c r="B337" s="812" t="s">
        <v>911</v>
      </c>
      <c r="C337" s="813" t="s">
        <v>23</v>
      </c>
      <c r="D337" s="814" t="s">
        <v>1722</v>
      </c>
      <c r="E337" s="762"/>
      <c r="F337" s="797" t="s">
        <v>803</v>
      </c>
      <c r="G337" s="797" t="s">
        <v>1943</v>
      </c>
      <c r="H337" s="798" t="s">
        <v>1944</v>
      </c>
      <c r="I337" s="793"/>
      <c r="J337" s="794"/>
      <c r="K337" s="775" t="s">
        <v>1921</v>
      </c>
      <c r="L337" s="776" t="s">
        <v>488</v>
      </c>
    </row>
    <row r="338" spans="1:20" ht="13.4" customHeight="1" thickTop="1" thickBot="1" x14ac:dyDescent="0.4">
      <c r="A338" s="737"/>
      <c r="B338" s="806" t="s">
        <v>904</v>
      </c>
      <c r="C338" s="807" t="s">
        <v>24</v>
      </c>
      <c r="D338" s="808" t="s">
        <v>1723</v>
      </c>
      <c r="E338" s="742"/>
      <c r="F338" s="736" t="s">
        <v>804</v>
      </c>
      <c r="G338" s="772" t="s">
        <v>876</v>
      </c>
      <c r="H338" s="779" t="s">
        <v>2227</v>
      </c>
      <c r="I338" s="793"/>
      <c r="J338" s="794"/>
      <c r="K338" s="775" t="s">
        <v>1795</v>
      </c>
      <c r="L338" s="776" t="s">
        <v>472</v>
      </c>
    </row>
    <row r="339" spans="1:20" ht="13.4" customHeight="1" thickTop="1" thickBot="1" x14ac:dyDescent="0.4">
      <c r="A339" s="737"/>
      <c r="B339" s="812" t="s">
        <v>955</v>
      </c>
      <c r="C339" s="813" t="s">
        <v>828</v>
      </c>
      <c r="D339" s="814" t="s">
        <v>1724</v>
      </c>
      <c r="E339" s="762"/>
      <c r="F339" s="797" t="s">
        <v>805</v>
      </c>
      <c r="G339" s="797" t="s">
        <v>1451</v>
      </c>
      <c r="H339" s="798" t="s">
        <v>1452</v>
      </c>
      <c r="I339" s="793"/>
      <c r="J339" s="794"/>
      <c r="K339" s="775" t="s">
        <v>1803</v>
      </c>
      <c r="L339" s="776" t="s">
        <v>1732</v>
      </c>
    </row>
    <row r="340" spans="1:20" ht="13.4" customHeight="1" thickTop="1" thickBot="1" x14ac:dyDescent="0.4">
      <c r="A340" s="737"/>
      <c r="B340" s="806" t="s">
        <v>1045</v>
      </c>
      <c r="C340" s="807" t="s">
        <v>25</v>
      </c>
      <c r="D340" s="808" t="s">
        <v>1725</v>
      </c>
      <c r="E340" s="742"/>
      <c r="F340" s="736" t="s">
        <v>1667</v>
      </c>
      <c r="G340" s="772" t="s">
        <v>1666</v>
      </c>
      <c r="H340" s="779" t="s">
        <v>1668</v>
      </c>
      <c r="I340" s="793"/>
      <c r="J340" s="794"/>
      <c r="K340" s="775" t="s">
        <v>1937</v>
      </c>
      <c r="L340" s="776" t="s">
        <v>509</v>
      </c>
      <c r="Q340" s="258"/>
      <c r="R340" s="641"/>
      <c r="S340" s="258"/>
      <c r="T340" s="641"/>
    </row>
    <row r="341" spans="1:20" ht="13.4" customHeight="1" thickTop="1" thickBot="1" x14ac:dyDescent="0.4">
      <c r="A341" s="737"/>
      <c r="B341" s="812" t="s">
        <v>940</v>
      </c>
      <c r="C341" s="813" t="s">
        <v>26</v>
      </c>
      <c r="D341" s="814" t="s">
        <v>1726</v>
      </c>
      <c r="E341" s="762"/>
      <c r="F341" s="797" t="s">
        <v>526</v>
      </c>
      <c r="G341" s="797" t="s">
        <v>993</v>
      </c>
      <c r="H341" s="798" t="s">
        <v>2228</v>
      </c>
      <c r="I341" s="793"/>
      <c r="J341" s="794"/>
      <c r="K341" s="775" t="s">
        <v>1487</v>
      </c>
      <c r="L341" s="776" t="s">
        <v>16</v>
      </c>
    </row>
    <row r="342" spans="1:20" ht="13.4" customHeight="1" thickTop="1" thickBot="1" x14ac:dyDescent="0.4">
      <c r="A342" s="737"/>
      <c r="B342" s="806" t="s">
        <v>954</v>
      </c>
      <c r="C342" s="807" t="s">
        <v>830</v>
      </c>
      <c r="D342" s="808" t="s">
        <v>1727</v>
      </c>
      <c r="E342" s="742"/>
      <c r="F342" s="736" t="s">
        <v>806</v>
      </c>
      <c r="G342" s="772" t="s">
        <v>1037</v>
      </c>
      <c r="H342" s="779" t="s">
        <v>1801</v>
      </c>
      <c r="I342" s="793"/>
      <c r="J342" s="794"/>
      <c r="K342" s="775" t="s">
        <v>2197</v>
      </c>
      <c r="L342" s="776" t="s">
        <v>2196</v>
      </c>
    </row>
    <row r="343" spans="1:20" ht="13.4" customHeight="1" thickTop="1" thickBot="1" x14ac:dyDescent="0.4">
      <c r="A343" s="737"/>
      <c r="B343" s="812" t="s">
        <v>959</v>
      </c>
      <c r="C343" s="813" t="s">
        <v>833</v>
      </c>
      <c r="D343" s="814" t="s">
        <v>1728</v>
      </c>
      <c r="E343" s="762"/>
      <c r="F343" s="797" t="s">
        <v>854</v>
      </c>
      <c r="G343" s="797" t="s">
        <v>1437</v>
      </c>
      <c r="H343" s="798" t="s">
        <v>1438</v>
      </c>
      <c r="I343" s="793"/>
      <c r="J343" s="794"/>
      <c r="K343" s="775" t="s">
        <v>2022</v>
      </c>
      <c r="L343" s="776" t="s">
        <v>535</v>
      </c>
    </row>
    <row r="344" spans="1:20" ht="13.4" customHeight="1" thickTop="1" thickBot="1" x14ac:dyDescent="0.4">
      <c r="A344" s="737"/>
      <c r="B344" s="806" t="s">
        <v>975</v>
      </c>
      <c r="C344" s="807" t="s">
        <v>30</v>
      </c>
      <c r="D344" s="808" t="s">
        <v>1729</v>
      </c>
      <c r="E344" s="742"/>
      <c r="F344" s="736" t="s">
        <v>516</v>
      </c>
      <c r="G344" s="772" t="s">
        <v>1010</v>
      </c>
      <c r="H344" s="779" t="s">
        <v>1669</v>
      </c>
      <c r="I344" s="793"/>
      <c r="J344" s="794"/>
      <c r="K344" s="775" t="s">
        <v>1681</v>
      </c>
      <c r="L344" s="776" t="s">
        <v>807</v>
      </c>
    </row>
    <row r="345" spans="1:20" ht="13.4" customHeight="1" thickTop="1" thickBot="1" x14ac:dyDescent="0.4">
      <c r="A345" s="737"/>
      <c r="B345" s="812" t="s">
        <v>1072</v>
      </c>
      <c r="C345" s="813" t="s">
        <v>552</v>
      </c>
      <c r="D345" s="814" t="s">
        <v>1730</v>
      </c>
      <c r="E345" s="762"/>
      <c r="F345" s="797" t="s">
        <v>2230</v>
      </c>
      <c r="G345" s="797" t="s">
        <v>2229</v>
      </c>
      <c r="H345" s="798" t="s">
        <v>2231</v>
      </c>
      <c r="I345" s="793"/>
      <c r="J345" s="794"/>
      <c r="K345" s="775" t="s">
        <v>1673</v>
      </c>
      <c r="L345" s="776" t="s">
        <v>520</v>
      </c>
    </row>
    <row r="346" spans="1:20" ht="13.4" customHeight="1" thickTop="1" thickBot="1" x14ac:dyDescent="0.4">
      <c r="A346" s="737"/>
      <c r="B346" s="806" t="s">
        <v>1731</v>
      </c>
      <c r="C346" s="807" t="s">
        <v>1732</v>
      </c>
      <c r="D346" s="808" t="s">
        <v>1803</v>
      </c>
      <c r="E346" s="742"/>
      <c r="F346" s="736" t="s">
        <v>517</v>
      </c>
      <c r="G346" s="772" t="s">
        <v>869</v>
      </c>
      <c r="H346" s="779" t="s">
        <v>1670</v>
      </c>
      <c r="I346" s="793"/>
      <c r="J346" s="794"/>
      <c r="K346" s="775" t="s">
        <v>1771</v>
      </c>
      <c r="L346" s="776" t="s">
        <v>1770</v>
      </c>
    </row>
    <row r="347" spans="1:20" ht="13.4" customHeight="1" thickTop="1" thickBot="1" x14ac:dyDescent="0.4">
      <c r="A347" s="737"/>
      <c r="B347" s="812" t="s">
        <v>972</v>
      </c>
      <c r="C347" s="813" t="s">
        <v>858</v>
      </c>
      <c r="D347" s="814" t="s">
        <v>1733</v>
      </c>
      <c r="E347" s="786"/>
      <c r="F347" s="797" t="s">
        <v>512</v>
      </c>
      <c r="G347" s="797" t="s">
        <v>1439</v>
      </c>
      <c r="H347" s="798" t="s">
        <v>1440</v>
      </c>
      <c r="I347" s="793"/>
      <c r="J347" s="794"/>
      <c r="K347" s="775" t="s">
        <v>1438</v>
      </c>
      <c r="L347" s="776" t="s">
        <v>854</v>
      </c>
    </row>
    <row r="348" spans="1:20" ht="13.4" customHeight="1" thickTop="1" thickBot="1" x14ac:dyDescent="0.4">
      <c r="A348" s="737"/>
      <c r="B348" s="806" t="s">
        <v>1080</v>
      </c>
      <c r="C348" s="807" t="s">
        <v>834</v>
      </c>
      <c r="D348" s="808" t="s">
        <v>1734</v>
      </c>
      <c r="E348" s="742"/>
      <c r="F348" s="736" t="s">
        <v>1442</v>
      </c>
      <c r="G348" s="772" t="s">
        <v>1441</v>
      </c>
      <c r="H348" s="779" t="s">
        <v>1443</v>
      </c>
      <c r="I348" s="793"/>
      <c r="J348" s="794"/>
      <c r="K348" s="775" t="s">
        <v>1408</v>
      </c>
      <c r="L348" s="776" t="s">
        <v>792</v>
      </c>
    </row>
    <row r="349" spans="1:20" ht="13.4" customHeight="1" thickTop="1" thickBot="1" x14ac:dyDescent="0.4">
      <c r="A349" s="737"/>
      <c r="B349" s="812" t="s">
        <v>868</v>
      </c>
      <c r="C349" s="813" t="s">
        <v>553</v>
      </c>
      <c r="D349" s="814" t="s">
        <v>1804</v>
      </c>
      <c r="E349" s="762"/>
      <c r="F349" s="797" t="s">
        <v>527</v>
      </c>
      <c r="G349" s="797" t="s">
        <v>936</v>
      </c>
      <c r="H349" s="798" t="s">
        <v>2232</v>
      </c>
      <c r="I349" s="793"/>
      <c r="J349" s="794"/>
      <c r="K349" s="775" t="s">
        <v>1572</v>
      </c>
      <c r="L349" s="776" t="s">
        <v>753</v>
      </c>
    </row>
    <row r="350" spans="1:20" ht="13.4" customHeight="1" thickTop="1" thickBot="1" x14ac:dyDescent="0.4">
      <c r="A350" s="737"/>
      <c r="B350" s="806" t="s">
        <v>1082</v>
      </c>
      <c r="C350" s="807" t="s">
        <v>835</v>
      </c>
      <c r="D350" s="808" t="s">
        <v>1805</v>
      </c>
      <c r="E350" s="742"/>
      <c r="F350" s="736" t="s">
        <v>518</v>
      </c>
      <c r="G350" s="772" t="s">
        <v>935</v>
      </c>
      <c r="H350" s="779" t="s">
        <v>1671</v>
      </c>
      <c r="I350" s="793"/>
      <c r="J350" s="794"/>
      <c r="K350" s="775" t="s">
        <v>1686</v>
      </c>
      <c r="L350" s="776" t="s">
        <v>1685</v>
      </c>
    </row>
    <row r="351" spans="1:20" s="258" customFormat="1" ht="13.4" customHeight="1" thickTop="1" thickBot="1" x14ac:dyDescent="0.4">
      <c r="A351" s="737"/>
      <c r="B351" s="812" t="s">
        <v>1735</v>
      </c>
      <c r="C351" s="813" t="s">
        <v>1736</v>
      </c>
      <c r="D351" s="814" t="s">
        <v>1737</v>
      </c>
      <c r="E351" s="786"/>
      <c r="F351" s="797" t="s">
        <v>1678</v>
      </c>
      <c r="G351" s="797" t="s">
        <v>1677</v>
      </c>
      <c r="H351" s="798" t="s">
        <v>1679</v>
      </c>
      <c r="I351" s="793"/>
      <c r="J351" s="794"/>
      <c r="K351" s="775" t="s">
        <v>1960</v>
      </c>
      <c r="L351" s="776" t="s">
        <v>810</v>
      </c>
      <c r="M351" s="590"/>
      <c r="N351" s="593"/>
      <c r="Q351" s="104"/>
      <c r="R351" s="105"/>
      <c r="S351" s="104"/>
      <c r="T351" s="105"/>
    </row>
    <row r="352" spans="1:20" ht="13.4" customHeight="1" thickTop="1" thickBot="1" x14ac:dyDescent="0.4">
      <c r="A352" s="741"/>
      <c r="B352" s="806" t="s">
        <v>1075</v>
      </c>
      <c r="C352" s="807" t="s">
        <v>181</v>
      </c>
      <c r="D352" s="808" t="s">
        <v>1806</v>
      </c>
      <c r="E352" s="742"/>
      <c r="F352" s="736" t="s">
        <v>528</v>
      </c>
      <c r="G352" s="772" t="s">
        <v>949</v>
      </c>
      <c r="H352" s="779" t="s">
        <v>2233</v>
      </c>
      <c r="I352" s="793"/>
      <c r="J352" s="794"/>
      <c r="K352" s="775" t="s">
        <v>1570</v>
      </c>
      <c r="L352" s="776" t="s">
        <v>321</v>
      </c>
      <c r="M352" s="592"/>
    </row>
    <row r="353" spans="1:12" ht="13.4" customHeight="1" thickTop="1" thickBot="1" x14ac:dyDescent="0.4">
      <c r="A353" s="737"/>
      <c r="B353" s="812" t="s">
        <v>883</v>
      </c>
      <c r="C353" s="813" t="s">
        <v>836</v>
      </c>
      <c r="D353" s="814" t="s">
        <v>1807</v>
      </c>
      <c r="E353" s="786"/>
      <c r="F353" s="797" t="s">
        <v>530</v>
      </c>
      <c r="G353" s="797" t="s">
        <v>1945</v>
      </c>
      <c r="H353" s="798" t="s">
        <v>1946</v>
      </c>
      <c r="I353" s="793"/>
      <c r="J353" s="794"/>
      <c r="K353" s="775" t="s">
        <v>2226</v>
      </c>
      <c r="L353" s="776" t="s">
        <v>57</v>
      </c>
    </row>
    <row r="354" spans="1:12" ht="13.4" customHeight="1" thickTop="1" thickBot="1" x14ac:dyDescent="0.4">
      <c r="A354" s="737"/>
      <c r="B354" s="806" t="s">
        <v>920</v>
      </c>
      <c r="C354" s="807" t="s">
        <v>837</v>
      </c>
      <c r="D354" s="808" t="s">
        <v>1738</v>
      </c>
      <c r="E354" s="744"/>
      <c r="F354" s="736" t="s">
        <v>531</v>
      </c>
      <c r="G354" s="772" t="s">
        <v>1039</v>
      </c>
      <c r="H354" s="779" t="s">
        <v>1680</v>
      </c>
      <c r="I354" s="793"/>
      <c r="J354" s="794"/>
      <c r="K354" s="775" t="s">
        <v>1391</v>
      </c>
      <c r="L354" s="776" t="s">
        <v>169</v>
      </c>
    </row>
    <row r="355" spans="1:12" ht="13.4" customHeight="1" thickTop="1" thickBot="1" x14ac:dyDescent="0.4">
      <c r="A355" s="737"/>
      <c r="B355" s="812" t="s">
        <v>917</v>
      </c>
      <c r="C355" s="813" t="s">
        <v>556</v>
      </c>
      <c r="D355" s="814" t="s">
        <v>1739</v>
      </c>
      <c r="E355" s="762"/>
      <c r="F355" s="797" t="s">
        <v>519</v>
      </c>
      <c r="G355" s="797" t="s">
        <v>929</v>
      </c>
      <c r="H355" s="798" t="s">
        <v>1672</v>
      </c>
      <c r="I355" s="793"/>
      <c r="J355" s="794"/>
      <c r="K355" s="775" t="s">
        <v>1598</v>
      </c>
      <c r="L355" s="776" t="s">
        <v>1597</v>
      </c>
    </row>
    <row r="356" spans="1:12" ht="13.4" customHeight="1" thickTop="1" thickBot="1" x14ac:dyDescent="0.4">
      <c r="A356" s="737"/>
      <c r="B356" s="806" t="s">
        <v>1013</v>
      </c>
      <c r="C356" s="807" t="s">
        <v>838</v>
      </c>
      <c r="D356" s="808" t="s">
        <v>1740</v>
      </c>
      <c r="E356" s="787"/>
      <c r="F356" s="736" t="s">
        <v>524</v>
      </c>
      <c r="G356" s="772" t="s">
        <v>1453</v>
      </c>
      <c r="H356" s="779" t="s">
        <v>1454</v>
      </c>
      <c r="I356" s="793"/>
      <c r="J356" s="794"/>
      <c r="K356" s="775" t="s">
        <v>1560</v>
      </c>
      <c r="L356" s="776" t="s">
        <v>747</v>
      </c>
    </row>
    <row r="357" spans="1:12" ht="13.4" customHeight="1" thickTop="1" thickBot="1" x14ac:dyDescent="0.4">
      <c r="A357" s="745"/>
      <c r="B357" s="812" t="s">
        <v>943</v>
      </c>
      <c r="C357" s="813" t="s">
        <v>557</v>
      </c>
      <c r="D357" s="814" t="s">
        <v>1741</v>
      </c>
      <c r="E357" s="762"/>
      <c r="F357" s="797" t="s">
        <v>693</v>
      </c>
      <c r="G357" s="797" t="s">
        <v>1444</v>
      </c>
      <c r="H357" s="798" t="s">
        <v>2279</v>
      </c>
      <c r="I357" s="793"/>
      <c r="J357" s="794"/>
      <c r="K357" s="775" t="s">
        <v>1504</v>
      </c>
      <c r="L357" s="776" t="s">
        <v>28</v>
      </c>
    </row>
    <row r="358" spans="1:12" ht="13.4" customHeight="1" thickTop="1" thickBot="1" x14ac:dyDescent="0.4">
      <c r="A358" s="737"/>
      <c r="B358" s="806" t="s">
        <v>1065</v>
      </c>
      <c r="C358" s="807" t="s">
        <v>839</v>
      </c>
      <c r="D358" s="808" t="s">
        <v>1742</v>
      </c>
      <c r="E358" s="742"/>
      <c r="F358" s="736" t="s">
        <v>515</v>
      </c>
      <c r="G358" s="772" t="s">
        <v>1077</v>
      </c>
      <c r="H358" s="779" t="s">
        <v>1665</v>
      </c>
      <c r="I358" s="793"/>
      <c r="J358" s="794"/>
      <c r="K358" s="775" t="s">
        <v>2002</v>
      </c>
      <c r="L358" s="776" t="s">
        <v>856</v>
      </c>
    </row>
    <row r="359" spans="1:12" ht="13.4" customHeight="1" thickTop="1" thickBot="1" x14ac:dyDescent="0.4">
      <c r="A359" s="737"/>
      <c r="B359" s="812" t="s">
        <v>988</v>
      </c>
      <c r="C359" s="813" t="s">
        <v>667</v>
      </c>
      <c r="D359" s="814" t="s">
        <v>1743</v>
      </c>
      <c r="E359" s="789"/>
      <c r="F359" s="797" t="s">
        <v>1663</v>
      </c>
      <c r="G359" s="797" t="s">
        <v>1662</v>
      </c>
      <c r="H359" s="798" t="s">
        <v>1664</v>
      </c>
      <c r="I359" s="793"/>
      <c r="J359" s="794"/>
      <c r="K359" s="775" t="s">
        <v>1276</v>
      </c>
      <c r="L359" s="776" t="s">
        <v>1275</v>
      </c>
    </row>
    <row r="360" spans="1:12" ht="13.4" customHeight="1" thickTop="1" thickBot="1" x14ac:dyDescent="0.4">
      <c r="A360" s="748"/>
      <c r="B360" s="806" t="s">
        <v>974</v>
      </c>
      <c r="C360" s="807" t="s">
        <v>558</v>
      </c>
      <c r="D360" s="808" t="s">
        <v>1744</v>
      </c>
      <c r="E360" s="742"/>
      <c r="F360" s="736" t="s">
        <v>513</v>
      </c>
      <c r="G360" s="772" t="s">
        <v>1445</v>
      </c>
      <c r="H360" s="779" t="s">
        <v>1446</v>
      </c>
      <c r="I360" s="793"/>
      <c r="J360" s="794"/>
      <c r="K360" s="775" t="s">
        <v>1566</v>
      </c>
      <c r="L360" s="776" t="s">
        <v>749</v>
      </c>
    </row>
    <row r="361" spans="1:12" ht="13.4" customHeight="1" thickTop="1" thickBot="1" x14ac:dyDescent="0.4">
      <c r="A361" s="737"/>
      <c r="B361" s="812" t="s">
        <v>1745</v>
      </c>
      <c r="C361" s="813" t="s">
        <v>1746</v>
      </c>
      <c r="D361" s="814" t="s">
        <v>1747</v>
      </c>
      <c r="E361" s="762"/>
      <c r="F361" s="797" t="s">
        <v>520</v>
      </c>
      <c r="G361" s="797" t="s">
        <v>1002</v>
      </c>
      <c r="H361" s="798" t="s">
        <v>1673</v>
      </c>
      <c r="I361" s="793"/>
      <c r="J361" s="794"/>
      <c r="K361" s="775" t="s">
        <v>1626</v>
      </c>
      <c r="L361" s="776" t="s">
        <v>785</v>
      </c>
    </row>
    <row r="362" spans="1:12" ht="13.4" customHeight="1" thickTop="1" thickBot="1" x14ac:dyDescent="0.4">
      <c r="A362" s="739"/>
      <c r="B362" s="806" t="s">
        <v>1015</v>
      </c>
      <c r="C362" s="807" t="s">
        <v>841</v>
      </c>
      <c r="D362" s="808" t="s">
        <v>1748</v>
      </c>
      <c r="E362" s="790"/>
      <c r="F362" s="736" t="s">
        <v>521</v>
      </c>
      <c r="G362" s="772" t="s">
        <v>1049</v>
      </c>
      <c r="H362" s="779" t="s">
        <v>1674</v>
      </c>
      <c r="I362" s="793"/>
      <c r="J362" s="794"/>
      <c r="K362" s="775" t="s">
        <v>2000</v>
      </c>
      <c r="L362" s="776" t="s">
        <v>855</v>
      </c>
    </row>
    <row r="363" spans="1:12" ht="13.4" customHeight="1" thickTop="1" thickBot="1" x14ac:dyDescent="0.4">
      <c r="A363" s="737"/>
      <c r="B363" s="812" t="s">
        <v>1079</v>
      </c>
      <c r="C363" s="813" t="s">
        <v>559</v>
      </c>
      <c r="D363" s="814" t="s">
        <v>1749</v>
      </c>
      <c r="E363" s="762"/>
      <c r="F363" s="797" t="s">
        <v>807</v>
      </c>
      <c r="G363" s="797" t="s">
        <v>1001</v>
      </c>
      <c r="H363" s="798" t="s">
        <v>1681</v>
      </c>
      <c r="I363" s="793"/>
      <c r="J363" s="794"/>
      <c r="K363" s="775" t="s">
        <v>1649</v>
      </c>
      <c r="L363" s="776" t="s">
        <v>497</v>
      </c>
    </row>
    <row r="364" spans="1:12" ht="13.4" customHeight="1" thickTop="1" thickBot="1" x14ac:dyDescent="0.4">
      <c r="A364" s="737"/>
      <c r="B364" s="806" t="s">
        <v>912</v>
      </c>
      <c r="C364" s="807" t="s">
        <v>560</v>
      </c>
      <c r="D364" s="808" t="s">
        <v>1750</v>
      </c>
      <c r="E364" s="742"/>
      <c r="F364" s="736" t="s">
        <v>522</v>
      </c>
      <c r="G364" s="772" t="s">
        <v>965</v>
      </c>
      <c r="H364" s="779" t="s">
        <v>1675</v>
      </c>
      <c r="I364" s="793"/>
      <c r="J364" s="794"/>
      <c r="K364" s="775" t="s">
        <v>1669</v>
      </c>
      <c r="L364" s="776" t="s">
        <v>516</v>
      </c>
    </row>
    <row r="365" spans="1:12" ht="13.4" customHeight="1" thickTop="1" thickBot="1" x14ac:dyDescent="0.4">
      <c r="A365" s="739"/>
      <c r="B365" s="812" t="s">
        <v>926</v>
      </c>
      <c r="C365" s="813" t="s">
        <v>561</v>
      </c>
      <c r="D365" s="814" t="s">
        <v>1751</v>
      </c>
      <c r="E365" s="762"/>
      <c r="F365" s="797" t="s">
        <v>248</v>
      </c>
      <c r="G365" s="797" t="s">
        <v>1447</v>
      </c>
      <c r="H365" s="798" t="s">
        <v>1448</v>
      </c>
      <c r="I365" s="793"/>
      <c r="J365" s="794"/>
      <c r="K365" s="775" t="s">
        <v>1550</v>
      </c>
      <c r="L365" s="776" t="s">
        <v>720</v>
      </c>
    </row>
    <row r="366" spans="1:12" ht="13.4" customHeight="1" thickTop="1" thickBot="1" x14ac:dyDescent="0.4">
      <c r="A366" s="737"/>
      <c r="B366" s="806" t="s">
        <v>1035</v>
      </c>
      <c r="C366" s="807" t="s">
        <v>562</v>
      </c>
      <c r="D366" s="808" t="s">
        <v>1752</v>
      </c>
      <c r="E366" s="742"/>
      <c r="F366" s="736" t="s">
        <v>523</v>
      </c>
      <c r="G366" s="772" t="s">
        <v>933</v>
      </c>
      <c r="H366" s="779" t="s">
        <v>1676</v>
      </c>
      <c r="I366" s="793"/>
      <c r="J366" s="794"/>
      <c r="K366" s="775" t="s">
        <v>1632</v>
      </c>
      <c r="L366" s="776" t="s">
        <v>487</v>
      </c>
    </row>
    <row r="367" spans="1:12" ht="13.4" customHeight="1" thickTop="1" thickBot="1" x14ac:dyDescent="0.4">
      <c r="A367" s="737"/>
      <c r="B367" s="812" t="s">
        <v>1095</v>
      </c>
      <c r="C367" s="813" t="s">
        <v>840</v>
      </c>
      <c r="D367" s="814" t="s">
        <v>1753</v>
      </c>
      <c r="E367" s="762"/>
      <c r="F367" s="797" t="s">
        <v>435</v>
      </c>
      <c r="G367" s="797" t="s">
        <v>923</v>
      </c>
      <c r="H367" s="798" t="s">
        <v>2234</v>
      </c>
      <c r="I367" s="793"/>
      <c r="J367" s="794"/>
      <c r="K367" s="775" t="s">
        <v>1786</v>
      </c>
      <c r="L367" s="776" t="s">
        <v>1569</v>
      </c>
    </row>
    <row r="368" spans="1:12" ht="13.4" customHeight="1" thickTop="1" thickBot="1" x14ac:dyDescent="0.4">
      <c r="A368" s="737"/>
      <c r="B368" s="806" t="s">
        <v>992</v>
      </c>
      <c r="C368" s="807" t="s">
        <v>563</v>
      </c>
      <c r="D368" s="808" t="s">
        <v>1754</v>
      </c>
      <c r="E368" s="742"/>
      <c r="F368" s="736" t="s">
        <v>514</v>
      </c>
      <c r="G368" s="772" t="s">
        <v>1449</v>
      </c>
      <c r="H368" s="779" t="s">
        <v>1450</v>
      </c>
      <c r="I368" s="793"/>
      <c r="J368" s="794"/>
      <c r="K368" s="775" t="s">
        <v>1740</v>
      </c>
      <c r="L368" s="776" t="s">
        <v>838</v>
      </c>
    </row>
    <row r="369" spans="1:12" ht="13.4" customHeight="1" thickTop="1" thickBot="1" x14ac:dyDescent="0.4">
      <c r="A369" s="737"/>
      <c r="B369" s="812" t="s">
        <v>1043</v>
      </c>
      <c r="C369" s="813" t="s">
        <v>205</v>
      </c>
      <c r="D369" s="814" t="s">
        <v>1755</v>
      </c>
      <c r="E369" s="786"/>
      <c r="F369" s="797" t="s">
        <v>2237</v>
      </c>
      <c r="G369" s="797" t="s">
        <v>2236</v>
      </c>
      <c r="H369" s="798" t="s">
        <v>2238</v>
      </c>
      <c r="I369" s="793"/>
      <c r="J369" s="794"/>
      <c r="K369" s="775" t="s">
        <v>2045</v>
      </c>
      <c r="L369" s="776" t="s">
        <v>2044</v>
      </c>
    </row>
    <row r="370" spans="1:12" ht="13.4" customHeight="1" thickTop="1" thickBot="1" x14ac:dyDescent="0.4">
      <c r="A370" s="737"/>
      <c r="B370" s="806" t="s">
        <v>894</v>
      </c>
      <c r="C370" s="807" t="s">
        <v>216</v>
      </c>
      <c r="D370" s="808" t="s">
        <v>1756</v>
      </c>
      <c r="E370" s="742"/>
      <c r="F370" s="736" t="s">
        <v>529</v>
      </c>
      <c r="G370" s="772" t="s">
        <v>1014</v>
      </c>
      <c r="H370" s="779" t="s">
        <v>2235</v>
      </c>
      <c r="I370" s="793"/>
      <c r="J370" s="794"/>
      <c r="K370" s="775" t="s">
        <v>2271</v>
      </c>
      <c r="L370" s="776" t="s">
        <v>337</v>
      </c>
    </row>
    <row r="371" spans="1:12" ht="13.4" customHeight="1" thickTop="1" thickBot="1" x14ac:dyDescent="0.4">
      <c r="A371" s="737"/>
      <c r="B371" s="812" t="s">
        <v>908</v>
      </c>
      <c r="C371" s="813" t="s">
        <v>842</v>
      </c>
      <c r="D371" s="814" t="s">
        <v>1757</v>
      </c>
      <c r="E371" s="762"/>
      <c r="F371" s="797" t="s">
        <v>525</v>
      </c>
      <c r="G371" s="797" t="s">
        <v>1455</v>
      </c>
      <c r="H371" s="798" t="s">
        <v>1456</v>
      </c>
      <c r="I371" s="793"/>
      <c r="J371" s="794"/>
      <c r="K371" s="775" t="s">
        <v>1184</v>
      </c>
      <c r="L371" s="776" t="s">
        <v>466</v>
      </c>
    </row>
    <row r="372" spans="1:12" ht="13.4" customHeight="1" thickTop="1" thickBot="1" x14ac:dyDescent="0.4">
      <c r="A372" s="737"/>
      <c r="B372" s="806" t="s">
        <v>1063</v>
      </c>
      <c r="C372" s="807" t="s">
        <v>668</v>
      </c>
      <c r="D372" s="808" t="s">
        <v>1758</v>
      </c>
      <c r="E372" s="742"/>
      <c r="F372" s="736" t="s">
        <v>808</v>
      </c>
      <c r="G372" s="772" t="s">
        <v>1953</v>
      </c>
      <c r="H372" s="779" t="s">
        <v>1954</v>
      </c>
      <c r="I372" s="793"/>
      <c r="J372" s="794"/>
      <c r="K372" s="775" t="s">
        <v>2235</v>
      </c>
      <c r="L372" s="776" t="s">
        <v>529</v>
      </c>
    </row>
    <row r="373" spans="1:12" ht="13.4" customHeight="1" thickTop="1" thickBot="1" x14ac:dyDescent="0.4">
      <c r="A373" s="737"/>
      <c r="B373" s="812" t="s">
        <v>1052</v>
      </c>
      <c r="C373" s="813" t="s">
        <v>218</v>
      </c>
      <c r="D373" s="814" t="s">
        <v>1759</v>
      </c>
      <c r="E373" s="762"/>
      <c r="F373" s="797" t="s">
        <v>148</v>
      </c>
      <c r="G373" s="797" t="s">
        <v>1955</v>
      </c>
      <c r="H373" s="798" t="s">
        <v>1956</v>
      </c>
      <c r="I373" s="793"/>
      <c r="J373" s="794"/>
      <c r="K373" s="775" t="s">
        <v>1304</v>
      </c>
      <c r="L373" s="776" t="s">
        <v>742</v>
      </c>
    </row>
    <row r="374" spans="1:12" ht="13.4" customHeight="1" thickTop="1" thickBot="1" x14ac:dyDescent="0.4">
      <c r="A374" s="741"/>
      <c r="B374" s="806" t="s">
        <v>902</v>
      </c>
      <c r="C374" s="807" t="s">
        <v>208</v>
      </c>
      <c r="D374" s="808" t="s">
        <v>1760</v>
      </c>
      <c r="E374" s="787"/>
      <c r="F374" s="736" t="s">
        <v>442</v>
      </c>
      <c r="G374" s="772" t="s">
        <v>1957</v>
      </c>
      <c r="H374" s="779" t="s">
        <v>1958</v>
      </c>
      <c r="I374" s="793"/>
      <c r="J374" s="794"/>
      <c r="K374" s="775" t="s">
        <v>2191</v>
      </c>
      <c r="L374" s="776" t="s">
        <v>2190</v>
      </c>
    </row>
    <row r="375" spans="1:12" ht="13.4" customHeight="1" thickTop="1" thickBot="1" x14ac:dyDescent="0.4">
      <c r="A375" s="737"/>
      <c r="B375" s="812" t="s">
        <v>1056</v>
      </c>
      <c r="C375" s="813" t="s">
        <v>843</v>
      </c>
      <c r="D375" s="814" t="s">
        <v>1761</v>
      </c>
      <c r="E375" s="762"/>
      <c r="F375" s="797" t="s">
        <v>809</v>
      </c>
      <c r="G375" s="797" t="s">
        <v>1947</v>
      </c>
      <c r="H375" s="798" t="s">
        <v>1948</v>
      </c>
      <c r="I375" s="793"/>
      <c r="J375" s="794"/>
      <c r="K375" s="775" t="s">
        <v>1748</v>
      </c>
      <c r="L375" s="776" t="s">
        <v>841</v>
      </c>
    </row>
    <row r="376" spans="1:12" ht="13.4" customHeight="1" thickTop="1" thickBot="1" x14ac:dyDescent="0.4">
      <c r="A376" s="737"/>
      <c r="B376" s="806" t="s">
        <v>872</v>
      </c>
      <c r="C376" s="807" t="s">
        <v>695</v>
      </c>
      <c r="D376" s="808" t="s">
        <v>1762</v>
      </c>
      <c r="E376" s="744"/>
      <c r="F376" s="736" t="s">
        <v>532</v>
      </c>
      <c r="G376" s="772" t="s">
        <v>1949</v>
      </c>
      <c r="H376" s="779" t="s">
        <v>1950</v>
      </c>
      <c r="I376" s="793"/>
      <c r="J376" s="794"/>
      <c r="K376" s="775" t="s">
        <v>2126</v>
      </c>
      <c r="L376" s="776" t="s">
        <v>12</v>
      </c>
    </row>
    <row r="377" spans="1:12" ht="13.4" customHeight="1" thickTop="1" thickBot="1" x14ac:dyDescent="0.4">
      <c r="A377" s="737"/>
      <c r="B377" s="812" t="s">
        <v>1763</v>
      </c>
      <c r="C377" s="813" t="s">
        <v>209</v>
      </c>
      <c r="D377" s="814" t="s">
        <v>1764</v>
      </c>
      <c r="E377" s="762"/>
      <c r="F377" s="797" t="s">
        <v>810</v>
      </c>
      <c r="G377" s="797" t="s">
        <v>1959</v>
      </c>
      <c r="H377" s="798" t="s">
        <v>1960</v>
      </c>
      <c r="I377" s="793"/>
      <c r="J377" s="794"/>
      <c r="K377" s="775" t="s">
        <v>1352</v>
      </c>
      <c r="L377" s="776" t="s">
        <v>344</v>
      </c>
    </row>
    <row r="378" spans="1:12" ht="13.4" customHeight="1" thickTop="1" thickBot="1" x14ac:dyDescent="0.4">
      <c r="A378" s="737"/>
      <c r="B378" s="806" t="s">
        <v>1044</v>
      </c>
      <c r="C378" s="807" t="s">
        <v>210</v>
      </c>
      <c r="D378" s="808" t="s">
        <v>1765</v>
      </c>
      <c r="E378" s="742"/>
      <c r="F378" s="736" t="s">
        <v>811</v>
      </c>
      <c r="G378" s="772" t="s">
        <v>1951</v>
      </c>
      <c r="H378" s="779" t="s">
        <v>1952</v>
      </c>
      <c r="I378" s="793"/>
      <c r="J378" s="794"/>
      <c r="K378" s="775" t="s">
        <v>1880</v>
      </c>
      <c r="L378" s="776" t="s">
        <v>322</v>
      </c>
    </row>
    <row r="379" spans="1:12" ht="13.4" customHeight="1" thickTop="1" thickBot="1" x14ac:dyDescent="0.4">
      <c r="A379" s="737"/>
      <c r="B379" s="812" t="s">
        <v>873</v>
      </c>
      <c r="C379" s="813" t="s">
        <v>183</v>
      </c>
      <c r="D379" s="814" t="s">
        <v>1766</v>
      </c>
      <c r="E379" s="762"/>
      <c r="F379" s="797" t="s">
        <v>443</v>
      </c>
      <c r="G379" s="797" t="s">
        <v>1961</v>
      </c>
      <c r="H379" s="798" t="s">
        <v>1962</v>
      </c>
      <c r="I379" s="793"/>
      <c r="J379" s="794"/>
      <c r="K379" s="775" t="s">
        <v>1878</v>
      </c>
      <c r="L379" s="776" t="s">
        <v>323</v>
      </c>
    </row>
    <row r="380" spans="1:12" ht="13.4" customHeight="1" thickTop="1" thickBot="1" x14ac:dyDescent="0.4">
      <c r="A380" s="737"/>
      <c r="B380" s="806" t="s">
        <v>966</v>
      </c>
      <c r="C380" s="807" t="s">
        <v>211</v>
      </c>
      <c r="D380" s="808" t="s">
        <v>1767</v>
      </c>
      <c r="E380" s="742"/>
      <c r="F380" s="736" t="s">
        <v>59</v>
      </c>
      <c r="G380" s="772" t="s">
        <v>934</v>
      </c>
      <c r="H380" s="779" t="s">
        <v>2240</v>
      </c>
      <c r="I380" s="793"/>
      <c r="J380" s="794"/>
      <c r="K380" s="775" t="s">
        <v>2074</v>
      </c>
      <c r="L380" s="776" t="s">
        <v>542</v>
      </c>
    </row>
    <row r="381" spans="1:12" ht="13.4" customHeight="1" thickTop="1" thickBot="1" x14ac:dyDescent="0.4">
      <c r="A381" s="737"/>
      <c r="B381" s="812" t="s">
        <v>906</v>
      </c>
      <c r="C381" s="813" t="s">
        <v>844</v>
      </c>
      <c r="D381" s="814" t="s">
        <v>1768</v>
      </c>
      <c r="E381" s="762"/>
      <c r="F381" s="797" t="s">
        <v>812</v>
      </c>
      <c r="G381" s="797" t="s">
        <v>1073</v>
      </c>
      <c r="H381" s="798" t="s">
        <v>1682</v>
      </c>
      <c r="I381" s="793"/>
      <c r="J381" s="794"/>
      <c r="K381" s="775" t="s">
        <v>1188</v>
      </c>
      <c r="L381" s="776" t="s">
        <v>467</v>
      </c>
    </row>
    <row r="382" spans="1:12" ht="13.4" customHeight="1" thickTop="1" thickBot="1" x14ac:dyDescent="0.4">
      <c r="A382" s="737"/>
      <c r="B382" s="806" t="s">
        <v>1769</v>
      </c>
      <c r="C382" s="807" t="s">
        <v>1770</v>
      </c>
      <c r="D382" s="808" t="s">
        <v>1771</v>
      </c>
      <c r="E382" s="742"/>
      <c r="F382" s="736" t="s">
        <v>1458</v>
      </c>
      <c r="G382" s="772" t="s">
        <v>1457</v>
      </c>
      <c r="H382" s="779" t="s">
        <v>1459</v>
      </c>
      <c r="I382" s="793"/>
      <c r="J382" s="794"/>
      <c r="K382" s="775" t="s">
        <v>1429</v>
      </c>
      <c r="L382" s="776" t="s">
        <v>506</v>
      </c>
    </row>
    <row r="383" spans="1:12" ht="13.4" customHeight="1" thickTop="1" thickBot="1" x14ac:dyDescent="0.4">
      <c r="A383" s="737"/>
      <c r="B383" s="812" t="s">
        <v>1040</v>
      </c>
      <c r="C383" s="813" t="s">
        <v>212</v>
      </c>
      <c r="D383" s="814" t="s">
        <v>1772</v>
      </c>
      <c r="E383" s="762"/>
      <c r="F383" s="797" t="s">
        <v>813</v>
      </c>
      <c r="G383" s="797" t="s">
        <v>1460</v>
      </c>
      <c r="H383" s="798" t="s">
        <v>1461</v>
      </c>
      <c r="I383" s="793"/>
      <c r="J383" s="794"/>
      <c r="K383" s="775" t="s">
        <v>1855</v>
      </c>
      <c r="L383" s="776" t="s">
        <v>1854</v>
      </c>
    </row>
    <row r="384" spans="1:12" ht="13.4" customHeight="1" thickTop="1" thickBot="1" x14ac:dyDescent="0.4">
      <c r="A384" s="737"/>
      <c r="B384" s="806" t="s">
        <v>1773</v>
      </c>
      <c r="C384" s="807" t="s">
        <v>1774</v>
      </c>
      <c r="D384" s="808" t="s">
        <v>1775</v>
      </c>
      <c r="E384" s="742"/>
      <c r="F384" s="736" t="s">
        <v>814</v>
      </c>
      <c r="G384" s="772" t="s">
        <v>1963</v>
      </c>
      <c r="H384" s="779" t="s">
        <v>1964</v>
      </c>
      <c r="I384" s="793"/>
      <c r="J384" s="794"/>
      <c r="K384" s="775" t="s">
        <v>1298</v>
      </c>
      <c r="L384" s="776" t="s">
        <v>235</v>
      </c>
    </row>
    <row r="385" spans="1:12" ht="13.4" customHeight="1" thickTop="1" thickBot="1" x14ac:dyDescent="0.4">
      <c r="A385" s="737"/>
      <c r="B385" s="812" t="s">
        <v>1068</v>
      </c>
      <c r="C385" s="813" t="s">
        <v>845</v>
      </c>
      <c r="D385" s="814" t="s">
        <v>1776</v>
      </c>
      <c r="E385" s="762"/>
      <c r="F385" s="797" t="s">
        <v>815</v>
      </c>
      <c r="G385" s="797" t="s">
        <v>973</v>
      </c>
      <c r="H385" s="798" t="s">
        <v>1683</v>
      </c>
      <c r="I385" s="793"/>
      <c r="J385" s="794"/>
      <c r="K385" s="775" t="s">
        <v>2115</v>
      </c>
      <c r="L385" s="776" t="s">
        <v>233</v>
      </c>
    </row>
    <row r="386" spans="1:12" ht="13.4" customHeight="1" thickTop="1" thickBot="1" x14ac:dyDescent="0.4">
      <c r="A386" s="737"/>
      <c r="B386" s="806" t="s">
        <v>1777</v>
      </c>
      <c r="C386" s="807" t="s">
        <v>672</v>
      </c>
      <c r="D386" s="808" t="s">
        <v>1778</v>
      </c>
      <c r="E386" s="742"/>
      <c r="F386" s="736" t="s">
        <v>1685</v>
      </c>
      <c r="G386" s="772" t="s">
        <v>1684</v>
      </c>
      <c r="H386" s="779" t="s">
        <v>1686</v>
      </c>
      <c r="I386" s="793"/>
      <c r="J386" s="794"/>
      <c r="K386" s="775" t="s">
        <v>1395</v>
      </c>
      <c r="L386" s="776" t="s">
        <v>480</v>
      </c>
    </row>
    <row r="387" spans="1:12" ht="13.4" customHeight="1" thickTop="1" thickBot="1" x14ac:dyDescent="0.4">
      <c r="A387" s="737"/>
      <c r="B387" s="812"/>
      <c r="C387" s="813"/>
      <c r="D387" s="814"/>
      <c r="E387" s="762"/>
      <c r="F387" s="797" t="s">
        <v>1688</v>
      </c>
      <c r="G387" s="797" t="s">
        <v>1687</v>
      </c>
      <c r="H387" s="798" t="s">
        <v>1689</v>
      </c>
      <c r="I387" s="793"/>
      <c r="J387" s="794"/>
      <c r="K387" s="775" t="s">
        <v>1621</v>
      </c>
      <c r="L387" s="776" t="s">
        <v>1620</v>
      </c>
    </row>
    <row r="388" spans="1:12" ht="13.4" customHeight="1" thickTop="1" thickBot="1" x14ac:dyDescent="0.4">
      <c r="A388" s="737"/>
      <c r="B388" s="815"/>
      <c r="C388" s="816"/>
      <c r="D388" s="817"/>
      <c r="E388" s="742"/>
      <c r="F388" s="736" t="s">
        <v>81</v>
      </c>
      <c r="G388" s="772" t="s">
        <v>952</v>
      </c>
      <c r="H388" s="779" t="s">
        <v>1690</v>
      </c>
      <c r="I388" s="793"/>
      <c r="J388" s="794"/>
      <c r="K388" s="775" t="s">
        <v>1611</v>
      </c>
      <c r="L388" s="776" t="s">
        <v>766</v>
      </c>
    </row>
    <row r="389" spans="1:12" ht="13.4" customHeight="1" thickTop="1" thickBot="1" x14ac:dyDescent="0.4">
      <c r="A389" s="764" t="s">
        <v>1808</v>
      </c>
      <c r="B389" s="818" t="s">
        <v>1809</v>
      </c>
      <c r="C389" s="819" t="s">
        <v>1810</v>
      </c>
      <c r="D389" s="820" t="s">
        <v>1811</v>
      </c>
      <c r="E389" s="762"/>
      <c r="F389" s="797" t="s">
        <v>816</v>
      </c>
      <c r="G389" s="797" t="s">
        <v>976</v>
      </c>
      <c r="H389" s="798" t="s">
        <v>1691</v>
      </c>
      <c r="I389" s="793"/>
      <c r="J389" s="794"/>
      <c r="K389" s="775" t="s">
        <v>1654</v>
      </c>
      <c r="L389" s="776" t="s">
        <v>852</v>
      </c>
    </row>
    <row r="390" spans="1:12" ht="13.4" customHeight="1" thickTop="1" thickBot="1" x14ac:dyDescent="0.4">
      <c r="A390" s="737"/>
      <c r="B390" s="806" t="s">
        <v>1812</v>
      </c>
      <c r="C390" s="807" t="s">
        <v>705</v>
      </c>
      <c r="D390" s="808" t="s">
        <v>1813</v>
      </c>
      <c r="E390" s="742"/>
      <c r="F390" s="736" t="s">
        <v>82</v>
      </c>
      <c r="G390" s="772" t="s">
        <v>901</v>
      </c>
      <c r="H390" s="779" t="s">
        <v>1692</v>
      </c>
      <c r="I390" s="793"/>
      <c r="J390" s="794"/>
      <c r="K390" s="775" t="s">
        <v>1526</v>
      </c>
      <c r="L390" s="776" t="s">
        <v>710</v>
      </c>
    </row>
    <row r="391" spans="1:12" ht="13.4" customHeight="1" thickTop="1" thickBot="1" x14ac:dyDescent="0.4">
      <c r="A391" s="737"/>
      <c r="B391" s="818" t="s">
        <v>1814</v>
      </c>
      <c r="C391" s="819" t="s">
        <v>706</v>
      </c>
      <c r="D391" s="820" t="s">
        <v>1815</v>
      </c>
      <c r="E391" s="762"/>
      <c r="F391" s="797" t="s">
        <v>1966</v>
      </c>
      <c r="G391" s="797" t="s">
        <v>1965</v>
      </c>
      <c r="H391" s="798" t="s">
        <v>1967</v>
      </c>
      <c r="I391" s="793"/>
      <c r="J391" s="794"/>
      <c r="K391" s="775" t="s">
        <v>1625</v>
      </c>
      <c r="L391" s="776" t="s">
        <v>259</v>
      </c>
    </row>
    <row r="392" spans="1:12" ht="13.4" customHeight="1" thickTop="1" thickBot="1" x14ac:dyDescent="0.4">
      <c r="A392" s="737"/>
      <c r="B392" s="806" t="s">
        <v>1816</v>
      </c>
      <c r="C392" s="807" t="s">
        <v>461</v>
      </c>
      <c r="D392" s="808" t="s">
        <v>1817</v>
      </c>
      <c r="E392" s="742"/>
      <c r="F392" s="736" t="s">
        <v>1972</v>
      </c>
      <c r="G392" s="772" t="s">
        <v>1971</v>
      </c>
      <c r="H392" s="779" t="s">
        <v>1973</v>
      </c>
      <c r="I392" s="793"/>
      <c r="J392" s="794"/>
      <c r="K392" s="775" t="s">
        <v>2207</v>
      </c>
      <c r="L392" s="776" t="s">
        <v>473</v>
      </c>
    </row>
    <row r="393" spans="1:12" ht="13.4" customHeight="1" thickTop="1" thickBot="1" x14ac:dyDescent="0.4">
      <c r="A393" s="739"/>
      <c r="B393" s="818" t="s">
        <v>1818</v>
      </c>
      <c r="C393" s="819" t="s">
        <v>462</v>
      </c>
      <c r="D393" s="820" t="s">
        <v>1819</v>
      </c>
      <c r="E393" s="762"/>
      <c r="F393" s="797" t="s">
        <v>1969</v>
      </c>
      <c r="G393" s="797" t="s">
        <v>1968</v>
      </c>
      <c r="H393" s="798" t="s">
        <v>1970</v>
      </c>
      <c r="I393" s="793"/>
      <c r="J393" s="794"/>
      <c r="K393" s="775" t="s">
        <v>1817</v>
      </c>
      <c r="L393" s="776" t="s">
        <v>461</v>
      </c>
    </row>
    <row r="394" spans="1:12" ht="13.4" customHeight="1" thickTop="1" thickBot="1" x14ac:dyDescent="0.4">
      <c r="A394" s="737"/>
      <c r="B394" s="806" t="s">
        <v>1820</v>
      </c>
      <c r="C394" s="807" t="s">
        <v>60</v>
      </c>
      <c r="D394" s="808" t="s">
        <v>1821</v>
      </c>
      <c r="E394" s="742"/>
      <c r="F394" s="736" t="s">
        <v>394</v>
      </c>
      <c r="G394" s="772" t="s">
        <v>1974</v>
      </c>
      <c r="H394" s="779" t="s">
        <v>1975</v>
      </c>
      <c r="I394" s="793"/>
      <c r="J394" s="794"/>
      <c r="K394" s="775" t="s">
        <v>1285</v>
      </c>
      <c r="L394" s="776" t="s">
        <v>1284</v>
      </c>
    </row>
    <row r="395" spans="1:12" ht="13.4" customHeight="1" thickTop="1" thickBot="1" x14ac:dyDescent="0.4">
      <c r="A395" s="737"/>
      <c r="B395" s="818" t="s">
        <v>1822</v>
      </c>
      <c r="C395" s="819" t="s">
        <v>281</v>
      </c>
      <c r="D395" s="820" t="s">
        <v>1823</v>
      </c>
      <c r="E395" s="762"/>
      <c r="F395" s="797" t="s">
        <v>817</v>
      </c>
      <c r="G395" s="797" t="s">
        <v>1976</v>
      </c>
      <c r="H395" s="798" t="s">
        <v>1977</v>
      </c>
      <c r="I395" s="793"/>
      <c r="J395" s="794"/>
      <c r="K395" s="775" t="s">
        <v>2009</v>
      </c>
      <c r="L395" s="776" t="s">
        <v>819</v>
      </c>
    </row>
    <row r="396" spans="1:12" ht="13.4" customHeight="1" thickTop="1" thickBot="1" x14ac:dyDescent="0.4">
      <c r="A396" s="737"/>
      <c r="B396" s="806" t="s">
        <v>1824</v>
      </c>
      <c r="C396" s="807" t="s">
        <v>282</v>
      </c>
      <c r="D396" s="808" t="s">
        <v>1825</v>
      </c>
      <c r="E396" s="742"/>
      <c r="F396" s="736" t="s">
        <v>395</v>
      </c>
      <c r="G396" s="772" t="s">
        <v>1978</v>
      </c>
      <c r="H396" s="779" t="s">
        <v>1979</v>
      </c>
      <c r="I396" s="793"/>
      <c r="J396" s="794"/>
      <c r="K396" s="775" t="s">
        <v>1534</v>
      </c>
      <c r="L396" s="776" t="s">
        <v>658</v>
      </c>
    </row>
    <row r="397" spans="1:12" ht="13.4" customHeight="1" thickTop="1" thickBot="1" x14ac:dyDescent="0.4">
      <c r="A397" s="737"/>
      <c r="B397" s="818" t="s">
        <v>1826</v>
      </c>
      <c r="C397" s="819" t="s">
        <v>1827</v>
      </c>
      <c r="D397" s="820" t="s">
        <v>1828</v>
      </c>
      <c r="E397" s="762"/>
      <c r="F397" s="797" t="s">
        <v>85</v>
      </c>
      <c r="G397" s="797" t="s">
        <v>1995</v>
      </c>
      <c r="H397" s="798" t="s">
        <v>1996</v>
      </c>
      <c r="I397" s="793"/>
      <c r="J397" s="794"/>
      <c r="K397" s="775" t="s">
        <v>1326</v>
      </c>
      <c r="L397" s="776" t="s">
        <v>757</v>
      </c>
    </row>
    <row r="398" spans="1:12" ht="13.4" customHeight="1" thickTop="1" thickBot="1" x14ac:dyDescent="0.4">
      <c r="A398" s="737"/>
      <c r="B398" s="806" t="s">
        <v>1829</v>
      </c>
      <c r="C398" s="807" t="s">
        <v>1830</v>
      </c>
      <c r="D398" s="808" t="s">
        <v>1831</v>
      </c>
      <c r="E398" s="742"/>
      <c r="F398" s="736" t="s">
        <v>818</v>
      </c>
      <c r="G398" s="772" t="s">
        <v>1980</v>
      </c>
      <c r="H398" s="779" t="s">
        <v>1981</v>
      </c>
      <c r="I398" s="793"/>
      <c r="J398" s="794"/>
      <c r="K398" s="775" t="s">
        <v>1190</v>
      </c>
      <c r="L398" s="776" t="s">
        <v>280</v>
      </c>
    </row>
    <row r="399" spans="1:12" ht="13.4" customHeight="1" thickTop="1" thickBot="1" x14ac:dyDescent="0.4">
      <c r="A399" s="737"/>
      <c r="B399" s="818" t="s">
        <v>1832</v>
      </c>
      <c r="C399" s="819" t="s">
        <v>1833</v>
      </c>
      <c r="D399" s="820" t="s">
        <v>1834</v>
      </c>
      <c r="E399" s="762"/>
      <c r="F399" s="797" t="s">
        <v>1983</v>
      </c>
      <c r="G399" s="797" t="s">
        <v>1982</v>
      </c>
      <c r="H399" s="798" t="s">
        <v>1984</v>
      </c>
      <c r="I399" s="793"/>
      <c r="J399" s="794"/>
      <c r="K399" s="775" t="s">
        <v>1778</v>
      </c>
      <c r="L399" s="776" t="s">
        <v>672</v>
      </c>
    </row>
    <row r="400" spans="1:12" ht="13.4" customHeight="1" thickTop="1" thickBot="1" x14ac:dyDescent="0.4">
      <c r="A400" s="745"/>
      <c r="B400" s="806" t="s">
        <v>1835</v>
      </c>
      <c r="C400" s="807" t="s">
        <v>712</v>
      </c>
      <c r="D400" s="808" t="s">
        <v>1836</v>
      </c>
      <c r="E400" s="742"/>
      <c r="F400" s="736" t="s">
        <v>1986</v>
      </c>
      <c r="G400" s="772" t="s">
        <v>1985</v>
      </c>
      <c r="H400" s="779" t="s">
        <v>1987</v>
      </c>
      <c r="I400" s="793"/>
      <c r="J400" s="794"/>
      <c r="K400" s="775" t="s">
        <v>1890</v>
      </c>
      <c r="L400" s="776" t="s">
        <v>166</v>
      </c>
    </row>
    <row r="401" spans="1:12" ht="13.4" customHeight="1" thickTop="1" thickBot="1" x14ac:dyDescent="0.4">
      <c r="A401" s="737"/>
      <c r="B401" s="818" t="s">
        <v>1837</v>
      </c>
      <c r="C401" s="819" t="s">
        <v>713</v>
      </c>
      <c r="D401" s="820" t="s">
        <v>1838</v>
      </c>
      <c r="E401" s="762"/>
      <c r="F401" s="797" t="s">
        <v>83</v>
      </c>
      <c r="G401" s="797" t="s">
        <v>1988</v>
      </c>
      <c r="H401" s="798" t="s">
        <v>1989</v>
      </c>
      <c r="I401" s="793"/>
      <c r="J401" s="794"/>
      <c r="K401" s="775" t="s">
        <v>1901</v>
      </c>
      <c r="L401" s="776" t="s">
        <v>662</v>
      </c>
    </row>
    <row r="402" spans="1:12" ht="13.4" customHeight="1" thickTop="1" thickBot="1" x14ac:dyDescent="0.4">
      <c r="A402" s="737"/>
      <c r="B402" s="806" t="s">
        <v>1839</v>
      </c>
      <c r="C402" s="807" t="s">
        <v>718</v>
      </c>
      <c r="D402" s="808" t="s">
        <v>1840</v>
      </c>
      <c r="E402" s="788"/>
      <c r="F402" s="736" t="s">
        <v>84</v>
      </c>
      <c r="G402" s="772" t="s">
        <v>1990</v>
      </c>
      <c r="H402" s="779" t="s">
        <v>1991</v>
      </c>
      <c r="I402" s="793"/>
      <c r="J402" s="794"/>
      <c r="K402" s="775" t="s">
        <v>1872</v>
      </c>
      <c r="L402" s="776" t="s">
        <v>659</v>
      </c>
    </row>
    <row r="403" spans="1:12" ht="13.4" customHeight="1" thickTop="1" thickBot="1" x14ac:dyDescent="0.4">
      <c r="A403" s="737"/>
      <c r="B403" s="818" t="s">
        <v>1841</v>
      </c>
      <c r="C403" s="819" t="s">
        <v>291</v>
      </c>
      <c r="D403" s="820" t="s">
        <v>1842</v>
      </c>
      <c r="E403" s="762"/>
      <c r="F403" s="797" t="s">
        <v>1993</v>
      </c>
      <c r="G403" s="797" t="s">
        <v>1992</v>
      </c>
      <c r="H403" s="798" t="s">
        <v>1994</v>
      </c>
      <c r="I403" s="793"/>
      <c r="J403" s="794"/>
      <c r="K403" s="775" t="s">
        <v>1389</v>
      </c>
      <c r="L403" s="776" t="s">
        <v>168</v>
      </c>
    </row>
    <row r="404" spans="1:12" ht="13.4" customHeight="1" thickTop="1" thickBot="1" x14ac:dyDescent="0.4">
      <c r="A404" s="737"/>
      <c r="B404" s="806" t="s">
        <v>1843</v>
      </c>
      <c r="C404" s="807" t="s">
        <v>160</v>
      </c>
      <c r="D404" s="808" t="s">
        <v>1844</v>
      </c>
      <c r="E404" s="742"/>
      <c r="F404" s="736" t="s">
        <v>86</v>
      </c>
      <c r="G404" s="772" t="s">
        <v>1997</v>
      </c>
      <c r="H404" s="779" t="s">
        <v>1998</v>
      </c>
      <c r="I404" s="793"/>
      <c r="J404" s="794"/>
      <c r="K404" s="775" t="s">
        <v>1896</v>
      </c>
      <c r="L404" s="776" t="s">
        <v>436</v>
      </c>
    </row>
    <row r="405" spans="1:12" ht="13.4" customHeight="1" thickTop="1" thickBot="1" x14ac:dyDescent="0.4">
      <c r="A405" s="737"/>
      <c r="B405" s="818" t="s">
        <v>1845</v>
      </c>
      <c r="C405" s="819" t="s">
        <v>721</v>
      </c>
      <c r="D405" s="820" t="s">
        <v>1846</v>
      </c>
      <c r="E405" s="762"/>
      <c r="F405" s="797" t="s">
        <v>2292</v>
      </c>
      <c r="G405" s="797"/>
      <c r="H405" s="798" t="s">
        <v>2310</v>
      </c>
      <c r="I405" s="793"/>
      <c r="J405" s="794"/>
      <c r="K405" s="775" t="s">
        <v>1658</v>
      </c>
      <c r="L405" s="776" t="s">
        <v>505</v>
      </c>
    </row>
    <row r="406" spans="1:12" ht="13.4" customHeight="1" thickTop="1" thickBot="1" x14ac:dyDescent="0.4">
      <c r="A406" s="737"/>
      <c r="B406" s="806" t="s">
        <v>1847</v>
      </c>
      <c r="C406" s="807" t="s">
        <v>722</v>
      </c>
      <c r="D406" s="808" t="s">
        <v>1848</v>
      </c>
      <c r="E406" s="742"/>
      <c r="F406" s="736" t="s">
        <v>855</v>
      </c>
      <c r="G406" s="772" t="s">
        <v>1999</v>
      </c>
      <c r="H406" s="779" t="s">
        <v>2000</v>
      </c>
      <c r="I406" s="793"/>
      <c r="J406" s="794"/>
      <c r="K406" s="775" t="s">
        <v>2039</v>
      </c>
      <c r="L406" s="776" t="s">
        <v>2038</v>
      </c>
    </row>
    <row r="407" spans="1:12" ht="13.4" customHeight="1" thickTop="1" thickBot="1" x14ac:dyDescent="0.4">
      <c r="A407" s="737"/>
      <c r="B407" s="818" t="s">
        <v>1849</v>
      </c>
      <c r="C407" s="819" t="s">
        <v>295</v>
      </c>
      <c r="D407" s="820" t="s">
        <v>1850</v>
      </c>
      <c r="E407" s="762"/>
      <c r="F407" s="797" t="s">
        <v>856</v>
      </c>
      <c r="G407" s="797" t="s">
        <v>2001</v>
      </c>
      <c r="H407" s="798" t="s">
        <v>2002</v>
      </c>
      <c r="I407" s="793"/>
      <c r="J407" s="794"/>
      <c r="K407" s="775" t="s">
        <v>2018</v>
      </c>
      <c r="L407" s="776" t="s">
        <v>2017</v>
      </c>
    </row>
    <row r="408" spans="1:12" ht="13.4" customHeight="1" thickTop="1" thickBot="1" x14ac:dyDescent="0.4">
      <c r="A408" s="737"/>
      <c r="B408" s="806" t="s">
        <v>1851</v>
      </c>
      <c r="C408" s="807" t="s">
        <v>161</v>
      </c>
      <c r="D408" s="808" t="s">
        <v>1852</v>
      </c>
      <c r="E408" s="742"/>
      <c r="F408" s="736" t="s">
        <v>174</v>
      </c>
      <c r="G408" s="772" t="s">
        <v>1693</v>
      </c>
      <c r="H408" s="779" t="s">
        <v>1802</v>
      </c>
      <c r="I408" s="793"/>
      <c r="J408" s="794"/>
      <c r="K408" s="775" t="s">
        <v>1618</v>
      </c>
      <c r="L408" s="776" t="s">
        <v>468</v>
      </c>
    </row>
    <row r="409" spans="1:12" ht="13.4" customHeight="1" thickTop="1" thickBot="1" x14ac:dyDescent="0.4">
      <c r="A409" s="737"/>
      <c r="B409" s="818" t="s">
        <v>1853</v>
      </c>
      <c r="C409" s="819" t="s">
        <v>1854</v>
      </c>
      <c r="D409" s="820" t="s">
        <v>1855</v>
      </c>
      <c r="E409" s="762"/>
      <c r="F409" s="797" t="s">
        <v>87</v>
      </c>
      <c r="G409" s="797" t="s">
        <v>2003</v>
      </c>
      <c r="H409" s="798" t="s">
        <v>2004</v>
      </c>
      <c r="I409" s="793"/>
      <c r="J409" s="794"/>
      <c r="K409" s="775" t="s">
        <v>2154</v>
      </c>
      <c r="L409" s="776" t="s">
        <v>555</v>
      </c>
    </row>
    <row r="410" spans="1:12" ht="13.4" customHeight="1" thickTop="1" thickBot="1" x14ac:dyDescent="0.4">
      <c r="A410" s="737"/>
      <c r="B410" s="806" t="s">
        <v>1856</v>
      </c>
      <c r="C410" s="807" t="s">
        <v>296</v>
      </c>
      <c r="D410" s="808" t="s">
        <v>1857</v>
      </c>
      <c r="E410" s="742"/>
      <c r="F410" s="736" t="s">
        <v>2006</v>
      </c>
      <c r="G410" s="772" t="s">
        <v>2005</v>
      </c>
      <c r="H410" s="779" t="s">
        <v>2007</v>
      </c>
      <c r="I410" s="793"/>
      <c r="J410" s="794"/>
      <c r="K410" s="775" t="s">
        <v>2067</v>
      </c>
      <c r="L410" s="776" t="s">
        <v>2066</v>
      </c>
    </row>
    <row r="411" spans="1:12" ht="13.4" customHeight="1" thickTop="1" thickBot="1" x14ac:dyDescent="0.4">
      <c r="A411" s="739"/>
      <c r="B411" s="818" t="s">
        <v>1858</v>
      </c>
      <c r="C411" s="819" t="s">
        <v>1859</v>
      </c>
      <c r="D411" s="820" t="s">
        <v>1860</v>
      </c>
      <c r="E411" s="762"/>
      <c r="F411" s="797" t="s">
        <v>819</v>
      </c>
      <c r="G411" s="797" t="s">
        <v>2008</v>
      </c>
      <c r="H411" s="798" t="s">
        <v>2009</v>
      </c>
      <c r="I411" s="793"/>
      <c r="J411" s="794"/>
      <c r="K411" s="775" t="s">
        <v>1450</v>
      </c>
      <c r="L411" s="776" t="s">
        <v>514</v>
      </c>
    </row>
    <row r="412" spans="1:12" ht="13.4" customHeight="1" thickTop="1" thickBot="1" x14ac:dyDescent="0.4">
      <c r="A412" s="737"/>
      <c r="B412" s="806" t="s">
        <v>1861</v>
      </c>
      <c r="C412" s="807" t="s">
        <v>746</v>
      </c>
      <c r="D412" s="808" t="s">
        <v>1862</v>
      </c>
      <c r="E412" s="742"/>
      <c r="F412" s="736" t="s">
        <v>396</v>
      </c>
      <c r="G412" s="772" t="s">
        <v>2010</v>
      </c>
      <c r="H412" s="779" t="s">
        <v>2011</v>
      </c>
      <c r="I412" s="793"/>
      <c r="J412" s="794"/>
      <c r="K412" s="775" t="s">
        <v>1282</v>
      </c>
      <c r="L412" s="776" t="s">
        <v>1281</v>
      </c>
    </row>
    <row r="413" spans="1:12" ht="13.4" customHeight="1" thickTop="1" thickBot="1" x14ac:dyDescent="0.4">
      <c r="A413" s="739"/>
      <c r="B413" s="818" t="s">
        <v>1863</v>
      </c>
      <c r="C413" s="819" t="s">
        <v>163</v>
      </c>
      <c r="D413" s="820" t="s">
        <v>1864</v>
      </c>
      <c r="E413" s="762"/>
      <c r="F413" s="797" t="s">
        <v>820</v>
      </c>
      <c r="G413" s="797" t="s">
        <v>2019</v>
      </c>
      <c r="H413" s="798" t="s">
        <v>2020</v>
      </c>
      <c r="I413" s="793"/>
      <c r="J413" s="794"/>
      <c r="K413" s="775" t="s">
        <v>1641</v>
      </c>
      <c r="L413" s="776" t="s">
        <v>495</v>
      </c>
    </row>
    <row r="414" spans="1:12" ht="13.4" customHeight="1" thickTop="1" thickBot="1" x14ac:dyDescent="0.4">
      <c r="A414" s="737"/>
      <c r="B414" s="806" t="s">
        <v>1865</v>
      </c>
      <c r="C414" s="807" t="s">
        <v>316</v>
      </c>
      <c r="D414" s="808" t="s">
        <v>1866</v>
      </c>
      <c r="E414" s="742"/>
      <c r="F414" s="736" t="s">
        <v>88</v>
      </c>
      <c r="G414" s="772" t="s">
        <v>928</v>
      </c>
      <c r="H414" s="779" t="s">
        <v>1699</v>
      </c>
      <c r="I414" s="793"/>
      <c r="J414" s="794"/>
      <c r="K414" s="775" t="s">
        <v>1655</v>
      </c>
      <c r="L414" s="776" t="s">
        <v>152</v>
      </c>
    </row>
    <row r="415" spans="1:12" ht="13.4" customHeight="1" thickTop="1" thickBot="1" x14ac:dyDescent="0.4">
      <c r="A415" s="737"/>
      <c r="B415" s="818" t="s">
        <v>1867</v>
      </c>
      <c r="C415" s="819" t="s">
        <v>317</v>
      </c>
      <c r="D415" s="820" t="s">
        <v>1868</v>
      </c>
      <c r="E415" s="762"/>
      <c r="F415" s="797" t="s">
        <v>821</v>
      </c>
      <c r="G415" s="797" t="s">
        <v>891</v>
      </c>
      <c r="H415" s="798" t="s">
        <v>1694</v>
      </c>
      <c r="I415" s="793"/>
      <c r="J415" s="794"/>
      <c r="K415" s="775" t="s">
        <v>2102</v>
      </c>
      <c r="L415" s="776" t="s">
        <v>255</v>
      </c>
    </row>
    <row r="416" spans="1:12" ht="13.4" customHeight="1" thickTop="1" thickBot="1" x14ac:dyDescent="0.4">
      <c r="A416" s="739"/>
      <c r="B416" s="806" t="s">
        <v>1869</v>
      </c>
      <c r="C416" s="807" t="s">
        <v>318</v>
      </c>
      <c r="D416" s="808" t="s">
        <v>1870</v>
      </c>
      <c r="E416" s="742"/>
      <c r="F416" s="736" t="s">
        <v>822</v>
      </c>
      <c r="G416" s="772" t="s">
        <v>2012</v>
      </c>
      <c r="H416" s="779" t="s">
        <v>2013</v>
      </c>
      <c r="I416" s="793"/>
      <c r="J416" s="794"/>
      <c r="K416" s="775" t="s">
        <v>1584</v>
      </c>
      <c r="L416" s="776" t="s">
        <v>341</v>
      </c>
    </row>
    <row r="417" spans="1:12" ht="13.4" customHeight="1" thickTop="1" thickBot="1" x14ac:dyDescent="0.4">
      <c r="A417" s="737"/>
      <c r="B417" s="818" t="s">
        <v>1871</v>
      </c>
      <c r="C417" s="819" t="s">
        <v>659</v>
      </c>
      <c r="D417" s="820" t="s">
        <v>1872</v>
      </c>
      <c r="E417" s="762"/>
      <c r="F417" s="797" t="s">
        <v>823</v>
      </c>
      <c r="G417" s="797" t="s">
        <v>930</v>
      </c>
      <c r="H417" s="798" t="s">
        <v>1695</v>
      </c>
      <c r="I417" s="793"/>
      <c r="J417" s="794"/>
      <c r="K417" s="775" t="s">
        <v>1950</v>
      </c>
      <c r="L417" s="776" t="s">
        <v>532</v>
      </c>
    </row>
    <row r="418" spans="1:12" ht="13.4" customHeight="1" thickTop="1" thickBot="1" x14ac:dyDescent="0.4">
      <c r="A418" s="739"/>
      <c r="B418" s="806" t="s">
        <v>1873</v>
      </c>
      <c r="C418" s="807" t="s">
        <v>660</v>
      </c>
      <c r="D418" s="808" t="s">
        <v>1874</v>
      </c>
      <c r="E418" s="742"/>
      <c r="F418" s="736" t="s">
        <v>1697</v>
      </c>
      <c r="G418" s="772" t="s">
        <v>1696</v>
      </c>
      <c r="H418" s="779" t="s">
        <v>1698</v>
      </c>
      <c r="I418" s="793"/>
      <c r="J418" s="794"/>
      <c r="K418" s="775" t="s">
        <v>1615</v>
      </c>
      <c r="L418" s="776" t="s">
        <v>769</v>
      </c>
    </row>
    <row r="419" spans="1:12" ht="13.4" customHeight="1" thickTop="1" thickBot="1" x14ac:dyDescent="0.4">
      <c r="A419" s="737"/>
      <c r="B419" s="818" t="s">
        <v>1875</v>
      </c>
      <c r="C419" s="819" t="s">
        <v>320</v>
      </c>
      <c r="D419" s="820" t="s">
        <v>1876</v>
      </c>
      <c r="E419" s="786"/>
      <c r="F419" s="797" t="s">
        <v>175</v>
      </c>
      <c r="G419" s="797" t="s">
        <v>2014</v>
      </c>
      <c r="H419" s="798" t="s">
        <v>2015</v>
      </c>
      <c r="I419" s="793"/>
      <c r="J419" s="794"/>
      <c r="K419" s="775" t="s">
        <v>1752</v>
      </c>
      <c r="L419" s="776" t="s">
        <v>562</v>
      </c>
    </row>
    <row r="420" spans="1:12" ht="13.4" customHeight="1" thickTop="1" thickBot="1" x14ac:dyDescent="0.4">
      <c r="A420" s="737"/>
      <c r="B420" s="806" t="s">
        <v>897</v>
      </c>
      <c r="C420" s="807" t="s">
        <v>751</v>
      </c>
      <c r="D420" s="808" t="s">
        <v>1571</v>
      </c>
      <c r="E420" s="742"/>
      <c r="F420" s="736" t="s">
        <v>2017</v>
      </c>
      <c r="G420" s="772" t="s">
        <v>2016</v>
      </c>
      <c r="H420" s="779" t="s">
        <v>2018</v>
      </c>
      <c r="I420" s="793"/>
      <c r="J420" s="794"/>
      <c r="K420" s="775" t="s">
        <v>1296</v>
      </c>
      <c r="L420" s="776" t="s">
        <v>397</v>
      </c>
    </row>
    <row r="421" spans="1:12" ht="13.4" customHeight="1" thickTop="1" thickBot="1" x14ac:dyDescent="0.4">
      <c r="A421" s="737"/>
      <c r="B421" s="818" t="s">
        <v>1877</v>
      </c>
      <c r="C421" s="819" t="s">
        <v>323</v>
      </c>
      <c r="D421" s="820" t="s">
        <v>1878</v>
      </c>
      <c r="E421" s="762"/>
      <c r="F421" s="797" t="s">
        <v>534</v>
      </c>
      <c r="G421" s="797" t="s">
        <v>1084</v>
      </c>
      <c r="H421" s="798" t="s">
        <v>2243</v>
      </c>
      <c r="I421" s="793"/>
      <c r="J421" s="794"/>
      <c r="K421" s="775" t="s">
        <v>1644</v>
      </c>
      <c r="L421" s="776" t="s">
        <v>1643</v>
      </c>
    </row>
    <row r="422" spans="1:12" ht="13.4" customHeight="1" thickTop="1" thickBot="1" x14ac:dyDescent="0.4">
      <c r="A422" s="739"/>
      <c r="B422" s="806" t="s">
        <v>1879</v>
      </c>
      <c r="C422" s="807" t="s">
        <v>322</v>
      </c>
      <c r="D422" s="808" t="s">
        <v>1880</v>
      </c>
      <c r="E422" s="742"/>
      <c r="F422" s="736" t="s">
        <v>535</v>
      </c>
      <c r="G422" s="772" t="s">
        <v>2021</v>
      </c>
      <c r="H422" s="779" t="s">
        <v>2022</v>
      </c>
      <c r="I422" s="793"/>
      <c r="J422" s="794"/>
      <c r="K422" s="775" t="s">
        <v>1834</v>
      </c>
      <c r="L422" s="776" t="s">
        <v>1833</v>
      </c>
    </row>
    <row r="423" spans="1:12" ht="13.4" customHeight="1" thickTop="1" thickBot="1" x14ac:dyDescent="0.4">
      <c r="A423" s="737"/>
      <c r="B423" s="818" t="s">
        <v>1881</v>
      </c>
      <c r="C423" s="819" t="s">
        <v>1882</v>
      </c>
      <c r="D423" s="820" t="s">
        <v>1883</v>
      </c>
      <c r="E423" s="762"/>
      <c r="F423" s="797" t="s">
        <v>176</v>
      </c>
      <c r="G423" s="797" t="s">
        <v>2026</v>
      </c>
      <c r="H423" s="798" t="s">
        <v>2027</v>
      </c>
      <c r="I423" s="793"/>
      <c r="J423" s="794"/>
      <c r="K423" s="775" t="s">
        <v>1292</v>
      </c>
      <c r="L423" s="776" t="s">
        <v>1291</v>
      </c>
    </row>
    <row r="424" spans="1:12" ht="13.4" customHeight="1" thickTop="1" thickBot="1" x14ac:dyDescent="0.4">
      <c r="A424" s="738"/>
      <c r="B424" s="806" t="s">
        <v>1884</v>
      </c>
      <c r="C424" s="807" t="s">
        <v>752</v>
      </c>
      <c r="D424" s="808" t="s">
        <v>1885</v>
      </c>
      <c r="E424" s="742"/>
      <c r="F424" s="736" t="s">
        <v>2024</v>
      </c>
      <c r="G424" s="772" t="s">
        <v>2023</v>
      </c>
      <c r="H424" s="779" t="s">
        <v>2025</v>
      </c>
      <c r="I424" s="793"/>
      <c r="J424" s="794"/>
      <c r="K424" s="775" t="s">
        <v>2083</v>
      </c>
      <c r="L424" s="776" t="s">
        <v>90</v>
      </c>
    </row>
    <row r="425" spans="1:12" ht="13.4" customHeight="1" thickTop="1" thickBot="1" x14ac:dyDescent="0.4">
      <c r="A425" s="737"/>
      <c r="B425" s="818" t="s">
        <v>1886</v>
      </c>
      <c r="C425" s="819" t="s">
        <v>1887</v>
      </c>
      <c r="D425" s="820" t="s">
        <v>1888</v>
      </c>
      <c r="E425" s="762"/>
      <c r="F425" s="797" t="s">
        <v>2029</v>
      </c>
      <c r="G425" s="797" t="s">
        <v>2028</v>
      </c>
      <c r="H425" s="798" t="s">
        <v>2030</v>
      </c>
      <c r="I425" s="793"/>
      <c r="J425" s="794"/>
      <c r="K425" s="775" t="s">
        <v>1194</v>
      </c>
      <c r="L425" s="776" t="s">
        <v>283</v>
      </c>
    </row>
    <row r="426" spans="1:12" ht="13.4" customHeight="1" thickTop="1" thickBot="1" x14ac:dyDescent="0.4">
      <c r="A426" s="739"/>
      <c r="B426" s="806" t="s">
        <v>1889</v>
      </c>
      <c r="C426" s="807" t="s">
        <v>166</v>
      </c>
      <c r="D426" s="808" t="s">
        <v>1890</v>
      </c>
      <c r="E426" s="782"/>
      <c r="F426" s="736" t="s">
        <v>536</v>
      </c>
      <c r="G426" s="772" t="s">
        <v>2031</v>
      </c>
      <c r="H426" s="779" t="s">
        <v>2032</v>
      </c>
      <c r="I426" s="793"/>
      <c r="J426" s="794"/>
      <c r="K426" s="775" t="s">
        <v>1294</v>
      </c>
      <c r="L426" s="776" t="s">
        <v>313</v>
      </c>
    </row>
    <row r="427" spans="1:12" ht="13.4" customHeight="1" thickTop="1" thickBot="1" x14ac:dyDescent="0.4">
      <c r="A427" s="737"/>
      <c r="B427" s="818" t="s">
        <v>1891</v>
      </c>
      <c r="C427" s="819" t="s">
        <v>754</v>
      </c>
      <c r="D427" s="820" t="s">
        <v>1892</v>
      </c>
      <c r="E427" s="762"/>
      <c r="F427" s="797" t="s">
        <v>393</v>
      </c>
      <c r="G427" s="797" t="s">
        <v>893</v>
      </c>
      <c r="H427" s="798" t="s">
        <v>2245</v>
      </c>
      <c r="I427" s="793"/>
      <c r="J427" s="794"/>
      <c r="K427" s="775" t="s">
        <v>1946</v>
      </c>
      <c r="L427" s="776" t="s">
        <v>530</v>
      </c>
    </row>
    <row r="428" spans="1:12" ht="13.4" customHeight="1" thickTop="1" thickBot="1" x14ac:dyDescent="0.4">
      <c r="A428" s="737"/>
      <c r="B428" s="806" t="s">
        <v>1893</v>
      </c>
      <c r="C428" s="807" t="s">
        <v>326</v>
      </c>
      <c r="D428" s="808" t="s">
        <v>1894</v>
      </c>
      <c r="E428" s="742"/>
      <c r="F428" s="736" t="s">
        <v>537</v>
      </c>
      <c r="G428" s="772" t="s">
        <v>2033</v>
      </c>
      <c r="H428" s="779" t="s">
        <v>2034</v>
      </c>
      <c r="I428" s="793"/>
      <c r="J428" s="794"/>
      <c r="K428" s="775" t="s">
        <v>1894</v>
      </c>
      <c r="L428" s="776" t="s">
        <v>326</v>
      </c>
    </row>
    <row r="429" spans="1:12" ht="13.4" customHeight="1" thickTop="1" thickBot="1" x14ac:dyDescent="0.4">
      <c r="A429" s="737"/>
      <c r="B429" s="818" t="s">
        <v>1895</v>
      </c>
      <c r="C429" s="819" t="s">
        <v>436</v>
      </c>
      <c r="D429" s="820" t="s">
        <v>1896</v>
      </c>
      <c r="E429" s="762"/>
      <c r="F429" s="797" t="s">
        <v>538</v>
      </c>
      <c r="G429" s="797" t="s">
        <v>2035</v>
      </c>
      <c r="H429" s="798" t="s">
        <v>2036</v>
      </c>
      <c r="I429" s="793"/>
      <c r="J429" s="794"/>
      <c r="K429" s="775" t="s">
        <v>1382</v>
      </c>
      <c r="L429" s="776" t="s">
        <v>478</v>
      </c>
    </row>
    <row r="430" spans="1:12" ht="13.4" customHeight="1" thickTop="1" thickBot="1" x14ac:dyDescent="0.4">
      <c r="A430" s="737"/>
      <c r="B430" s="806" t="s">
        <v>1897</v>
      </c>
      <c r="C430" s="807" t="s">
        <v>1898</v>
      </c>
      <c r="D430" s="808" t="s">
        <v>1899</v>
      </c>
      <c r="E430" s="742"/>
      <c r="F430" s="736" t="s">
        <v>1702</v>
      </c>
      <c r="G430" s="772" t="s">
        <v>1701</v>
      </c>
      <c r="H430" s="779" t="s">
        <v>1703</v>
      </c>
      <c r="I430" s="793"/>
      <c r="J430" s="794"/>
      <c r="K430" s="775" t="s">
        <v>2089</v>
      </c>
      <c r="L430" s="776" t="s">
        <v>2088</v>
      </c>
    </row>
    <row r="431" spans="1:12" ht="13.4" customHeight="1" thickTop="1" thickBot="1" x14ac:dyDescent="0.4">
      <c r="A431" s="749"/>
      <c r="B431" s="818" t="s">
        <v>1900</v>
      </c>
      <c r="C431" s="819" t="s">
        <v>662</v>
      </c>
      <c r="D431" s="820" t="s">
        <v>1901</v>
      </c>
      <c r="E431" s="762"/>
      <c r="F431" s="797" t="s">
        <v>2038</v>
      </c>
      <c r="G431" s="797" t="s">
        <v>2037</v>
      </c>
      <c r="H431" s="798" t="s">
        <v>2039</v>
      </c>
      <c r="I431" s="793"/>
      <c r="J431" s="794"/>
      <c r="K431" s="775" t="s">
        <v>2132</v>
      </c>
      <c r="L431" s="776" t="s">
        <v>22</v>
      </c>
    </row>
    <row r="432" spans="1:12" ht="13.4" customHeight="1" thickTop="1" thickBot="1" x14ac:dyDescent="0.4">
      <c r="A432" s="737"/>
      <c r="B432" s="806" t="s">
        <v>1902</v>
      </c>
      <c r="C432" s="807" t="s">
        <v>774</v>
      </c>
      <c r="D432" s="808" t="s">
        <v>1903</v>
      </c>
      <c r="E432" s="742"/>
      <c r="F432" s="736" t="s">
        <v>2041</v>
      </c>
      <c r="G432" s="772" t="s">
        <v>2040</v>
      </c>
      <c r="H432" s="779" t="s">
        <v>2042</v>
      </c>
      <c r="I432" s="793"/>
      <c r="J432" s="794"/>
      <c r="K432" s="775" t="s">
        <v>1842</v>
      </c>
      <c r="L432" s="776" t="s">
        <v>291</v>
      </c>
    </row>
    <row r="433" spans="1:12" ht="13.4" customHeight="1" thickTop="1" thickBot="1" x14ac:dyDescent="0.4">
      <c r="A433" s="750"/>
      <c r="B433" s="818" t="s">
        <v>1904</v>
      </c>
      <c r="C433" s="819" t="s">
        <v>438</v>
      </c>
      <c r="D433" s="820" t="s">
        <v>1905</v>
      </c>
      <c r="E433" s="762"/>
      <c r="F433" s="797" t="s">
        <v>533</v>
      </c>
      <c r="G433" s="797" t="s">
        <v>880</v>
      </c>
      <c r="H433" s="798" t="s">
        <v>1700</v>
      </c>
      <c r="I433" s="793"/>
      <c r="J433" s="794"/>
      <c r="K433" s="775" t="s">
        <v>1899</v>
      </c>
      <c r="L433" s="776" t="s">
        <v>1898</v>
      </c>
    </row>
    <row r="434" spans="1:12" ht="13.4" customHeight="1" thickTop="1" thickBot="1" x14ac:dyDescent="0.4">
      <c r="A434" s="750"/>
      <c r="B434" s="806" t="s">
        <v>1906</v>
      </c>
      <c r="C434" s="807" t="s">
        <v>1907</v>
      </c>
      <c r="D434" s="808" t="s">
        <v>1908</v>
      </c>
      <c r="E434" s="742"/>
      <c r="F434" s="736" t="s">
        <v>2044</v>
      </c>
      <c r="G434" s="772" t="s">
        <v>2043</v>
      </c>
      <c r="H434" s="779" t="s">
        <v>2045</v>
      </c>
      <c r="I434" s="793"/>
      <c r="J434" s="794"/>
      <c r="K434" s="775" t="s">
        <v>1801</v>
      </c>
      <c r="L434" s="776" t="s">
        <v>806</v>
      </c>
    </row>
    <row r="435" spans="1:12" ht="13.4" customHeight="1" thickTop="1" thickBot="1" x14ac:dyDescent="0.4">
      <c r="A435" s="751"/>
      <c r="B435" s="818" t="s">
        <v>1909</v>
      </c>
      <c r="C435" s="819" t="s">
        <v>1910</v>
      </c>
      <c r="D435" s="820" t="s">
        <v>1911</v>
      </c>
      <c r="E435" s="762"/>
      <c r="F435" s="797" t="s">
        <v>78</v>
      </c>
      <c r="G435" s="797" t="s">
        <v>2046</v>
      </c>
      <c r="H435" s="798" t="s">
        <v>2047</v>
      </c>
      <c r="I435" s="793"/>
      <c r="J435" s="794"/>
      <c r="K435" s="775" t="s">
        <v>1779</v>
      </c>
      <c r="L435" s="776" t="s">
        <v>289</v>
      </c>
    </row>
    <row r="436" spans="1:12" ht="13.4" customHeight="1" thickTop="1" thickBot="1" x14ac:dyDescent="0.4">
      <c r="A436" s="750"/>
      <c r="B436" s="806" t="s">
        <v>1912</v>
      </c>
      <c r="C436" s="807" t="s">
        <v>670</v>
      </c>
      <c r="D436" s="808" t="s">
        <v>1913</v>
      </c>
      <c r="E436" s="742"/>
      <c r="F436" s="736" t="s">
        <v>2049</v>
      </c>
      <c r="G436" s="772" t="s">
        <v>2048</v>
      </c>
      <c r="H436" s="779" t="s">
        <v>2050</v>
      </c>
      <c r="I436" s="793"/>
      <c r="J436" s="794"/>
      <c r="K436" s="775" t="s">
        <v>1828</v>
      </c>
      <c r="L436" s="776" t="s">
        <v>1827</v>
      </c>
    </row>
    <row r="437" spans="1:12" ht="13.4" customHeight="1" thickTop="1" thickBot="1" x14ac:dyDescent="0.4">
      <c r="A437" s="750"/>
      <c r="B437" s="818" t="s">
        <v>1914</v>
      </c>
      <c r="C437" s="819" t="s">
        <v>484</v>
      </c>
      <c r="D437" s="820" t="s">
        <v>1915</v>
      </c>
      <c r="E437" s="784"/>
      <c r="F437" s="797" t="s">
        <v>857</v>
      </c>
      <c r="G437" s="797" t="s">
        <v>2051</v>
      </c>
      <c r="H437" s="798" t="s">
        <v>2052</v>
      </c>
      <c r="I437" s="793"/>
      <c r="J437" s="794"/>
      <c r="K437" s="775" t="s">
        <v>2111</v>
      </c>
      <c r="L437" s="776" t="s">
        <v>2110</v>
      </c>
    </row>
    <row r="438" spans="1:12" ht="13.4" customHeight="1" thickTop="1" thickBot="1" x14ac:dyDescent="0.4">
      <c r="A438" s="750"/>
      <c r="B438" s="806" t="s">
        <v>1916</v>
      </c>
      <c r="C438" s="807" t="s">
        <v>485</v>
      </c>
      <c r="D438" s="808" t="s">
        <v>1917</v>
      </c>
      <c r="E438" s="742"/>
      <c r="F438" s="736" t="s">
        <v>70</v>
      </c>
      <c r="G438" s="772" t="s">
        <v>2053</v>
      </c>
      <c r="H438" s="779" t="s">
        <v>2054</v>
      </c>
      <c r="I438" s="793"/>
      <c r="J438" s="794"/>
      <c r="K438" s="775" t="s">
        <v>1975</v>
      </c>
      <c r="L438" s="776" t="s">
        <v>394</v>
      </c>
    </row>
    <row r="439" spans="1:12" ht="13.4" customHeight="1" thickTop="1" thickBot="1" x14ac:dyDescent="0.4">
      <c r="A439" s="750"/>
      <c r="B439" s="818" t="s">
        <v>1918</v>
      </c>
      <c r="C439" s="819" t="s">
        <v>486</v>
      </c>
      <c r="D439" s="820" t="s">
        <v>1919</v>
      </c>
      <c r="E439" s="762"/>
      <c r="F439" s="797" t="s">
        <v>2056</v>
      </c>
      <c r="G439" s="797" t="s">
        <v>2055</v>
      </c>
      <c r="H439" s="798" t="s">
        <v>2057</v>
      </c>
      <c r="I439" s="793"/>
      <c r="J439" s="794"/>
      <c r="K439" s="775" t="s">
        <v>1680</v>
      </c>
      <c r="L439" s="776" t="s">
        <v>531</v>
      </c>
    </row>
    <row r="440" spans="1:12" ht="13.4" customHeight="1" thickTop="1" thickBot="1" x14ac:dyDescent="0.4">
      <c r="A440" s="737"/>
      <c r="B440" s="806" t="s">
        <v>1920</v>
      </c>
      <c r="C440" s="807" t="s">
        <v>488</v>
      </c>
      <c r="D440" s="808" t="s">
        <v>1921</v>
      </c>
      <c r="E440" s="742"/>
      <c r="F440" s="736" t="s">
        <v>539</v>
      </c>
      <c r="G440" s="772" t="s">
        <v>2058</v>
      </c>
      <c r="H440" s="779" t="s">
        <v>2059</v>
      </c>
      <c r="I440" s="793"/>
      <c r="J440" s="794"/>
      <c r="K440" s="775" t="s">
        <v>1410</v>
      </c>
      <c r="L440" s="776" t="s">
        <v>499</v>
      </c>
    </row>
    <row r="441" spans="1:12" ht="13.4" customHeight="1" thickTop="1" thickBot="1" x14ac:dyDescent="0.4">
      <c r="A441" s="750"/>
      <c r="B441" s="818" t="s">
        <v>1922</v>
      </c>
      <c r="C441" s="819" t="s">
        <v>1923</v>
      </c>
      <c r="D441" s="820" t="s">
        <v>1924</v>
      </c>
      <c r="E441" s="762"/>
      <c r="F441" s="797" t="s">
        <v>540</v>
      </c>
      <c r="G441" s="797" t="s">
        <v>2060</v>
      </c>
      <c r="H441" s="798" t="s">
        <v>2061</v>
      </c>
      <c r="I441" s="793"/>
      <c r="J441" s="794"/>
      <c r="K441" s="775" t="s">
        <v>1349</v>
      </c>
      <c r="L441" s="776" t="s">
        <v>338</v>
      </c>
    </row>
    <row r="442" spans="1:12" ht="13.4" customHeight="1" thickTop="1" thickBot="1" x14ac:dyDescent="0.4">
      <c r="A442" s="750"/>
      <c r="B442" s="806" t="s">
        <v>1925</v>
      </c>
      <c r="C442" s="807" t="s">
        <v>494</v>
      </c>
      <c r="D442" s="808" t="s">
        <v>1926</v>
      </c>
      <c r="E442" s="742"/>
      <c r="F442" s="736" t="s">
        <v>2063</v>
      </c>
      <c r="G442" s="772" t="s">
        <v>2062</v>
      </c>
      <c r="H442" s="779" t="s">
        <v>2064</v>
      </c>
      <c r="I442" s="793"/>
      <c r="J442" s="794"/>
      <c r="K442" s="775" t="s">
        <v>1231</v>
      </c>
      <c r="L442" s="776" t="s">
        <v>302</v>
      </c>
    </row>
    <row r="443" spans="1:12" ht="13.4" customHeight="1" thickTop="1" thickBot="1" x14ac:dyDescent="0.4">
      <c r="A443" s="750"/>
      <c r="B443" s="818" t="s">
        <v>1927</v>
      </c>
      <c r="C443" s="819" t="s">
        <v>1928</v>
      </c>
      <c r="D443" s="820" t="s">
        <v>1929</v>
      </c>
      <c r="E443" s="762"/>
      <c r="F443" s="797" t="s">
        <v>2066</v>
      </c>
      <c r="G443" s="797" t="s">
        <v>2065</v>
      </c>
      <c r="H443" s="798" t="s">
        <v>2067</v>
      </c>
      <c r="I443" s="793"/>
      <c r="J443" s="794"/>
      <c r="K443" s="775" t="s">
        <v>1219</v>
      </c>
      <c r="L443" s="776" t="s">
        <v>739</v>
      </c>
    </row>
    <row r="444" spans="1:12" ht="13.4" customHeight="1" thickTop="1" thickBot="1" x14ac:dyDescent="0.4">
      <c r="A444" s="749"/>
      <c r="B444" s="806" t="s">
        <v>1930</v>
      </c>
      <c r="C444" s="807" t="s">
        <v>1931</v>
      </c>
      <c r="D444" s="808" t="s">
        <v>1932</v>
      </c>
      <c r="E444" s="742"/>
      <c r="F444" s="736" t="s">
        <v>541</v>
      </c>
      <c r="G444" s="772" t="s">
        <v>2068</v>
      </c>
      <c r="H444" s="779" t="s">
        <v>2069</v>
      </c>
      <c r="I444" s="793"/>
      <c r="J444" s="794"/>
      <c r="K444" s="775" t="s">
        <v>1354</v>
      </c>
      <c r="L444" s="776" t="s">
        <v>353</v>
      </c>
    </row>
    <row r="445" spans="1:12" ht="13.4" customHeight="1" thickTop="1" thickBot="1" x14ac:dyDescent="0.4">
      <c r="A445" s="750"/>
      <c r="B445" s="818" t="s">
        <v>1933</v>
      </c>
      <c r="C445" s="819" t="s">
        <v>1934</v>
      </c>
      <c r="D445" s="820" t="s">
        <v>1935</v>
      </c>
      <c r="E445" s="762"/>
      <c r="F445" s="797" t="s">
        <v>2071</v>
      </c>
      <c r="G445" s="797" t="s">
        <v>2070</v>
      </c>
      <c r="H445" s="798" t="s">
        <v>2072</v>
      </c>
      <c r="I445" s="793"/>
      <c r="J445" s="794"/>
      <c r="K445" s="775" t="s">
        <v>1772</v>
      </c>
      <c r="L445" s="776" t="s">
        <v>212</v>
      </c>
    </row>
    <row r="446" spans="1:12" ht="13.4" customHeight="1" thickTop="1" thickBot="1" x14ac:dyDescent="0.4">
      <c r="A446" s="737"/>
      <c r="B446" s="806" t="s">
        <v>1936</v>
      </c>
      <c r="C446" s="807" t="s">
        <v>509</v>
      </c>
      <c r="D446" s="808" t="s">
        <v>1937</v>
      </c>
      <c r="E446" s="742"/>
      <c r="F446" s="736" t="s">
        <v>542</v>
      </c>
      <c r="G446" s="772" t="s">
        <v>2073</v>
      </c>
      <c r="H446" s="779" t="s">
        <v>2074</v>
      </c>
      <c r="I446" s="793"/>
      <c r="J446" s="794"/>
      <c r="K446" s="775" t="s">
        <v>2152</v>
      </c>
      <c r="L446" s="776" t="s">
        <v>182</v>
      </c>
    </row>
    <row r="447" spans="1:12" ht="13.4" customHeight="1" thickTop="1" thickBot="1" x14ac:dyDescent="0.4">
      <c r="A447" s="750"/>
      <c r="B447" s="818" t="s">
        <v>1938</v>
      </c>
      <c r="C447" s="819" t="s">
        <v>1939</v>
      </c>
      <c r="D447" s="820" t="s">
        <v>1940</v>
      </c>
      <c r="E447" s="762"/>
      <c r="F447" s="797" t="s">
        <v>543</v>
      </c>
      <c r="G447" s="797" t="s">
        <v>2075</v>
      </c>
      <c r="H447" s="798" t="s">
        <v>2076</v>
      </c>
      <c r="I447" s="793"/>
      <c r="J447" s="794"/>
      <c r="K447" s="775" t="s">
        <v>1267</v>
      </c>
      <c r="L447" s="776" t="s">
        <v>309</v>
      </c>
    </row>
    <row r="448" spans="1:12" ht="13.4" customHeight="1" thickTop="1" thickBot="1" x14ac:dyDescent="0.4">
      <c r="A448" s="750"/>
      <c r="B448" s="806" t="s">
        <v>1941</v>
      </c>
      <c r="C448" s="807" t="s">
        <v>799</v>
      </c>
      <c r="D448" s="808" t="s">
        <v>1942</v>
      </c>
      <c r="E448" s="742"/>
      <c r="F448" s="736" t="s">
        <v>544</v>
      </c>
      <c r="G448" s="772" t="s">
        <v>2077</v>
      </c>
      <c r="H448" s="779" t="s">
        <v>2078</v>
      </c>
      <c r="I448" s="793"/>
      <c r="J448" s="794"/>
      <c r="K448" s="775" t="s">
        <v>1210</v>
      </c>
      <c r="L448" s="776" t="s">
        <v>297</v>
      </c>
    </row>
    <row r="449" spans="1:12" ht="13.4" customHeight="1" thickTop="1" thickBot="1" x14ac:dyDescent="0.4">
      <c r="A449" s="750"/>
      <c r="B449" s="818" t="s">
        <v>1943</v>
      </c>
      <c r="C449" s="819" t="s">
        <v>803</v>
      </c>
      <c r="D449" s="820" t="s">
        <v>1944</v>
      </c>
      <c r="E449" s="762"/>
      <c r="F449" s="797" t="s">
        <v>2080</v>
      </c>
      <c r="G449" s="797" t="s">
        <v>2079</v>
      </c>
      <c r="H449" s="798" t="s">
        <v>2081</v>
      </c>
      <c r="I449" s="793"/>
      <c r="J449" s="794"/>
      <c r="K449" s="775" t="s">
        <v>1585</v>
      </c>
      <c r="L449" s="776" t="s">
        <v>342</v>
      </c>
    </row>
    <row r="450" spans="1:12" ht="13.4" customHeight="1" thickTop="1" thickBot="1" x14ac:dyDescent="0.4">
      <c r="A450" s="750"/>
      <c r="B450" s="806" t="s">
        <v>1945</v>
      </c>
      <c r="C450" s="807" t="s">
        <v>530</v>
      </c>
      <c r="D450" s="808" t="s">
        <v>1946</v>
      </c>
      <c r="E450" s="742"/>
      <c r="F450" s="736" t="s">
        <v>431</v>
      </c>
      <c r="G450" s="772" t="s">
        <v>2116</v>
      </c>
      <c r="H450" s="779" t="s">
        <v>2117</v>
      </c>
      <c r="I450" s="793"/>
      <c r="J450" s="794"/>
      <c r="K450" s="775" t="s">
        <v>1664</v>
      </c>
      <c r="L450" s="776" t="s">
        <v>1663</v>
      </c>
    </row>
    <row r="451" spans="1:12" ht="13.4" customHeight="1" thickTop="1" thickBot="1" x14ac:dyDescent="0.4">
      <c r="A451" s="750"/>
      <c r="B451" s="818" t="s">
        <v>1947</v>
      </c>
      <c r="C451" s="819" t="s">
        <v>809</v>
      </c>
      <c r="D451" s="820" t="s">
        <v>1948</v>
      </c>
      <c r="E451" s="762"/>
      <c r="F451" s="797" t="s">
        <v>234</v>
      </c>
      <c r="G451" s="797" t="s">
        <v>2112</v>
      </c>
      <c r="H451" s="798" t="s">
        <v>2113</v>
      </c>
      <c r="I451" s="793"/>
      <c r="J451" s="794"/>
      <c r="K451" s="775" t="s">
        <v>2148</v>
      </c>
      <c r="L451" s="776" t="s">
        <v>671</v>
      </c>
    </row>
    <row r="452" spans="1:12" ht="13.4" customHeight="1" thickTop="1" thickBot="1" x14ac:dyDescent="0.4">
      <c r="A452" s="752"/>
      <c r="B452" s="806" t="s">
        <v>1949</v>
      </c>
      <c r="C452" s="807" t="s">
        <v>532</v>
      </c>
      <c r="D452" s="808" t="s">
        <v>1950</v>
      </c>
      <c r="E452" s="742"/>
      <c r="F452" s="736" t="s">
        <v>233</v>
      </c>
      <c r="G452" s="772" t="s">
        <v>2114</v>
      </c>
      <c r="H452" s="779" t="s">
        <v>2115</v>
      </c>
      <c r="I452" s="793"/>
      <c r="J452" s="794"/>
      <c r="K452" s="775" t="s">
        <v>1241</v>
      </c>
      <c r="L452" s="776" t="s">
        <v>304</v>
      </c>
    </row>
    <row r="453" spans="1:12" ht="13.4" customHeight="1" thickTop="1" thickBot="1" x14ac:dyDescent="0.4">
      <c r="A453" s="737"/>
      <c r="B453" s="818" t="s">
        <v>1951</v>
      </c>
      <c r="C453" s="819" t="s">
        <v>811</v>
      </c>
      <c r="D453" s="820" t="s">
        <v>1952</v>
      </c>
      <c r="E453" s="762"/>
      <c r="F453" s="797" t="s">
        <v>90</v>
      </c>
      <c r="G453" s="797" t="s">
        <v>2082</v>
      </c>
      <c r="H453" s="798" t="s">
        <v>2083</v>
      </c>
      <c r="I453" s="793"/>
      <c r="J453" s="794"/>
      <c r="K453" s="775" t="s">
        <v>2284</v>
      </c>
      <c r="L453" s="776" t="s">
        <v>18</v>
      </c>
    </row>
    <row r="454" spans="1:12" ht="13.4" customHeight="1" thickTop="1" thickBot="1" x14ac:dyDescent="0.4">
      <c r="A454" s="737"/>
      <c r="B454" s="806" t="s">
        <v>1953</v>
      </c>
      <c r="C454" s="807" t="s">
        <v>808</v>
      </c>
      <c r="D454" s="808" t="s">
        <v>1954</v>
      </c>
      <c r="E454" s="791"/>
      <c r="F454" s="736" t="s">
        <v>545</v>
      </c>
      <c r="G454" s="772" t="s">
        <v>2084</v>
      </c>
      <c r="H454" s="779" t="s">
        <v>2085</v>
      </c>
      <c r="I454" s="793"/>
      <c r="J454" s="794"/>
      <c r="K454" s="775" t="s">
        <v>1473</v>
      </c>
      <c r="L454" s="776" t="s">
        <v>180</v>
      </c>
    </row>
    <row r="455" spans="1:12" ht="13.4" customHeight="1" thickTop="1" thickBot="1" x14ac:dyDescent="0.4">
      <c r="A455" s="737"/>
      <c r="B455" s="818" t="s">
        <v>1955</v>
      </c>
      <c r="C455" s="819" t="s">
        <v>148</v>
      </c>
      <c r="D455" s="820" t="s">
        <v>1956</v>
      </c>
      <c r="E455" s="762"/>
      <c r="F455" s="797" t="s">
        <v>824</v>
      </c>
      <c r="G455" s="797" t="s">
        <v>981</v>
      </c>
      <c r="H455" s="798" t="s">
        <v>1707</v>
      </c>
      <c r="I455" s="793"/>
      <c r="J455" s="794"/>
      <c r="K455" s="775" t="s">
        <v>1755</v>
      </c>
      <c r="L455" s="776" t="s">
        <v>205</v>
      </c>
    </row>
    <row r="456" spans="1:12" ht="13.4" customHeight="1" thickTop="1" thickBot="1" x14ac:dyDescent="0.4">
      <c r="A456" s="750"/>
      <c r="B456" s="806" t="s">
        <v>1957</v>
      </c>
      <c r="C456" s="807" t="s">
        <v>442</v>
      </c>
      <c r="D456" s="808" t="s">
        <v>1958</v>
      </c>
      <c r="E456" s="742"/>
      <c r="F456" s="736" t="s">
        <v>546</v>
      </c>
      <c r="G456" s="772" t="s">
        <v>2086</v>
      </c>
      <c r="H456" s="779" t="s">
        <v>2050</v>
      </c>
      <c r="I456" s="793"/>
      <c r="J456" s="794"/>
      <c r="K456" s="775" t="s">
        <v>1765</v>
      </c>
      <c r="L456" s="776" t="s">
        <v>210</v>
      </c>
    </row>
    <row r="457" spans="1:12" ht="13.4" customHeight="1" thickTop="1" thickBot="1" x14ac:dyDescent="0.4">
      <c r="A457" s="750"/>
      <c r="B457" s="818" t="s">
        <v>1959</v>
      </c>
      <c r="C457" s="819" t="s">
        <v>810</v>
      </c>
      <c r="D457" s="820" t="s">
        <v>1960</v>
      </c>
      <c r="E457" s="786"/>
      <c r="F457" s="797" t="s">
        <v>11</v>
      </c>
      <c r="G457" s="797" t="s">
        <v>2123</v>
      </c>
      <c r="H457" s="798" t="s">
        <v>2124</v>
      </c>
      <c r="I457" s="793"/>
      <c r="J457" s="794"/>
      <c r="K457" s="775" t="s">
        <v>1341</v>
      </c>
      <c r="L457" s="776" t="s">
        <v>335</v>
      </c>
    </row>
    <row r="458" spans="1:12" ht="13.4" customHeight="1" thickTop="1" thickBot="1" x14ac:dyDescent="0.4">
      <c r="A458" s="750"/>
      <c r="B458" s="806" t="s">
        <v>1961</v>
      </c>
      <c r="C458" s="807" t="s">
        <v>443</v>
      </c>
      <c r="D458" s="808" t="s">
        <v>1962</v>
      </c>
      <c r="E458" s="742"/>
      <c r="F458" s="736" t="s">
        <v>663</v>
      </c>
      <c r="G458" s="772" t="s">
        <v>895</v>
      </c>
      <c r="H458" s="779" t="s">
        <v>1708</v>
      </c>
      <c r="I458" s="793"/>
      <c r="J458" s="794"/>
      <c r="K458" s="775" t="s">
        <v>1870</v>
      </c>
      <c r="L458" s="776" t="s">
        <v>318</v>
      </c>
    </row>
    <row r="459" spans="1:12" ht="13.4" customHeight="1" thickTop="1" thickBot="1" x14ac:dyDescent="0.4">
      <c r="A459" s="750"/>
      <c r="B459" s="818" t="s">
        <v>1963</v>
      </c>
      <c r="C459" s="819" t="s">
        <v>814</v>
      </c>
      <c r="D459" s="820" t="s">
        <v>1964</v>
      </c>
      <c r="E459" s="762"/>
      <c r="F459" s="797" t="s">
        <v>2088</v>
      </c>
      <c r="G459" s="797" t="s">
        <v>2087</v>
      </c>
      <c r="H459" s="798" t="s">
        <v>2089</v>
      </c>
      <c r="I459" s="793"/>
      <c r="J459" s="794"/>
      <c r="K459" s="775" t="s">
        <v>1725</v>
      </c>
      <c r="L459" s="776" t="s">
        <v>25</v>
      </c>
    </row>
    <row r="460" spans="1:12" ht="13.4" customHeight="1" thickTop="1" thickBot="1" x14ac:dyDescent="0.4">
      <c r="A460" s="750"/>
      <c r="B460" s="806" t="s">
        <v>1965</v>
      </c>
      <c r="C460" s="807" t="s">
        <v>1966</v>
      </c>
      <c r="D460" s="808" t="s">
        <v>1967</v>
      </c>
      <c r="E460" s="742"/>
      <c r="F460" s="736" t="s">
        <v>2091</v>
      </c>
      <c r="G460" s="772" t="s">
        <v>2090</v>
      </c>
      <c r="H460" s="779" t="s">
        <v>2092</v>
      </c>
      <c r="I460" s="793"/>
      <c r="J460" s="794"/>
      <c r="K460" s="775" t="s">
        <v>1790</v>
      </c>
      <c r="L460" s="776" t="s">
        <v>763</v>
      </c>
    </row>
    <row r="461" spans="1:12" ht="13.4" customHeight="1" thickTop="1" thickBot="1" x14ac:dyDescent="0.4">
      <c r="A461" s="750"/>
      <c r="B461" s="818" t="s">
        <v>1968</v>
      </c>
      <c r="C461" s="819" t="s">
        <v>1969</v>
      </c>
      <c r="D461" s="820" t="s">
        <v>1970</v>
      </c>
      <c r="E461" s="762"/>
      <c r="F461" s="797" t="s">
        <v>9</v>
      </c>
      <c r="G461" s="797" t="s">
        <v>2093</v>
      </c>
      <c r="H461" s="798" t="s">
        <v>2094</v>
      </c>
      <c r="I461" s="793"/>
      <c r="J461" s="794"/>
      <c r="K461" s="775" t="s">
        <v>1788</v>
      </c>
      <c r="L461" s="776" t="s">
        <v>762</v>
      </c>
    </row>
    <row r="462" spans="1:12" ht="13.4" customHeight="1" thickTop="1" thickBot="1" x14ac:dyDescent="0.4">
      <c r="A462" s="750"/>
      <c r="B462" s="806" t="s">
        <v>1971</v>
      </c>
      <c r="C462" s="807" t="s">
        <v>1972</v>
      </c>
      <c r="D462" s="808" t="s">
        <v>1973</v>
      </c>
      <c r="E462" s="742"/>
      <c r="F462" s="736" t="s">
        <v>2096</v>
      </c>
      <c r="G462" s="772" t="s">
        <v>2095</v>
      </c>
      <c r="H462" s="779" t="s">
        <v>2097</v>
      </c>
      <c r="I462" s="793"/>
      <c r="J462" s="794"/>
      <c r="K462" s="775" t="s">
        <v>1559</v>
      </c>
      <c r="L462" s="776" t="s">
        <v>164</v>
      </c>
    </row>
    <row r="463" spans="1:12" ht="13.4" customHeight="1" thickTop="1" thickBot="1" x14ac:dyDescent="0.4">
      <c r="A463" s="750"/>
      <c r="B463" s="818" t="s">
        <v>1974</v>
      </c>
      <c r="C463" s="819" t="s">
        <v>394</v>
      </c>
      <c r="D463" s="820" t="s">
        <v>1975</v>
      </c>
      <c r="E463" s="762"/>
      <c r="F463" s="797" t="s">
        <v>2099</v>
      </c>
      <c r="G463" s="797" t="s">
        <v>2098</v>
      </c>
      <c r="H463" s="798" t="s">
        <v>2100</v>
      </c>
      <c r="I463" s="793"/>
      <c r="J463" s="794"/>
      <c r="K463" s="775" t="s">
        <v>1674</v>
      </c>
      <c r="L463" s="776" t="s">
        <v>521</v>
      </c>
    </row>
    <row r="464" spans="1:12" ht="13.4" customHeight="1" thickTop="1" thickBot="1" x14ac:dyDescent="0.4">
      <c r="A464" s="750"/>
      <c r="B464" s="806" t="s">
        <v>1976</v>
      </c>
      <c r="C464" s="807" t="s">
        <v>817</v>
      </c>
      <c r="D464" s="808" t="s">
        <v>1977</v>
      </c>
      <c r="E464" s="742"/>
      <c r="F464" s="736" t="s">
        <v>12</v>
      </c>
      <c r="G464" s="772" t="s">
        <v>2125</v>
      </c>
      <c r="H464" s="779" t="s">
        <v>2126</v>
      </c>
      <c r="I464" s="793"/>
      <c r="J464" s="794"/>
      <c r="K464" s="775" t="s">
        <v>2219</v>
      </c>
      <c r="L464" s="776" t="s">
        <v>51</v>
      </c>
    </row>
    <row r="465" spans="1:12" ht="13.4" customHeight="1" thickTop="1" thickBot="1" x14ac:dyDescent="0.4">
      <c r="A465" s="750"/>
      <c r="B465" s="818" t="s">
        <v>1978</v>
      </c>
      <c r="C465" s="819" t="s">
        <v>395</v>
      </c>
      <c r="D465" s="820" t="s">
        <v>1979</v>
      </c>
      <c r="E465" s="786"/>
      <c r="F465" s="797" t="s">
        <v>13</v>
      </c>
      <c r="G465" s="797" t="s">
        <v>2127</v>
      </c>
      <c r="H465" s="798" t="s">
        <v>2128</v>
      </c>
      <c r="I465" s="793"/>
      <c r="J465" s="794"/>
      <c r="K465" s="775" t="s">
        <v>1998</v>
      </c>
      <c r="L465" s="776" t="s">
        <v>86</v>
      </c>
    </row>
    <row r="466" spans="1:12" ht="13.4" customHeight="1" thickTop="1" thickBot="1" x14ac:dyDescent="0.4">
      <c r="A466" s="750"/>
      <c r="B466" s="806" t="s">
        <v>1980</v>
      </c>
      <c r="C466" s="807" t="s">
        <v>818</v>
      </c>
      <c r="D466" s="808" t="s">
        <v>1981</v>
      </c>
      <c r="E466" s="787"/>
      <c r="F466" s="736" t="s">
        <v>255</v>
      </c>
      <c r="G466" s="772" t="s">
        <v>2101</v>
      </c>
      <c r="H466" s="779" t="s">
        <v>2102</v>
      </c>
      <c r="I466" s="793"/>
      <c r="J466" s="794"/>
      <c r="K466" s="775" t="s">
        <v>1610</v>
      </c>
      <c r="L466" s="776" t="s">
        <v>350</v>
      </c>
    </row>
    <row r="467" spans="1:12" ht="13.4" customHeight="1" thickTop="1" thickBot="1" x14ac:dyDescent="0.4">
      <c r="A467" s="750"/>
      <c r="B467" s="818" t="s">
        <v>1982</v>
      </c>
      <c r="C467" s="819" t="s">
        <v>1983</v>
      </c>
      <c r="D467" s="820" t="s">
        <v>1984</v>
      </c>
      <c r="E467" s="762"/>
      <c r="F467" s="797" t="s">
        <v>2104</v>
      </c>
      <c r="G467" s="797" t="s">
        <v>2103</v>
      </c>
      <c r="H467" s="798" t="s">
        <v>2105</v>
      </c>
      <c r="I467" s="793"/>
      <c r="J467" s="794"/>
      <c r="K467" s="775" t="s">
        <v>1759</v>
      </c>
      <c r="L467" s="776" t="s">
        <v>218</v>
      </c>
    </row>
    <row r="468" spans="1:12" ht="13.4" customHeight="1" thickTop="1" thickBot="1" x14ac:dyDescent="0.4">
      <c r="A468" s="750"/>
      <c r="B468" s="806" t="s">
        <v>1985</v>
      </c>
      <c r="C468" s="807" t="s">
        <v>1986</v>
      </c>
      <c r="D468" s="808" t="s">
        <v>1987</v>
      </c>
      <c r="E468" s="742"/>
      <c r="F468" s="736" t="s">
        <v>2107</v>
      </c>
      <c r="G468" s="772" t="s">
        <v>2106</v>
      </c>
      <c r="H468" s="779" t="s">
        <v>2108</v>
      </c>
      <c r="I468" s="793"/>
      <c r="J468" s="794"/>
      <c r="K468" s="775" t="s">
        <v>1387</v>
      </c>
      <c r="L468" s="776" t="s">
        <v>1386</v>
      </c>
    </row>
    <row r="469" spans="1:12" ht="13.4" customHeight="1" thickTop="1" thickBot="1" x14ac:dyDescent="0.4">
      <c r="A469" s="750"/>
      <c r="B469" s="818" t="s">
        <v>1988</v>
      </c>
      <c r="C469" s="819" t="s">
        <v>83</v>
      </c>
      <c r="D469" s="820" t="s">
        <v>1989</v>
      </c>
      <c r="E469" s="786"/>
      <c r="F469" s="797" t="s">
        <v>1705</v>
      </c>
      <c r="G469" s="797" t="s">
        <v>1704</v>
      </c>
      <c r="H469" s="798" t="s">
        <v>1706</v>
      </c>
      <c r="I469" s="793"/>
      <c r="J469" s="794"/>
      <c r="K469" s="775" t="s">
        <v>1636</v>
      </c>
      <c r="L469" s="776" t="s">
        <v>493</v>
      </c>
    </row>
    <row r="470" spans="1:12" ht="13.4" customHeight="1" thickTop="1" thickBot="1" x14ac:dyDescent="0.4">
      <c r="A470" s="750"/>
      <c r="B470" s="806" t="s">
        <v>1990</v>
      </c>
      <c r="C470" s="807" t="s">
        <v>84</v>
      </c>
      <c r="D470" s="808" t="s">
        <v>1991</v>
      </c>
      <c r="E470" s="742"/>
      <c r="F470" s="736" t="s">
        <v>2110</v>
      </c>
      <c r="G470" s="772" t="s">
        <v>2109</v>
      </c>
      <c r="H470" s="779" t="s">
        <v>2111</v>
      </c>
      <c r="I470" s="793"/>
      <c r="J470" s="794"/>
      <c r="K470" s="775" t="s">
        <v>1604</v>
      </c>
      <c r="L470" s="776" t="s">
        <v>1603</v>
      </c>
    </row>
    <row r="471" spans="1:12" ht="13.4" customHeight="1" thickTop="1" thickBot="1" x14ac:dyDescent="0.4">
      <c r="A471" s="750"/>
      <c r="B471" s="818" t="s">
        <v>1992</v>
      </c>
      <c r="C471" s="819" t="s">
        <v>1993</v>
      </c>
      <c r="D471" s="820" t="s">
        <v>1994</v>
      </c>
      <c r="E471" s="762"/>
      <c r="F471" s="797" t="s">
        <v>10</v>
      </c>
      <c r="G471" s="797" t="s">
        <v>1094</v>
      </c>
      <c r="H471" s="798" t="s">
        <v>2253</v>
      </c>
      <c r="I471" s="793"/>
      <c r="J471" s="794"/>
      <c r="K471" s="775" t="s">
        <v>1864</v>
      </c>
      <c r="L471" s="776" t="s">
        <v>163</v>
      </c>
    </row>
    <row r="472" spans="1:12" ht="13.4" customHeight="1" thickTop="1" thickBot="1" x14ac:dyDescent="0.4">
      <c r="A472" s="750"/>
      <c r="B472" s="806" t="s">
        <v>1995</v>
      </c>
      <c r="C472" s="807" t="s">
        <v>85</v>
      </c>
      <c r="D472" s="808" t="s">
        <v>1996</v>
      </c>
      <c r="E472" s="742"/>
      <c r="F472" s="736" t="s">
        <v>2119</v>
      </c>
      <c r="G472" s="772" t="s">
        <v>2118</v>
      </c>
      <c r="H472" s="779" t="s">
        <v>2120</v>
      </c>
      <c r="I472" s="793"/>
      <c r="J472" s="794"/>
      <c r="K472" s="775" t="s">
        <v>1761</v>
      </c>
      <c r="L472" s="776" t="s">
        <v>843</v>
      </c>
    </row>
    <row r="473" spans="1:12" ht="13.4" customHeight="1" thickTop="1" thickBot="1" x14ac:dyDescent="0.4">
      <c r="A473" s="750"/>
      <c r="B473" s="818" t="s">
        <v>1997</v>
      </c>
      <c r="C473" s="819" t="s">
        <v>86</v>
      </c>
      <c r="D473" s="820" t="s">
        <v>1998</v>
      </c>
      <c r="E473" s="762"/>
      <c r="F473" s="797" t="s">
        <v>177</v>
      </c>
      <c r="G473" s="797" t="s">
        <v>2129</v>
      </c>
      <c r="H473" s="798" t="s">
        <v>2130</v>
      </c>
      <c r="I473" s="793"/>
      <c r="J473" s="794"/>
      <c r="K473" s="775" t="s">
        <v>1798</v>
      </c>
      <c r="L473" s="776" t="s">
        <v>490</v>
      </c>
    </row>
    <row r="474" spans="1:12" ht="13.4" customHeight="1" thickTop="1" thickBot="1" x14ac:dyDescent="0.4">
      <c r="A474" s="750"/>
      <c r="B474" s="806" t="s">
        <v>1999</v>
      </c>
      <c r="C474" s="807" t="s">
        <v>855</v>
      </c>
      <c r="D474" s="808" t="s">
        <v>2000</v>
      </c>
      <c r="E474" s="742"/>
      <c r="F474" s="736" t="s">
        <v>256</v>
      </c>
      <c r="G474" s="772" t="s">
        <v>2121</v>
      </c>
      <c r="H474" s="779" t="s">
        <v>2122</v>
      </c>
      <c r="I474" s="793"/>
      <c r="J474" s="794"/>
      <c r="K474" s="775" t="s">
        <v>1799</v>
      </c>
      <c r="L474" s="776" t="s">
        <v>491</v>
      </c>
    </row>
    <row r="475" spans="1:12" ht="13.4" customHeight="1" thickTop="1" thickBot="1" x14ac:dyDescent="0.4">
      <c r="A475" s="750"/>
      <c r="B475" s="818" t="s">
        <v>2001</v>
      </c>
      <c r="C475" s="819" t="s">
        <v>856</v>
      </c>
      <c r="D475" s="820" t="s">
        <v>2002</v>
      </c>
      <c r="E475" s="786"/>
      <c r="F475" s="797" t="s">
        <v>55</v>
      </c>
      <c r="G475" s="797" t="s">
        <v>1474</v>
      </c>
      <c r="H475" s="798" t="s">
        <v>2280</v>
      </c>
      <c r="I475" s="793"/>
      <c r="J475" s="794"/>
      <c r="K475" s="775" t="s">
        <v>1422</v>
      </c>
      <c r="L475" s="776" t="s">
        <v>798</v>
      </c>
    </row>
    <row r="476" spans="1:12" ht="13.4" customHeight="1" thickTop="1" thickBot="1" x14ac:dyDescent="0.4">
      <c r="A476" s="737"/>
      <c r="B476" s="806" t="s">
        <v>2003</v>
      </c>
      <c r="C476" s="807" t="s">
        <v>87</v>
      </c>
      <c r="D476" s="808" t="s">
        <v>2004</v>
      </c>
      <c r="E476" s="742"/>
      <c r="F476" s="736" t="s">
        <v>178</v>
      </c>
      <c r="G476" s="772" t="s">
        <v>1462</v>
      </c>
      <c r="H476" s="779" t="s">
        <v>1463</v>
      </c>
      <c r="I476" s="793"/>
      <c r="J476" s="794"/>
      <c r="K476" s="775" t="s">
        <v>1374</v>
      </c>
      <c r="L476" s="776" t="s">
        <v>54</v>
      </c>
    </row>
    <row r="477" spans="1:12" ht="13.4" customHeight="1" thickTop="1" thickBot="1" x14ac:dyDescent="0.4">
      <c r="A477" s="750"/>
      <c r="B477" s="818" t="s">
        <v>2005</v>
      </c>
      <c r="C477" s="819" t="s">
        <v>2006</v>
      </c>
      <c r="D477" s="820" t="s">
        <v>2007</v>
      </c>
      <c r="E477" s="762"/>
      <c r="F477" s="797" t="s">
        <v>664</v>
      </c>
      <c r="G477" s="797" t="s">
        <v>1475</v>
      </c>
      <c r="H477" s="798" t="s">
        <v>2281</v>
      </c>
      <c r="I477" s="793"/>
      <c r="J477" s="794"/>
      <c r="K477" s="775" t="s">
        <v>1525</v>
      </c>
      <c r="L477" s="776" t="s">
        <v>709</v>
      </c>
    </row>
    <row r="478" spans="1:12" ht="13.4" customHeight="1" thickTop="1" thickBot="1" x14ac:dyDescent="0.4">
      <c r="A478" s="750"/>
      <c r="B478" s="806" t="s">
        <v>2008</v>
      </c>
      <c r="C478" s="807" t="s">
        <v>819</v>
      </c>
      <c r="D478" s="808" t="s">
        <v>2009</v>
      </c>
      <c r="E478" s="742"/>
      <c r="F478" s="736" t="s">
        <v>14</v>
      </c>
      <c r="G478" s="772" t="s">
        <v>1464</v>
      </c>
      <c r="H478" s="779" t="s">
        <v>1465</v>
      </c>
      <c r="I478" s="793"/>
      <c r="J478" s="794"/>
      <c r="K478" s="775" t="s">
        <v>1717</v>
      </c>
      <c r="L478" s="776" t="s">
        <v>20</v>
      </c>
    </row>
    <row r="479" spans="1:12" ht="13.4" customHeight="1" thickTop="1" thickBot="1" x14ac:dyDescent="0.4">
      <c r="A479" s="753"/>
      <c r="B479" s="818" t="s">
        <v>2010</v>
      </c>
      <c r="C479" s="819" t="s">
        <v>396</v>
      </c>
      <c r="D479" s="820" t="s">
        <v>2011</v>
      </c>
      <c r="E479" s="762"/>
      <c r="F479" s="797" t="s">
        <v>1477</v>
      </c>
      <c r="G479" s="797" t="s">
        <v>1476</v>
      </c>
      <c r="H479" s="798" t="s">
        <v>1478</v>
      </c>
      <c r="I479" s="793"/>
      <c r="J479" s="794"/>
      <c r="K479" s="775" t="s">
        <v>1314</v>
      </c>
      <c r="L479" s="776" t="s">
        <v>324</v>
      </c>
    </row>
    <row r="480" spans="1:12" ht="13.4" customHeight="1" thickTop="1" thickBot="1" x14ac:dyDescent="0.4">
      <c r="A480" s="750"/>
      <c r="B480" s="806" t="s">
        <v>2012</v>
      </c>
      <c r="C480" s="807" t="s">
        <v>822</v>
      </c>
      <c r="D480" s="808" t="s">
        <v>2013</v>
      </c>
      <c r="E480" s="742"/>
      <c r="F480" s="736" t="s">
        <v>1480</v>
      </c>
      <c r="G480" s="772" t="s">
        <v>1479</v>
      </c>
      <c r="H480" s="779" t="s">
        <v>1481</v>
      </c>
      <c r="I480" s="793"/>
      <c r="J480" s="794"/>
      <c r="K480" s="775" t="s">
        <v>1789</v>
      </c>
      <c r="L480" s="776" t="s">
        <v>1601</v>
      </c>
    </row>
    <row r="481" spans="1:12" ht="13.4" customHeight="1" thickTop="1" thickBot="1" x14ac:dyDescent="0.4">
      <c r="A481" s="750"/>
      <c r="B481" s="818" t="s">
        <v>2014</v>
      </c>
      <c r="C481" s="819" t="s">
        <v>175</v>
      </c>
      <c r="D481" s="820" t="s">
        <v>2015</v>
      </c>
      <c r="E481" s="785"/>
      <c r="F481" s="797" t="s">
        <v>1483</v>
      </c>
      <c r="G481" s="797" t="s">
        <v>1482</v>
      </c>
      <c r="H481" s="798" t="s">
        <v>1484</v>
      </c>
      <c r="I481" s="793"/>
      <c r="J481" s="794"/>
      <c r="K481" s="775" t="s">
        <v>1783</v>
      </c>
      <c r="L481" s="776" t="s">
        <v>1548</v>
      </c>
    </row>
    <row r="482" spans="1:12" ht="13.4" customHeight="1" thickTop="1" thickBot="1" x14ac:dyDescent="0.4">
      <c r="A482" s="750"/>
      <c r="B482" s="806" t="s">
        <v>2016</v>
      </c>
      <c r="C482" s="807" t="s">
        <v>2017</v>
      </c>
      <c r="D482" s="808" t="s">
        <v>2018</v>
      </c>
      <c r="E482" s="742"/>
      <c r="F482" s="736" t="s">
        <v>1497</v>
      </c>
      <c r="G482" s="772" t="s">
        <v>1496</v>
      </c>
      <c r="H482" s="779" t="s">
        <v>1498</v>
      </c>
      <c r="I482" s="793"/>
      <c r="J482" s="794"/>
      <c r="K482" s="775" t="s">
        <v>2015</v>
      </c>
      <c r="L482" s="776" t="s">
        <v>175</v>
      </c>
    </row>
    <row r="483" spans="1:12" ht="13.4" customHeight="1" thickTop="1" thickBot="1" x14ac:dyDescent="0.4">
      <c r="A483" s="750"/>
      <c r="B483" s="818" t="s">
        <v>2019</v>
      </c>
      <c r="C483" s="819" t="s">
        <v>820</v>
      </c>
      <c r="D483" s="820" t="s">
        <v>2020</v>
      </c>
      <c r="E483" s="762"/>
      <c r="F483" s="797" t="s">
        <v>825</v>
      </c>
      <c r="G483" s="797" t="s">
        <v>980</v>
      </c>
      <c r="H483" s="798" t="s">
        <v>1712</v>
      </c>
      <c r="I483" s="793"/>
      <c r="J483" s="794"/>
      <c r="K483" s="775" t="s">
        <v>2162</v>
      </c>
      <c r="L483" s="776" t="s">
        <v>206</v>
      </c>
    </row>
    <row r="484" spans="1:12" ht="13.4" customHeight="1" thickTop="1" thickBot="1" x14ac:dyDescent="0.4">
      <c r="A484" s="750"/>
      <c r="B484" s="806" t="s">
        <v>2021</v>
      </c>
      <c r="C484" s="807" t="s">
        <v>535</v>
      </c>
      <c r="D484" s="808" t="s">
        <v>2022</v>
      </c>
      <c r="E484" s="742"/>
      <c r="F484" s="736" t="s">
        <v>826</v>
      </c>
      <c r="G484" s="772" t="s">
        <v>1470</v>
      </c>
      <c r="H484" s="779" t="s">
        <v>1471</v>
      </c>
      <c r="I484" s="793"/>
      <c r="J484" s="794"/>
      <c r="K484" s="775" t="s">
        <v>1892</v>
      </c>
      <c r="L484" s="776" t="s">
        <v>754</v>
      </c>
    </row>
    <row r="485" spans="1:12" ht="13.4" customHeight="1" thickTop="1" thickBot="1" x14ac:dyDescent="0.4">
      <c r="A485" s="750"/>
      <c r="B485" s="818" t="s">
        <v>2023</v>
      </c>
      <c r="C485" s="819" t="s">
        <v>2024</v>
      </c>
      <c r="D485" s="820" t="s">
        <v>2025</v>
      </c>
      <c r="E485" s="762"/>
      <c r="F485" s="797" t="s">
        <v>827</v>
      </c>
      <c r="G485" s="797" t="s">
        <v>1494</v>
      </c>
      <c r="H485" s="798" t="s">
        <v>1471</v>
      </c>
      <c r="I485" s="793"/>
      <c r="J485" s="794"/>
      <c r="K485" s="775" t="s">
        <v>1609</v>
      </c>
      <c r="L485" s="776" t="s">
        <v>349</v>
      </c>
    </row>
    <row r="486" spans="1:12" ht="13.4" customHeight="1" thickTop="1" thickBot="1" x14ac:dyDescent="0.4">
      <c r="A486" s="750"/>
      <c r="B486" s="806" t="s">
        <v>2026</v>
      </c>
      <c r="C486" s="807" t="s">
        <v>176</v>
      </c>
      <c r="D486" s="808" t="s">
        <v>2027</v>
      </c>
      <c r="E486" s="742"/>
      <c r="F486" s="736" t="s">
        <v>665</v>
      </c>
      <c r="G486" s="772" t="s">
        <v>1485</v>
      </c>
      <c r="H486" s="779" t="s">
        <v>2282</v>
      </c>
      <c r="I486" s="793"/>
      <c r="J486" s="794"/>
      <c r="K486" s="775" t="s">
        <v>1320</v>
      </c>
      <c r="L486" s="776" t="s">
        <v>92</v>
      </c>
    </row>
    <row r="487" spans="1:12" ht="13.4" customHeight="1" thickTop="1" thickBot="1" x14ac:dyDescent="0.4">
      <c r="A487" s="750"/>
      <c r="B487" s="818" t="s">
        <v>2028</v>
      </c>
      <c r="C487" s="819" t="s">
        <v>2029</v>
      </c>
      <c r="D487" s="820" t="s">
        <v>2030</v>
      </c>
      <c r="E487" s="762"/>
      <c r="F487" s="797" t="s">
        <v>15</v>
      </c>
      <c r="G487" s="797" t="s">
        <v>1466</v>
      </c>
      <c r="H487" s="798" t="s">
        <v>1467</v>
      </c>
      <c r="I487" s="793"/>
      <c r="J487" s="794"/>
      <c r="K487" s="775" t="s">
        <v>1431</v>
      </c>
      <c r="L487" s="776" t="s">
        <v>507</v>
      </c>
    </row>
    <row r="488" spans="1:12" ht="13.4" customHeight="1" thickTop="1" thickBot="1" x14ac:dyDescent="0.4">
      <c r="A488" s="750"/>
      <c r="B488" s="806" t="s">
        <v>2031</v>
      </c>
      <c r="C488" s="807" t="s">
        <v>536</v>
      </c>
      <c r="D488" s="808" t="s">
        <v>2032</v>
      </c>
      <c r="E488" s="742"/>
      <c r="F488" s="736" t="s">
        <v>16</v>
      </c>
      <c r="G488" s="772" t="s">
        <v>1486</v>
      </c>
      <c r="H488" s="779" t="s">
        <v>1487</v>
      </c>
      <c r="I488" s="793"/>
      <c r="J488" s="794"/>
      <c r="K488" s="775" t="s">
        <v>1368</v>
      </c>
      <c r="L488" s="776" t="s">
        <v>153</v>
      </c>
    </row>
    <row r="489" spans="1:12" ht="13.4" customHeight="1" thickTop="1" thickBot="1" x14ac:dyDescent="0.4">
      <c r="A489" s="750"/>
      <c r="B489" s="818" t="s">
        <v>2033</v>
      </c>
      <c r="C489" s="819" t="s">
        <v>537</v>
      </c>
      <c r="D489" s="820" t="s">
        <v>2034</v>
      </c>
      <c r="E489" s="762"/>
      <c r="F489" s="797" t="s">
        <v>1489</v>
      </c>
      <c r="G489" s="797" t="s">
        <v>1488</v>
      </c>
      <c r="H489" s="798" t="s">
        <v>1490</v>
      </c>
      <c r="I489" s="793"/>
      <c r="J489" s="794"/>
      <c r="K489" s="775" t="s">
        <v>1436</v>
      </c>
      <c r="L489" s="776" t="s">
        <v>802</v>
      </c>
    </row>
    <row r="490" spans="1:12" ht="13.4" customHeight="1" thickTop="1" thickBot="1" x14ac:dyDescent="0.4">
      <c r="A490" s="737"/>
      <c r="B490" s="806" t="s">
        <v>2035</v>
      </c>
      <c r="C490" s="807" t="s">
        <v>538</v>
      </c>
      <c r="D490" s="808" t="s">
        <v>2036</v>
      </c>
      <c r="E490" s="742"/>
      <c r="F490" s="736" t="s">
        <v>179</v>
      </c>
      <c r="G490" s="772" t="s">
        <v>1491</v>
      </c>
      <c r="H490" s="779" t="s">
        <v>1492</v>
      </c>
      <c r="I490" s="793"/>
      <c r="J490" s="794"/>
      <c r="K490" s="775" t="s">
        <v>1393</v>
      </c>
      <c r="L490" s="776" t="s">
        <v>479</v>
      </c>
    </row>
    <row r="491" spans="1:12" ht="13.4" customHeight="1" thickTop="1" thickBot="1" x14ac:dyDescent="0.4">
      <c r="A491" s="737"/>
      <c r="B491" s="818" t="s">
        <v>2037</v>
      </c>
      <c r="C491" s="819" t="s">
        <v>2038</v>
      </c>
      <c r="D491" s="820" t="s">
        <v>2039</v>
      </c>
      <c r="E491" s="762"/>
      <c r="F491" s="797" t="s">
        <v>666</v>
      </c>
      <c r="G491" s="797" t="s">
        <v>1468</v>
      </c>
      <c r="H491" s="798" t="s">
        <v>1469</v>
      </c>
      <c r="I491" s="793"/>
      <c r="J491" s="794"/>
      <c r="K491" s="775" t="s">
        <v>1911</v>
      </c>
      <c r="L491" s="776" t="s">
        <v>1910</v>
      </c>
    </row>
    <row r="492" spans="1:12" ht="13.4" customHeight="1" thickTop="1" thickBot="1" x14ac:dyDescent="0.4">
      <c r="A492" s="750"/>
      <c r="B492" s="806" t="s">
        <v>2040</v>
      </c>
      <c r="C492" s="807" t="s">
        <v>2041</v>
      </c>
      <c r="D492" s="808" t="s">
        <v>2042</v>
      </c>
      <c r="E492" s="742"/>
      <c r="F492" s="736" t="s">
        <v>17</v>
      </c>
      <c r="G492" s="772" t="s">
        <v>1493</v>
      </c>
      <c r="H492" s="779" t="s">
        <v>2283</v>
      </c>
      <c r="I492" s="793"/>
      <c r="J492" s="794"/>
      <c r="K492" s="775" t="s">
        <v>1300</v>
      </c>
      <c r="L492" s="776" t="s">
        <v>236</v>
      </c>
    </row>
    <row r="493" spans="1:12" ht="13.4" customHeight="1" thickTop="1" thickBot="1" x14ac:dyDescent="0.4">
      <c r="A493" s="750"/>
      <c r="B493" s="818" t="s">
        <v>2043</v>
      </c>
      <c r="C493" s="819" t="s">
        <v>2044</v>
      </c>
      <c r="D493" s="820" t="s">
        <v>2045</v>
      </c>
      <c r="E493" s="762"/>
      <c r="F493" s="797" t="s">
        <v>1710</v>
      </c>
      <c r="G493" s="797" t="s">
        <v>1709</v>
      </c>
      <c r="H493" s="798" t="s">
        <v>1711</v>
      </c>
      <c r="I493" s="793"/>
      <c r="J493" s="794"/>
      <c r="K493" s="775" t="s">
        <v>1322</v>
      </c>
      <c r="L493" s="776" t="s">
        <v>93</v>
      </c>
    </row>
    <row r="494" spans="1:12" ht="13.4" customHeight="1" thickTop="1" thickBot="1" x14ac:dyDescent="0.4">
      <c r="A494" s="750"/>
      <c r="B494" s="806" t="s">
        <v>2046</v>
      </c>
      <c r="C494" s="807" t="s">
        <v>78</v>
      </c>
      <c r="D494" s="808" t="s">
        <v>2047</v>
      </c>
      <c r="E494" s="742"/>
      <c r="F494" s="736" t="s">
        <v>180</v>
      </c>
      <c r="G494" s="772" t="s">
        <v>1472</v>
      </c>
      <c r="H494" s="779" t="s">
        <v>1473</v>
      </c>
      <c r="I494" s="793"/>
      <c r="J494" s="794"/>
      <c r="K494" s="775" t="s">
        <v>1261</v>
      </c>
      <c r="L494" s="776" t="s">
        <v>307</v>
      </c>
    </row>
    <row r="495" spans="1:12" ht="13.4" customHeight="1" thickTop="1" thickBot="1" x14ac:dyDescent="0.4">
      <c r="A495" s="750"/>
      <c r="B495" s="818" t="s">
        <v>2048</v>
      </c>
      <c r="C495" s="819" t="s">
        <v>2049</v>
      </c>
      <c r="D495" s="820" t="s">
        <v>2050</v>
      </c>
      <c r="E495" s="762"/>
      <c r="F495" s="797" t="s">
        <v>18</v>
      </c>
      <c r="G495" s="797" t="s">
        <v>1495</v>
      </c>
      <c r="H495" s="798" t="s">
        <v>2284</v>
      </c>
      <c r="I495" s="793"/>
      <c r="J495" s="794"/>
      <c r="K495" s="775" t="s">
        <v>2120</v>
      </c>
      <c r="L495" s="776" t="s">
        <v>2119</v>
      </c>
    </row>
    <row r="496" spans="1:12" ht="13.4" customHeight="1" thickTop="1" thickBot="1" x14ac:dyDescent="0.4">
      <c r="A496" s="750"/>
      <c r="B496" s="806" t="s">
        <v>2051</v>
      </c>
      <c r="C496" s="807" t="s">
        <v>857</v>
      </c>
      <c r="D496" s="808" t="s">
        <v>2052</v>
      </c>
      <c r="E496" s="742"/>
      <c r="F496" s="736" t="s">
        <v>1714</v>
      </c>
      <c r="G496" s="772" t="s">
        <v>1713</v>
      </c>
      <c r="H496" s="779" t="s">
        <v>1715</v>
      </c>
      <c r="I496" s="793"/>
      <c r="J496" s="794"/>
      <c r="K496" s="775" t="s">
        <v>1627</v>
      </c>
      <c r="L496" s="776" t="s">
        <v>786</v>
      </c>
    </row>
    <row r="497" spans="1:12" ht="13.4" customHeight="1" thickTop="1" thickBot="1" x14ac:dyDescent="0.4">
      <c r="A497" s="750"/>
      <c r="B497" s="818" t="s">
        <v>2053</v>
      </c>
      <c r="C497" s="819" t="s">
        <v>70</v>
      </c>
      <c r="D497" s="820" t="s">
        <v>2054</v>
      </c>
      <c r="E497" s="762"/>
      <c r="F497" s="797" t="s">
        <v>19</v>
      </c>
      <c r="G497" s="797" t="s">
        <v>968</v>
      </c>
      <c r="H497" s="798" t="s">
        <v>1716</v>
      </c>
      <c r="I497" s="793"/>
      <c r="J497" s="794"/>
      <c r="K497" s="775" t="s">
        <v>2042</v>
      </c>
      <c r="L497" s="776" t="s">
        <v>2041</v>
      </c>
    </row>
    <row r="498" spans="1:12" ht="13.4" customHeight="1" thickTop="1" thickBot="1" x14ac:dyDescent="0.4">
      <c r="A498" s="750"/>
      <c r="B498" s="806" t="s">
        <v>2055</v>
      </c>
      <c r="C498" s="807" t="s">
        <v>2056</v>
      </c>
      <c r="D498" s="808" t="s">
        <v>2057</v>
      </c>
      <c r="E498" s="742"/>
      <c r="F498" s="736" t="s">
        <v>20</v>
      </c>
      <c r="G498" s="772" t="s">
        <v>1060</v>
      </c>
      <c r="H498" s="779" t="s">
        <v>1717</v>
      </c>
      <c r="I498" s="793"/>
      <c r="J498" s="794"/>
      <c r="K498" s="775" t="s">
        <v>1758</v>
      </c>
      <c r="L498" s="776" t="s">
        <v>668</v>
      </c>
    </row>
    <row r="499" spans="1:12" ht="13.4" customHeight="1" thickTop="1" thickBot="1" x14ac:dyDescent="0.4">
      <c r="A499" s="737"/>
      <c r="B499" s="818" t="s">
        <v>2058</v>
      </c>
      <c r="C499" s="819" t="s">
        <v>539</v>
      </c>
      <c r="D499" s="820" t="s">
        <v>2059</v>
      </c>
      <c r="E499" s="762"/>
      <c r="F499" s="797" t="s">
        <v>21</v>
      </c>
      <c r="G499" s="797" t="s">
        <v>878</v>
      </c>
      <c r="H499" s="798" t="s">
        <v>1718</v>
      </c>
      <c r="I499" s="793"/>
      <c r="J499" s="794"/>
      <c r="K499" s="775" t="s">
        <v>1513</v>
      </c>
      <c r="L499" s="776" t="s">
        <v>154</v>
      </c>
    </row>
    <row r="500" spans="1:12" ht="13.4" customHeight="1" thickTop="1" thickBot="1" x14ac:dyDescent="0.4">
      <c r="A500" s="737"/>
      <c r="B500" s="806" t="s">
        <v>2060</v>
      </c>
      <c r="C500" s="807" t="s">
        <v>540</v>
      </c>
      <c r="D500" s="808" t="s">
        <v>2061</v>
      </c>
      <c r="E500" s="742"/>
      <c r="F500" s="736" t="s">
        <v>22</v>
      </c>
      <c r="G500" s="772" t="s">
        <v>2131</v>
      </c>
      <c r="H500" s="779" t="s">
        <v>2132</v>
      </c>
      <c r="I500" s="793"/>
      <c r="J500" s="794"/>
      <c r="K500" s="775" t="s">
        <v>2158</v>
      </c>
      <c r="L500" s="776" t="s">
        <v>155</v>
      </c>
    </row>
    <row r="501" spans="1:12" ht="13.4" customHeight="1" thickTop="1" thickBot="1" x14ac:dyDescent="0.4">
      <c r="A501" s="737"/>
      <c r="B501" s="818" t="s">
        <v>2062</v>
      </c>
      <c r="C501" s="819" t="s">
        <v>2063</v>
      </c>
      <c r="D501" s="820" t="s">
        <v>2064</v>
      </c>
      <c r="E501" s="762"/>
      <c r="F501" s="797" t="s">
        <v>1720</v>
      </c>
      <c r="G501" s="797" t="s">
        <v>1719</v>
      </c>
      <c r="H501" s="798" t="s">
        <v>1721</v>
      </c>
      <c r="I501" s="793"/>
      <c r="J501" s="794"/>
      <c r="K501" s="775" t="s">
        <v>1919</v>
      </c>
      <c r="L501" s="776" t="s">
        <v>486</v>
      </c>
    </row>
    <row r="502" spans="1:12" ht="13.4" customHeight="1" thickTop="1" thickBot="1" x14ac:dyDescent="0.4">
      <c r="A502" s="737"/>
      <c r="B502" s="806" t="s">
        <v>2065</v>
      </c>
      <c r="C502" s="807" t="s">
        <v>2066</v>
      </c>
      <c r="D502" s="808" t="s">
        <v>2067</v>
      </c>
      <c r="E502" s="742"/>
      <c r="F502" s="736" t="s">
        <v>25</v>
      </c>
      <c r="G502" s="772" t="s">
        <v>1045</v>
      </c>
      <c r="H502" s="779" t="s">
        <v>1725</v>
      </c>
      <c r="I502" s="793"/>
      <c r="J502" s="794"/>
      <c r="K502" s="775" t="s">
        <v>1905</v>
      </c>
      <c r="L502" s="776" t="s">
        <v>438</v>
      </c>
    </row>
    <row r="503" spans="1:12" ht="13.4" customHeight="1" thickTop="1" thickBot="1" x14ac:dyDescent="0.4">
      <c r="A503" s="737"/>
      <c r="B503" s="818" t="s">
        <v>2068</v>
      </c>
      <c r="C503" s="819" t="s">
        <v>541</v>
      </c>
      <c r="D503" s="820" t="s">
        <v>2069</v>
      </c>
      <c r="E503" s="762"/>
      <c r="F503" s="797" t="s">
        <v>24</v>
      </c>
      <c r="G503" s="797" t="s">
        <v>904</v>
      </c>
      <c r="H503" s="798" t="s">
        <v>1723</v>
      </c>
      <c r="I503" s="793"/>
      <c r="J503" s="794"/>
      <c r="K503" s="775" t="s">
        <v>1593</v>
      </c>
      <c r="L503" s="776" t="s">
        <v>1592</v>
      </c>
    </row>
    <row r="504" spans="1:12" ht="13.4" customHeight="1" thickTop="1" thickBot="1" x14ac:dyDescent="0.4">
      <c r="A504" s="737"/>
      <c r="B504" s="806" t="s">
        <v>2070</v>
      </c>
      <c r="C504" s="807" t="s">
        <v>2071</v>
      </c>
      <c r="D504" s="808" t="s">
        <v>2072</v>
      </c>
      <c r="E504" s="742"/>
      <c r="F504" s="736" t="s">
        <v>23</v>
      </c>
      <c r="G504" s="772" t="s">
        <v>911</v>
      </c>
      <c r="H504" s="779" t="s">
        <v>1722</v>
      </c>
      <c r="I504" s="793"/>
      <c r="J504" s="794"/>
      <c r="K504" s="775" t="s">
        <v>1742</v>
      </c>
      <c r="L504" s="776" t="s">
        <v>839</v>
      </c>
    </row>
    <row r="505" spans="1:12" ht="13.4" customHeight="1" thickTop="1" thickBot="1" x14ac:dyDescent="0.4">
      <c r="A505" s="737"/>
      <c r="B505" s="818" t="s">
        <v>2073</v>
      </c>
      <c r="C505" s="819" t="s">
        <v>542</v>
      </c>
      <c r="D505" s="820" t="s">
        <v>2074</v>
      </c>
      <c r="E505" s="762"/>
      <c r="F505" s="797" t="s">
        <v>828</v>
      </c>
      <c r="G505" s="797" t="s">
        <v>955</v>
      </c>
      <c r="H505" s="798" t="s">
        <v>1724</v>
      </c>
      <c r="I505" s="793"/>
      <c r="J505" s="794"/>
      <c r="K505" s="775" t="s">
        <v>2204</v>
      </c>
      <c r="L505" s="776" t="s">
        <v>346</v>
      </c>
    </row>
    <row r="506" spans="1:12" ht="13.4" customHeight="1" thickTop="1" thickBot="1" x14ac:dyDescent="0.4">
      <c r="A506" s="737"/>
      <c r="B506" s="806" t="s">
        <v>2075</v>
      </c>
      <c r="C506" s="807" t="s">
        <v>543</v>
      </c>
      <c r="D506" s="808" t="s">
        <v>2076</v>
      </c>
      <c r="E506" s="742"/>
      <c r="F506" s="736" t="s">
        <v>829</v>
      </c>
      <c r="G506" s="772" t="s">
        <v>1499</v>
      </c>
      <c r="H506" s="779" t="s">
        <v>1500</v>
      </c>
      <c r="I506" s="793"/>
      <c r="J506" s="794"/>
      <c r="K506" s="775" t="s">
        <v>1952</v>
      </c>
      <c r="L506" s="776" t="s">
        <v>811</v>
      </c>
    </row>
    <row r="507" spans="1:12" ht="13.4" customHeight="1" thickTop="1" thickBot="1" x14ac:dyDescent="0.4">
      <c r="A507" s="737"/>
      <c r="B507" s="818" t="s">
        <v>2077</v>
      </c>
      <c r="C507" s="819" t="s">
        <v>544</v>
      </c>
      <c r="D507" s="820" t="s">
        <v>2078</v>
      </c>
      <c r="E507" s="762"/>
      <c r="F507" s="797" t="s">
        <v>150</v>
      </c>
      <c r="G507" s="797" t="s">
        <v>2133</v>
      </c>
      <c r="H507" s="798" t="s">
        <v>2134</v>
      </c>
      <c r="I507" s="793"/>
      <c r="J507" s="794"/>
      <c r="K507" s="775" t="s">
        <v>1420</v>
      </c>
      <c r="L507" s="776" t="s">
        <v>797</v>
      </c>
    </row>
    <row r="508" spans="1:12" ht="13.4" customHeight="1" thickTop="1" thickBot="1" x14ac:dyDescent="0.4">
      <c r="A508" s="737"/>
      <c r="B508" s="806" t="s">
        <v>2079</v>
      </c>
      <c r="C508" s="807" t="s">
        <v>2080</v>
      </c>
      <c r="D508" s="808" t="s">
        <v>2081</v>
      </c>
      <c r="E508" s="742"/>
      <c r="F508" s="736" t="s">
        <v>29</v>
      </c>
      <c r="G508" s="772" t="s">
        <v>1505</v>
      </c>
      <c r="H508" s="779" t="s">
        <v>1506</v>
      </c>
      <c r="I508" s="793"/>
      <c r="J508" s="794"/>
      <c r="K508" s="775" t="s">
        <v>1776</v>
      </c>
      <c r="L508" s="776" t="s">
        <v>845</v>
      </c>
    </row>
    <row r="509" spans="1:12" ht="13.4" customHeight="1" thickTop="1" thickBot="1" x14ac:dyDescent="0.4">
      <c r="A509" s="737"/>
      <c r="B509" s="818" t="s">
        <v>2082</v>
      </c>
      <c r="C509" s="819" t="s">
        <v>90</v>
      </c>
      <c r="D509" s="820" t="s">
        <v>2083</v>
      </c>
      <c r="E509" s="762"/>
      <c r="F509" s="797" t="s">
        <v>2136</v>
      </c>
      <c r="G509" s="797" t="s">
        <v>2135</v>
      </c>
      <c r="H509" s="798" t="s">
        <v>2137</v>
      </c>
      <c r="I509" s="793"/>
      <c r="J509" s="794"/>
      <c r="K509" s="775" t="s">
        <v>1606</v>
      </c>
      <c r="L509" s="776" t="s">
        <v>765</v>
      </c>
    </row>
    <row r="510" spans="1:12" ht="13.4" customHeight="1" thickTop="1" thickBot="1" x14ac:dyDescent="0.4">
      <c r="A510" s="737"/>
      <c r="B510" s="806" t="s">
        <v>2084</v>
      </c>
      <c r="C510" s="807" t="s">
        <v>545</v>
      </c>
      <c r="D510" s="808" t="s">
        <v>2085</v>
      </c>
      <c r="E510" s="742"/>
      <c r="F510" s="736" t="s">
        <v>2139</v>
      </c>
      <c r="G510" s="772" t="s">
        <v>2138</v>
      </c>
      <c r="H510" s="779" t="s">
        <v>2140</v>
      </c>
      <c r="I510" s="793"/>
      <c r="J510" s="794"/>
      <c r="K510" s="775" t="s">
        <v>1857</v>
      </c>
      <c r="L510" s="776" t="s">
        <v>296</v>
      </c>
    </row>
    <row r="511" spans="1:12" ht="13.4" customHeight="1" thickTop="1" thickBot="1" x14ac:dyDescent="0.4">
      <c r="A511" s="737"/>
      <c r="B511" s="818" t="s">
        <v>2086</v>
      </c>
      <c r="C511" s="819" t="s">
        <v>546</v>
      </c>
      <c r="D511" s="820" t="s">
        <v>2050</v>
      </c>
      <c r="E511" s="762"/>
      <c r="F511" s="797" t="s">
        <v>26</v>
      </c>
      <c r="G511" s="797" t="s">
        <v>940</v>
      </c>
      <c r="H511" s="798" t="s">
        <v>1726</v>
      </c>
      <c r="I511" s="793"/>
      <c r="J511" s="794"/>
      <c r="K511" s="775" t="s">
        <v>1198</v>
      </c>
      <c r="L511" s="776" t="s">
        <v>284</v>
      </c>
    </row>
    <row r="512" spans="1:12" ht="13.4" customHeight="1" thickTop="1" thickBot="1" x14ac:dyDescent="0.4">
      <c r="A512" s="737"/>
      <c r="B512" s="806" t="s">
        <v>2087</v>
      </c>
      <c r="C512" s="807" t="s">
        <v>2088</v>
      </c>
      <c r="D512" s="808" t="s">
        <v>2089</v>
      </c>
      <c r="E512" s="742"/>
      <c r="F512" s="736" t="s">
        <v>830</v>
      </c>
      <c r="G512" s="772" t="s">
        <v>954</v>
      </c>
      <c r="H512" s="779" t="s">
        <v>1727</v>
      </c>
      <c r="I512" s="793"/>
      <c r="J512" s="794"/>
      <c r="K512" s="775" t="s">
        <v>1583</v>
      </c>
      <c r="L512" s="776" t="s">
        <v>1582</v>
      </c>
    </row>
    <row r="513" spans="1:12" ht="13.4" customHeight="1" thickTop="1" thickBot="1" x14ac:dyDescent="0.4">
      <c r="A513" s="737"/>
      <c r="B513" s="818" t="s">
        <v>2090</v>
      </c>
      <c r="C513" s="819" t="s">
        <v>2091</v>
      </c>
      <c r="D513" s="820" t="s">
        <v>2092</v>
      </c>
      <c r="E513" s="762"/>
      <c r="F513" s="797" t="s">
        <v>27</v>
      </c>
      <c r="G513" s="797" t="s">
        <v>1501</v>
      </c>
      <c r="H513" s="798" t="s">
        <v>1502</v>
      </c>
      <c r="I513" s="793"/>
      <c r="J513" s="794"/>
      <c r="K513" s="775" t="s">
        <v>1715</v>
      </c>
      <c r="L513" s="776" t="s">
        <v>1714</v>
      </c>
    </row>
    <row r="514" spans="1:12" ht="13.4" customHeight="1" thickTop="1" thickBot="1" x14ac:dyDescent="0.4">
      <c r="A514" s="737"/>
      <c r="B514" s="806" t="s">
        <v>2093</v>
      </c>
      <c r="C514" s="807" t="s">
        <v>9</v>
      </c>
      <c r="D514" s="808" t="s">
        <v>2094</v>
      </c>
      <c r="E514" s="742"/>
      <c r="F514" s="736" t="s">
        <v>28</v>
      </c>
      <c r="G514" s="772" t="s">
        <v>1503</v>
      </c>
      <c r="H514" s="779" t="s">
        <v>1504</v>
      </c>
      <c r="I514" s="793"/>
      <c r="J514" s="794"/>
      <c r="K514" s="775" t="s">
        <v>1227</v>
      </c>
      <c r="L514" s="776" t="s">
        <v>5</v>
      </c>
    </row>
    <row r="515" spans="1:12" ht="13.4" customHeight="1" thickTop="1" thickBot="1" x14ac:dyDescent="0.4">
      <c r="A515" s="737"/>
      <c r="B515" s="818" t="s">
        <v>2095</v>
      </c>
      <c r="C515" s="819" t="s">
        <v>2096</v>
      </c>
      <c r="D515" s="820" t="s">
        <v>2097</v>
      </c>
      <c r="E515" s="762"/>
      <c r="F515" s="797" t="s">
        <v>831</v>
      </c>
      <c r="G515" s="797" t="s">
        <v>1507</v>
      </c>
      <c r="H515" s="798" t="s">
        <v>1508</v>
      </c>
      <c r="I515" s="793"/>
      <c r="J515" s="794"/>
      <c r="K515" s="775" t="s">
        <v>1764</v>
      </c>
      <c r="L515" s="776" t="s">
        <v>209</v>
      </c>
    </row>
    <row r="516" spans="1:12" ht="13.4" customHeight="1" thickTop="1" thickBot="1" x14ac:dyDescent="0.4">
      <c r="A516" s="737"/>
      <c r="B516" s="806" t="s">
        <v>2098</v>
      </c>
      <c r="C516" s="807" t="s">
        <v>2099</v>
      </c>
      <c r="D516" s="808" t="s">
        <v>2100</v>
      </c>
      <c r="E516" s="742"/>
      <c r="F516" s="736" t="s">
        <v>31</v>
      </c>
      <c r="G516" s="772" t="s">
        <v>1509</v>
      </c>
      <c r="H516" s="779" t="s">
        <v>2285</v>
      </c>
      <c r="I516" s="793"/>
      <c r="J516" s="794"/>
      <c r="K516" s="775" t="s">
        <v>1312</v>
      </c>
      <c r="L516" s="776" t="s">
        <v>315</v>
      </c>
    </row>
    <row r="517" spans="1:12" ht="13.4" customHeight="1" thickTop="1" thickBot="1" x14ac:dyDescent="0.4">
      <c r="A517" s="737"/>
      <c r="B517" s="818" t="s">
        <v>2101</v>
      </c>
      <c r="C517" s="819" t="s">
        <v>255</v>
      </c>
      <c r="D517" s="820" t="s">
        <v>2102</v>
      </c>
      <c r="E517" s="762"/>
      <c r="F517" s="797" t="s">
        <v>832</v>
      </c>
      <c r="G517" s="797" t="s">
        <v>1510</v>
      </c>
      <c r="H517" s="798" t="s">
        <v>1511</v>
      </c>
      <c r="I517" s="793"/>
      <c r="J517" s="794"/>
      <c r="K517" s="775" t="s">
        <v>1802</v>
      </c>
      <c r="L517" s="776" t="s">
        <v>174</v>
      </c>
    </row>
    <row r="518" spans="1:12" ht="13.4" customHeight="1" thickTop="1" thickBot="1" x14ac:dyDescent="0.4">
      <c r="A518" s="737"/>
      <c r="B518" s="806" t="s">
        <v>2103</v>
      </c>
      <c r="C518" s="807" t="s">
        <v>2104</v>
      </c>
      <c r="D518" s="808" t="s">
        <v>2105</v>
      </c>
      <c r="E518" s="742"/>
      <c r="F518" s="736" t="s">
        <v>30</v>
      </c>
      <c r="G518" s="772" t="s">
        <v>975</v>
      </c>
      <c r="H518" s="779" t="s">
        <v>1729</v>
      </c>
      <c r="I518" s="793"/>
      <c r="J518" s="794"/>
      <c r="K518" s="775" t="s">
        <v>1800</v>
      </c>
      <c r="L518" s="776" t="s">
        <v>79</v>
      </c>
    </row>
    <row r="519" spans="1:12" ht="13.4" customHeight="1" thickTop="1" thickBot="1" x14ac:dyDescent="0.4">
      <c r="A519" s="737"/>
      <c r="B519" s="818" t="s">
        <v>2106</v>
      </c>
      <c r="C519" s="819" t="s">
        <v>2107</v>
      </c>
      <c r="D519" s="820" t="s">
        <v>2108</v>
      </c>
      <c r="E519" s="762"/>
      <c r="F519" s="797" t="s">
        <v>833</v>
      </c>
      <c r="G519" s="797" t="s">
        <v>959</v>
      </c>
      <c r="H519" s="798" t="s">
        <v>1728</v>
      </c>
      <c r="I519" s="793"/>
      <c r="J519" s="794"/>
      <c r="K519" s="775" t="s">
        <v>1981</v>
      </c>
      <c r="L519" s="776" t="s">
        <v>818</v>
      </c>
    </row>
    <row r="520" spans="1:12" ht="13.4" customHeight="1" thickTop="1" thickBot="1" x14ac:dyDescent="0.4">
      <c r="A520" s="737"/>
      <c r="B520" s="806" t="s">
        <v>2109</v>
      </c>
      <c r="C520" s="807" t="s">
        <v>2110</v>
      </c>
      <c r="D520" s="808" t="s">
        <v>2111</v>
      </c>
      <c r="E520" s="742"/>
      <c r="F520" s="736" t="s">
        <v>32</v>
      </c>
      <c r="G520" s="772" t="s">
        <v>2141</v>
      </c>
      <c r="H520" s="779" t="s">
        <v>2142</v>
      </c>
      <c r="I520" s="793"/>
      <c r="J520" s="794"/>
      <c r="K520" s="775" t="s">
        <v>1730</v>
      </c>
      <c r="L520" s="776" t="s">
        <v>552</v>
      </c>
    </row>
    <row r="521" spans="1:12" ht="13.4" customHeight="1" thickTop="1" thickBot="1" x14ac:dyDescent="0.4">
      <c r="A521" s="737"/>
      <c r="B521" s="818" t="s">
        <v>2112</v>
      </c>
      <c r="C521" s="819" t="s">
        <v>234</v>
      </c>
      <c r="D521" s="820" t="s">
        <v>2113</v>
      </c>
      <c r="E521" s="762"/>
      <c r="F521" s="797" t="s">
        <v>552</v>
      </c>
      <c r="G521" s="797" t="s">
        <v>1072</v>
      </c>
      <c r="H521" s="798" t="s">
        <v>1730</v>
      </c>
      <c r="I521" s="793"/>
      <c r="J521" s="794"/>
      <c r="K521" s="775" t="s">
        <v>1780</v>
      </c>
      <c r="L521" s="776" t="s">
        <v>1545</v>
      </c>
    </row>
    <row r="522" spans="1:12" ht="13.4" customHeight="1" thickTop="1" thickBot="1" x14ac:dyDescent="0.4">
      <c r="A522" s="737"/>
      <c r="B522" s="806" t="s">
        <v>2114</v>
      </c>
      <c r="C522" s="807" t="s">
        <v>233</v>
      </c>
      <c r="D522" s="808" t="s">
        <v>2115</v>
      </c>
      <c r="E522" s="742"/>
      <c r="F522" s="736" t="s">
        <v>1732</v>
      </c>
      <c r="G522" s="772" t="s">
        <v>1731</v>
      </c>
      <c r="H522" s="779" t="s">
        <v>1803</v>
      </c>
      <c r="I522" s="793"/>
      <c r="J522" s="794"/>
      <c r="K522" s="775" t="s">
        <v>1682</v>
      </c>
      <c r="L522" s="776" t="s">
        <v>812</v>
      </c>
    </row>
    <row r="523" spans="1:12" ht="13.4" customHeight="1" thickTop="1" thickBot="1" x14ac:dyDescent="0.4">
      <c r="A523" s="737"/>
      <c r="B523" s="818" t="s">
        <v>2116</v>
      </c>
      <c r="C523" s="819" t="s">
        <v>431</v>
      </c>
      <c r="D523" s="820" t="s">
        <v>2117</v>
      </c>
      <c r="E523" s="762"/>
      <c r="F523" s="797" t="s">
        <v>858</v>
      </c>
      <c r="G523" s="797" t="s">
        <v>972</v>
      </c>
      <c r="H523" s="798" t="s">
        <v>1733</v>
      </c>
      <c r="I523" s="793"/>
      <c r="J523" s="794"/>
      <c r="K523" s="775" t="s">
        <v>1538</v>
      </c>
      <c r="L523" s="776" t="s">
        <v>1537</v>
      </c>
    </row>
    <row r="524" spans="1:12" ht="13.4" customHeight="1" thickTop="1" thickBot="1" x14ac:dyDescent="0.4">
      <c r="A524" s="737"/>
      <c r="B524" s="806" t="s">
        <v>2118</v>
      </c>
      <c r="C524" s="807" t="s">
        <v>2119</v>
      </c>
      <c r="D524" s="808" t="s">
        <v>2120</v>
      </c>
      <c r="E524" s="742"/>
      <c r="F524" s="736" t="s">
        <v>834</v>
      </c>
      <c r="G524" s="772" t="s">
        <v>1080</v>
      </c>
      <c r="H524" s="779" t="s">
        <v>1734</v>
      </c>
      <c r="I524" s="793"/>
      <c r="J524" s="794"/>
      <c r="K524" s="775" t="s">
        <v>2259</v>
      </c>
      <c r="L524" s="776" t="s">
        <v>2258</v>
      </c>
    </row>
    <row r="525" spans="1:12" ht="13.4" customHeight="1" thickTop="1" thickBot="1" x14ac:dyDescent="0.4">
      <c r="A525" s="737"/>
      <c r="B525" s="818" t="s">
        <v>2121</v>
      </c>
      <c r="C525" s="819" t="s">
        <v>256</v>
      </c>
      <c r="D525" s="820" t="s">
        <v>2122</v>
      </c>
      <c r="E525" s="762"/>
      <c r="F525" s="797" t="s">
        <v>553</v>
      </c>
      <c r="G525" s="797" t="s">
        <v>868</v>
      </c>
      <c r="H525" s="798" t="s">
        <v>1804</v>
      </c>
      <c r="I525" s="793"/>
      <c r="J525" s="794"/>
      <c r="K525" s="775" t="s">
        <v>2206</v>
      </c>
      <c r="L525" s="776" t="s">
        <v>437</v>
      </c>
    </row>
    <row r="526" spans="1:12" ht="13.4" customHeight="1" thickTop="1" thickBot="1" x14ac:dyDescent="0.4">
      <c r="A526" s="737"/>
      <c r="B526" s="806" t="s">
        <v>2123</v>
      </c>
      <c r="C526" s="807" t="s">
        <v>11</v>
      </c>
      <c r="D526" s="808" t="s">
        <v>2124</v>
      </c>
      <c r="E526" s="742"/>
      <c r="F526" s="736" t="s">
        <v>835</v>
      </c>
      <c r="G526" s="772" t="s">
        <v>1082</v>
      </c>
      <c r="H526" s="779" t="s">
        <v>1805</v>
      </c>
      <c r="I526" s="793"/>
      <c r="J526" s="794"/>
      <c r="K526" s="775" t="s">
        <v>2210</v>
      </c>
      <c r="L526" s="776" t="s">
        <v>2209</v>
      </c>
    </row>
    <row r="527" spans="1:12" ht="13.4" customHeight="1" thickTop="1" thickBot="1" x14ac:dyDescent="0.4">
      <c r="A527" s="737"/>
      <c r="B527" s="818" t="s">
        <v>2125</v>
      </c>
      <c r="C527" s="819" t="s">
        <v>12</v>
      </c>
      <c r="D527" s="820" t="s">
        <v>2126</v>
      </c>
      <c r="E527" s="762"/>
      <c r="F527" s="797" t="s">
        <v>671</v>
      </c>
      <c r="G527" s="797" t="s">
        <v>2147</v>
      </c>
      <c r="H527" s="798" t="s">
        <v>2148</v>
      </c>
      <c r="I527" s="793"/>
      <c r="J527" s="794"/>
      <c r="K527" s="775" t="s">
        <v>1806</v>
      </c>
      <c r="L527" s="776" t="s">
        <v>181</v>
      </c>
    </row>
    <row r="528" spans="1:12" ht="13.4" customHeight="1" thickTop="1" thickBot="1" x14ac:dyDescent="0.4">
      <c r="A528" s="737"/>
      <c r="B528" s="806" t="s">
        <v>2127</v>
      </c>
      <c r="C528" s="807" t="s">
        <v>13</v>
      </c>
      <c r="D528" s="808" t="s">
        <v>2128</v>
      </c>
      <c r="E528" s="742"/>
      <c r="F528" s="736" t="s">
        <v>836</v>
      </c>
      <c r="G528" s="772" t="s">
        <v>883</v>
      </c>
      <c r="H528" s="779" t="s">
        <v>1807</v>
      </c>
      <c r="I528" s="793"/>
      <c r="J528" s="794"/>
      <c r="K528" s="775" t="s">
        <v>1784</v>
      </c>
      <c r="L528" s="776" t="s">
        <v>293</v>
      </c>
    </row>
    <row r="529" spans="1:12" ht="13.4" customHeight="1" thickTop="1" thickBot="1" x14ac:dyDescent="0.4">
      <c r="A529" s="737"/>
      <c r="B529" s="818" t="s">
        <v>2129</v>
      </c>
      <c r="C529" s="819" t="s">
        <v>177</v>
      </c>
      <c r="D529" s="820" t="s">
        <v>2130</v>
      </c>
      <c r="E529" s="762"/>
      <c r="F529" s="797" t="s">
        <v>1736</v>
      </c>
      <c r="G529" s="797" t="s">
        <v>1735</v>
      </c>
      <c r="H529" s="798" t="s">
        <v>1737</v>
      </c>
      <c r="I529" s="793"/>
      <c r="J529" s="794"/>
      <c r="K529" s="775" t="s">
        <v>2156</v>
      </c>
      <c r="L529" s="776" t="s">
        <v>4</v>
      </c>
    </row>
    <row r="530" spans="1:12" ht="13.4" customHeight="1" thickTop="1" thickBot="1" x14ac:dyDescent="0.4">
      <c r="A530" s="737"/>
      <c r="B530" s="806" t="s">
        <v>2131</v>
      </c>
      <c r="C530" s="807" t="s">
        <v>22</v>
      </c>
      <c r="D530" s="808" t="s">
        <v>2132</v>
      </c>
      <c r="E530" s="742"/>
      <c r="F530" s="736" t="s">
        <v>3</v>
      </c>
      <c r="G530" s="772" t="s">
        <v>2143</v>
      </c>
      <c r="H530" s="779" t="s">
        <v>2144</v>
      </c>
      <c r="I530" s="793"/>
      <c r="J530" s="794"/>
      <c r="K530" s="775" t="s">
        <v>1665</v>
      </c>
      <c r="L530" s="776" t="s">
        <v>515</v>
      </c>
    </row>
    <row r="531" spans="1:12" ht="13.4" customHeight="1" thickTop="1" thickBot="1" x14ac:dyDescent="0.4">
      <c r="A531" s="737"/>
      <c r="B531" s="818" t="s">
        <v>2133</v>
      </c>
      <c r="C531" s="819" t="s">
        <v>150</v>
      </c>
      <c r="D531" s="820" t="s">
        <v>2134</v>
      </c>
      <c r="E531" s="762"/>
      <c r="F531" s="797" t="s">
        <v>551</v>
      </c>
      <c r="G531" s="797" t="s">
        <v>2145</v>
      </c>
      <c r="H531" s="798" t="s">
        <v>2146</v>
      </c>
      <c r="I531" s="793"/>
      <c r="J531" s="794"/>
      <c r="K531" s="775" t="s">
        <v>2256</v>
      </c>
      <c r="L531" s="776" t="s">
        <v>2255</v>
      </c>
    </row>
    <row r="532" spans="1:12" ht="13.4" customHeight="1" thickTop="1" thickBot="1" x14ac:dyDescent="0.4">
      <c r="A532" s="737"/>
      <c r="B532" s="806" t="s">
        <v>2135</v>
      </c>
      <c r="C532" s="807" t="s">
        <v>2136</v>
      </c>
      <c r="D532" s="808" t="s">
        <v>2137</v>
      </c>
      <c r="E532" s="742"/>
      <c r="F532" s="736" t="s">
        <v>181</v>
      </c>
      <c r="G532" s="772" t="s">
        <v>1075</v>
      </c>
      <c r="H532" s="779" t="s">
        <v>1806</v>
      </c>
      <c r="I532" s="793"/>
      <c r="J532" s="794"/>
      <c r="K532" s="775" t="s">
        <v>1668</v>
      </c>
      <c r="L532" s="776" t="s">
        <v>1667</v>
      </c>
    </row>
    <row r="533" spans="1:12" ht="13.4" customHeight="1" thickTop="1" thickBot="1" x14ac:dyDescent="0.4">
      <c r="A533" s="737"/>
      <c r="B533" s="818" t="s">
        <v>2138</v>
      </c>
      <c r="C533" s="819" t="s">
        <v>2139</v>
      </c>
      <c r="D533" s="820" t="s">
        <v>2140</v>
      </c>
      <c r="E533" s="762"/>
      <c r="F533" s="797" t="s">
        <v>554</v>
      </c>
      <c r="G533" s="797" t="s">
        <v>2149</v>
      </c>
      <c r="H533" s="798" t="s">
        <v>2150</v>
      </c>
      <c r="I533" s="793"/>
      <c r="J533" s="794"/>
      <c r="K533" s="775" t="s">
        <v>2144</v>
      </c>
      <c r="L533" s="776" t="s">
        <v>3</v>
      </c>
    </row>
    <row r="534" spans="1:12" ht="13.4" customHeight="1" thickTop="1" thickBot="1" x14ac:dyDescent="0.4">
      <c r="A534" s="737"/>
      <c r="B534" s="806" t="s">
        <v>2141</v>
      </c>
      <c r="C534" s="807" t="s">
        <v>32</v>
      </c>
      <c r="D534" s="808" t="s">
        <v>2142</v>
      </c>
      <c r="E534" s="742"/>
      <c r="F534" s="736" t="s">
        <v>556</v>
      </c>
      <c r="G534" s="772" t="s">
        <v>917</v>
      </c>
      <c r="H534" s="779" t="s">
        <v>1739</v>
      </c>
      <c r="I534" s="793"/>
      <c r="J534" s="794"/>
      <c r="K534" s="775" t="s">
        <v>1563</v>
      </c>
      <c r="L534" s="776" t="s">
        <v>1562</v>
      </c>
    </row>
    <row r="535" spans="1:12" ht="13.4" customHeight="1" thickTop="1" thickBot="1" x14ac:dyDescent="0.4">
      <c r="A535" s="737"/>
      <c r="B535" s="818" t="s">
        <v>2143</v>
      </c>
      <c r="C535" s="819" t="s">
        <v>3</v>
      </c>
      <c r="D535" s="820" t="s">
        <v>2144</v>
      </c>
      <c r="E535" s="762"/>
      <c r="F535" s="797" t="s">
        <v>182</v>
      </c>
      <c r="G535" s="797" t="s">
        <v>2151</v>
      </c>
      <c r="H535" s="798" t="s">
        <v>2152</v>
      </c>
      <c r="I535" s="793"/>
      <c r="J535" s="794"/>
      <c r="K535" s="775" t="s">
        <v>2276</v>
      </c>
      <c r="L535" s="776" t="s">
        <v>502</v>
      </c>
    </row>
    <row r="536" spans="1:12" ht="13.4" customHeight="1" thickTop="1" thickBot="1" x14ac:dyDescent="0.4">
      <c r="A536" s="737"/>
      <c r="B536" s="806" t="s">
        <v>2145</v>
      </c>
      <c r="C536" s="807" t="s">
        <v>551</v>
      </c>
      <c r="D536" s="808" t="s">
        <v>2146</v>
      </c>
      <c r="E536" s="742"/>
      <c r="F536" s="736" t="s">
        <v>555</v>
      </c>
      <c r="G536" s="772" t="s">
        <v>2153</v>
      </c>
      <c r="H536" s="779" t="s">
        <v>2154</v>
      </c>
      <c r="I536" s="793"/>
      <c r="J536" s="794"/>
      <c r="K536" s="775" t="s">
        <v>1186</v>
      </c>
      <c r="L536" s="776" t="s">
        <v>56</v>
      </c>
    </row>
    <row r="537" spans="1:12" ht="13.4" customHeight="1" thickTop="1" thickBot="1" x14ac:dyDescent="0.4">
      <c r="A537" s="737"/>
      <c r="B537" s="818" t="s">
        <v>2147</v>
      </c>
      <c r="C537" s="819" t="s">
        <v>671</v>
      </c>
      <c r="D537" s="820" t="s">
        <v>2148</v>
      </c>
      <c r="E537" s="762"/>
      <c r="F537" s="797" t="s">
        <v>837</v>
      </c>
      <c r="G537" s="797" t="s">
        <v>920</v>
      </c>
      <c r="H537" s="798" t="s">
        <v>1738</v>
      </c>
      <c r="I537" s="793"/>
      <c r="J537" s="794"/>
      <c r="K537" s="775" t="s">
        <v>2225</v>
      </c>
      <c r="L537" s="776" t="s">
        <v>2224</v>
      </c>
    </row>
    <row r="538" spans="1:12" ht="13.4" customHeight="1" thickTop="1" thickBot="1" x14ac:dyDescent="0.4">
      <c r="A538" s="737"/>
      <c r="B538" s="806" t="s">
        <v>2149</v>
      </c>
      <c r="C538" s="807" t="s">
        <v>554</v>
      </c>
      <c r="D538" s="808" t="s">
        <v>2150</v>
      </c>
      <c r="E538" s="742"/>
      <c r="F538" s="736" t="s">
        <v>838</v>
      </c>
      <c r="G538" s="772" t="s">
        <v>1013</v>
      </c>
      <c r="H538" s="779" t="s">
        <v>1740</v>
      </c>
      <c r="I538" s="793"/>
      <c r="J538" s="794"/>
      <c r="K538" s="775" t="s">
        <v>1229</v>
      </c>
      <c r="L538" s="776" t="s">
        <v>156</v>
      </c>
    </row>
    <row r="539" spans="1:12" ht="13.4" customHeight="1" thickTop="1" thickBot="1" x14ac:dyDescent="0.4">
      <c r="A539" s="737"/>
      <c r="B539" s="818" t="s">
        <v>2151</v>
      </c>
      <c r="C539" s="819" t="s">
        <v>182</v>
      </c>
      <c r="D539" s="820" t="s">
        <v>2152</v>
      </c>
      <c r="E539" s="762"/>
      <c r="F539" s="797" t="s">
        <v>557</v>
      </c>
      <c r="G539" s="797" t="s">
        <v>943</v>
      </c>
      <c r="H539" s="798" t="s">
        <v>1741</v>
      </c>
      <c r="I539" s="793"/>
      <c r="J539" s="794"/>
      <c r="K539" s="775" t="s">
        <v>2076</v>
      </c>
      <c r="L539" s="776" t="s">
        <v>543</v>
      </c>
    </row>
    <row r="540" spans="1:12" ht="13.4" customHeight="1" thickTop="1" thickBot="1" x14ac:dyDescent="0.4">
      <c r="A540" s="737"/>
      <c r="B540" s="806" t="s">
        <v>2153</v>
      </c>
      <c r="C540" s="807" t="s">
        <v>555</v>
      </c>
      <c r="D540" s="808" t="s">
        <v>2154</v>
      </c>
      <c r="E540" s="742"/>
      <c r="F540" s="736" t="s">
        <v>667</v>
      </c>
      <c r="G540" s="772" t="s">
        <v>988</v>
      </c>
      <c r="H540" s="779" t="s">
        <v>1743</v>
      </c>
      <c r="I540" s="793"/>
      <c r="J540" s="794"/>
      <c r="K540" s="777" t="s">
        <v>2188</v>
      </c>
      <c r="L540" s="776" t="s">
        <v>2187</v>
      </c>
    </row>
    <row r="541" spans="1:12" ht="13.4" customHeight="1" thickTop="1" thickBot="1" x14ac:dyDescent="0.4">
      <c r="A541" s="737"/>
      <c r="B541" s="818" t="s">
        <v>2155</v>
      </c>
      <c r="C541" s="819" t="s">
        <v>4</v>
      </c>
      <c r="D541" s="820" t="s">
        <v>2156</v>
      </c>
      <c r="E541" s="762"/>
      <c r="F541" s="797" t="s">
        <v>2255</v>
      </c>
      <c r="G541" s="797" t="s">
        <v>2254</v>
      </c>
      <c r="H541" s="798" t="s">
        <v>2256</v>
      </c>
      <c r="I541" s="793"/>
      <c r="J541" s="794"/>
      <c r="K541" s="778" t="s">
        <v>1876</v>
      </c>
      <c r="L541" s="776" t="s">
        <v>320</v>
      </c>
    </row>
    <row r="542" spans="1:12" ht="13.4" customHeight="1" thickTop="1" thickBot="1" x14ac:dyDescent="0.4">
      <c r="A542" s="737"/>
      <c r="B542" s="806" t="s">
        <v>2157</v>
      </c>
      <c r="C542" s="807" t="s">
        <v>155</v>
      </c>
      <c r="D542" s="808" t="s">
        <v>2158</v>
      </c>
      <c r="E542" s="742"/>
      <c r="F542" s="736" t="s">
        <v>839</v>
      </c>
      <c r="G542" s="772" t="s">
        <v>1065</v>
      </c>
      <c r="H542" s="779" t="s">
        <v>1742</v>
      </c>
      <c r="I542" s="793"/>
      <c r="J542" s="794"/>
      <c r="K542" s="778" t="s">
        <v>1749</v>
      </c>
      <c r="L542" s="776" t="s">
        <v>559</v>
      </c>
    </row>
    <row r="543" spans="1:12" ht="13.4" customHeight="1" thickTop="1" thickBot="1" x14ac:dyDescent="0.4">
      <c r="A543" s="737"/>
      <c r="B543" s="818" t="s">
        <v>2159</v>
      </c>
      <c r="C543" s="819" t="s">
        <v>694</v>
      </c>
      <c r="D543" s="820" t="s">
        <v>2160</v>
      </c>
      <c r="E543" s="762"/>
      <c r="F543" s="797" t="s">
        <v>4</v>
      </c>
      <c r="G543" s="797" t="s">
        <v>2155</v>
      </c>
      <c r="H543" s="798" t="s">
        <v>2156</v>
      </c>
      <c r="I543" s="793"/>
      <c r="J543" s="794"/>
      <c r="K543" s="778" t="s">
        <v>1734</v>
      </c>
      <c r="L543" s="776" t="s">
        <v>834</v>
      </c>
    </row>
    <row r="544" spans="1:12" ht="13.4" customHeight="1" thickTop="1" thickBot="1" x14ac:dyDescent="0.4">
      <c r="A544" s="737"/>
      <c r="B544" s="806" t="s">
        <v>2161</v>
      </c>
      <c r="C544" s="807" t="s">
        <v>206</v>
      </c>
      <c r="D544" s="808" t="s">
        <v>2162</v>
      </c>
      <c r="E544" s="742"/>
      <c r="F544" s="736" t="s">
        <v>560</v>
      </c>
      <c r="G544" s="772" t="s">
        <v>912</v>
      </c>
      <c r="H544" s="779" t="s">
        <v>1750</v>
      </c>
      <c r="I544" s="793"/>
      <c r="J544" s="794"/>
      <c r="K544" s="778" t="s">
        <v>1553</v>
      </c>
      <c r="L544" s="776" t="s">
        <v>300</v>
      </c>
    </row>
    <row r="545" spans="1:12" ht="13.4" customHeight="1" thickTop="1" thickBot="1" x14ac:dyDescent="0.4">
      <c r="A545" s="737"/>
      <c r="B545" s="818" t="s">
        <v>2163</v>
      </c>
      <c r="C545" s="819" t="s">
        <v>2164</v>
      </c>
      <c r="D545" s="820" t="s">
        <v>2165</v>
      </c>
      <c r="E545" s="762"/>
      <c r="F545" s="797" t="s">
        <v>558</v>
      </c>
      <c r="G545" s="797" t="s">
        <v>974</v>
      </c>
      <c r="H545" s="798" t="s">
        <v>1744</v>
      </c>
      <c r="I545" s="793"/>
      <c r="J545" s="794"/>
      <c r="K545" s="778" t="s">
        <v>1805</v>
      </c>
      <c r="L545" s="776" t="s">
        <v>835</v>
      </c>
    </row>
    <row r="546" spans="1:12" ht="13.4" customHeight="1" thickTop="1" thickBot="1" x14ac:dyDescent="0.4">
      <c r="A546" s="737"/>
      <c r="B546" s="806" t="s">
        <v>2166</v>
      </c>
      <c r="C546" s="807" t="s">
        <v>2167</v>
      </c>
      <c r="D546" s="808" t="s">
        <v>2168</v>
      </c>
      <c r="E546" s="742"/>
      <c r="F546" s="736" t="s">
        <v>562</v>
      </c>
      <c r="G546" s="772" t="s">
        <v>1035</v>
      </c>
      <c r="H546" s="779" t="s">
        <v>1752</v>
      </c>
      <c r="I546" s="793"/>
      <c r="J546" s="794"/>
      <c r="K546" s="778" t="s">
        <v>1543</v>
      </c>
      <c r="L546" s="776" t="s">
        <v>279</v>
      </c>
    </row>
    <row r="547" spans="1:12" ht="13.4" customHeight="1" thickTop="1" thickBot="1" x14ac:dyDescent="0.4">
      <c r="A547" s="737"/>
      <c r="B547" s="818" t="s">
        <v>2169</v>
      </c>
      <c r="C547" s="819" t="s">
        <v>207</v>
      </c>
      <c r="D547" s="820" t="s">
        <v>2170</v>
      </c>
      <c r="E547" s="762"/>
      <c r="F547" s="797" t="s">
        <v>1746</v>
      </c>
      <c r="G547" s="797" t="s">
        <v>1745</v>
      </c>
      <c r="H547" s="798" t="s">
        <v>1747</v>
      </c>
      <c r="I547" s="793"/>
      <c r="J547" s="794"/>
      <c r="K547" s="778" t="s">
        <v>2137</v>
      </c>
      <c r="L547" s="776" t="s">
        <v>2136</v>
      </c>
    </row>
    <row r="548" spans="1:12" ht="13.4" customHeight="1" thickTop="1" thickBot="1" x14ac:dyDescent="0.4">
      <c r="A548" s="737"/>
      <c r="B548" s="806" t="s">
        <v>2171</v>
      </c>
      <c r="C548" s="807" t="s">
        <v>2172</v>
      </c>
      <c r="D548" s="808" t="s">
        <v>2173</v>
      </c>
      <c r="E548" s="742"/>
      <c r="F548" s="736" t="s">
        <v>840</v>
      </c>
      <c r="G548" s="772" t="s">
        <v>1095</v>
      </c>
      <c r="H548" s="779" t="s">
        <v>1753</v>
      </c>
      <c r="I548" s="793"/>
      <c r="J548" s="794"/>
      <c r="K548" s="778" t="s">
        <v>2217</v>
      </c>
      <c r="L548" s="776" t="s">
        <v>2216</v>
      </c>
    </row>
    <row r="549" spans="1:12" ht="13.4" customHeight="1" thickTop="1" thickBot="1" x14ac:dyDescent="0.4">
      <c r="A549" s="737"/>
      <c r="B549" s="818"/>
      <c r="C549" s="819"/>
      <c r="D549" s="820"/>
      <c r="E549" s="762"/>
      <c r="F549" s="797" t="s">
        <v>841</v>
      </c>
      <c r="G549" s="797" t="s">
        <v>1015</v>
      </c>
      <c r="H549" s="798" t="s">
        <v>1748</v>
      </c>
      <c r="I549" s="793"/>
      <c r="J549" s="794"/>
      <c r="K549" s="778" t="s">
        <v>1689</v>
      </c>
      <c r="L549" s="776" t="s">
        <v>1688</v>
      </c>
    </row>
    <row r="550" spans="1:12" ht="13.4" customHeight="1" thickTop="1" thickBot="1" x14ac:dyDescent="0.4">
      <c r="A550" s="737"/>
      <c r="B550" s="806"/>
      <c r="C550" s="807"/>
      <c r="D550" s="808"/>
      <c r="E550" s="742"/>
      <c r="F550" s="736" t="s">
        <v>559</v>
      </c>
      <c r="G550" s="772" t="s">
        <v>1079</v>
      </c>
      <c r="H550" s="779" t="s">
        <v>1749</v>
      </c>
      <c r="I550" s="793"/>
      <c r="J550" s="794"/>
      <c r="K550" s="778" t="s">
        <v>2243</v>
      </c>
      <c r="L550" s="776" t="s">
        <v>534</v>
      </c>
    </row>
    <row r="551" spans="1:12" ht="13.4" customHeight="1" thickTop="1" thickBot="1" x14ac:dyDescent="0.4">
      <c r="A551" s="765" t="s">
        <v>2174</v>
      </c>
      <c r="B551" s="821" t="s">
        <v>2175</v>
      </c>
      <c r="C551" s="822" t="s">
        <v>2176</v>
      </c>
      <c r="D551" s="823" t="s">
        <v>2177</v>
      </c>
      <c r="E551" s="762"/>
      <c r="F551" s="797" t="s">
        <v>561</v>
      </c>
      <c r="G551" s="797" t="s">
        <v>926</v>
      </c>
      <c r="H551" s="798" t="s">
        <v>1751</v>
      </c>
      <c r="I551" s="793"/>
      <c r="J551" s="794"/>
      <c r="K551" s="778" t="s">
        <v>1987</v>
      </c>
      <c r="L551" s="776" t="s">
        <v>1986</v>
      </c>
    </row>
    <row r="552" spans="1:12" ht="13.4" customHeight="1" thickTop="1" thickBot="1" x14ac:dyDescent="0.4">
      <c r="A552" s="737"/>
      <c r="B552" s="806" t="s">
        <v>1054</v>
      </c>
      <c r="C552" s="807" t="s">
        <v>6</v>
      </c>
      <c r="D552" s="808" t="s">
        <v>2178</v>
      </c>
      <c r="E552" s="742"/>
      <c r="F552" s="736" t="s">
        <v>2258</v>
      </c>
      <c r="G552" s="772" t="s">
        <v>2257</v>
      </c>
      <c r="H552" s="779" t="s">
        <v>2259</v>
      </c>
      <c r="I552" s="793"/>
      <c r="J552" s="794"/>
      <c r="K552" s="778" t="s">
        <v>1650</v>
      </c>
      <c r="L552" s="776" t="s">
        <v>791</v>
      </c>
    </row>
    <row r="553" spans="1:12" ht="13.4" customHeight="1" thickTop="1" thickBot="1" x14ac:dyDescent="0.4">
      <c r="A553" s="737"/>
      <c r="B553" s="821" t="s">
        <v>2179</v>
      </c>
      <c r="C553" s="822" t="s">
        <v>1810</v>
      </c>
      <c r="D553" s="823" t="s">
        <v>1811</v>
      </c>
      <c r="E553" s="762"/>
      <c r="F553" s="797" t="s">
        <v>563</v>
      </c>
      <c r="G553" s="797" t="s">
        <v>992</v>
      </c>
      <c r="H553" s="798" t="s">
        <v>1754</v>
      </c>
      <c r="I553" s="793"/>
      <c r="J553" s="794"/>
      <c r="K553" s="778" t="s">
        <v>1634</v>
      </c>
      <c r="L553" s="776" t="s">
        <v>492</v>
      </c>
    </row>
    <row r="554" spans="1:12" ht="13.4" customHeight="1" thickTop="1" thickBot="1" x14ac:dyDescent="0.4">
      <c r="A554" s="737"/>
      <c r="B554" s="806" t="s">
        <v>1022</v>
      </c>
      <c r="C554" s="807" t="s">
        <v>461</v>
      </c>
      <c r="D554" s="808" t="s">
        <v>1817</v>
      </c>
      <c r="E554" s="742"/>
      <c r="F554" s="736" t="s">
        <v>205</v>
      </c>
      <c r="G554" s="772" t="s">
        <v>1043</v>
      </c>
      <c r="H554" s="779" t="s">
        <v>1755</v>
      </c>
      <c r="I554" s="793"/>
      <c r="J554" s="794"/>
      <c r="K554" s="778" t="s">
        <v>2117</v>
      </c>
      <c r="L554" s="776" t="s">
        <v>431</v>
      </c>
    </row>
    <row r="555" spans="1:12" ht="13.4" customHeight="1" thickTop="1" thickBot="1" x14ac:dyDescent="0.4">
      <c r="A555" s="737"/>
      <c r="B555" s="821" t="s">
        <v>888</v>
      </c>
      <c r="C555" s="822" t="s">
        <v>462</v>
      </c>
      <c r="D555" s="823" t="s">
        <v>1819</v>
      </c>
      <c r="E555" s="762"/>
      <c r="F555" s="797" t="s">
        <v>216</v>
      </c>
      <c r="G555" s="797" t="s">
        <v>894</v>
      </c>
      <c r="H555" s="798" t="s">
        <v>1756</v>
      </c>
      <c r="I555" s="793"/>
      <c r="J555" s="794"/>
      <c r="K555" s="778" t="s">
        <v>1852</v>
      </c>
      <c r="L555" s="776" t="s">
        <v>161</v>
      </c>
    </row>
    <row r="556" spans="1:12" ht="13.4" customHeight="1" thickTop="1" thickBot="1" x14ac:dyDescent="0.4">
      <c r="A556" s="737"/>
      <c r="B556" s="806" t="s">
        <v>2180</v>
      </c>
      <c r="C556" s="807" t="s">
        <v>2181</v>
      </c>
      <c r="D556" s="808" t="s">
        <v>2182</v>
      </c>
      <c r="E556" s="742"/>
      <c r="F556" s="736" t="s">
        <v>842</v>
      </c>
      <c r="G556" s="772" t="s">
        <v>908</v>
      </c>
      <c r="H556" s="779" t="s">
        <v>1757</v>
      </c>
      <c r="I556" s="793"/>
      <c r="J556" s="794"/>
      <c r="K556" s="778" t="s">
        <v>2128</v>
      </c>
      <c r="L556" s="776" t="s">
        <v>13</v>
      </c>
    </row>
    <row r="557" spans="1:12" ht="13.4" customHeight="1" thickTop="1" thickBot="1" x14ac:dyDescent="0.4">
      <c r="A557" s="737"/>
      <c r="B557" s="821" t="s">
        <v>2183</v>
      </c>
      <c r="C557" s="822" t="s">
        <v>463</v>
      </c>
      <c r="D557" s="823" t="s">
        <v>2184</v>
      </c>
      <c r="E557" s="762"/>
      <c r="F557" s="797" t="s">
        <v>668</v>
      </c>
      <c r="G557" s="797" t="s">
        <v>1063</v>
      </c>
      <c r="H557" s="798" t="s">
        <v>1758</v>
      </c>
      <c r="I557" s="793"/>
      <c r="J557" s="794"/>
      <c r="K557" s="778" t="s">
        <v>1418</v>
      </c>
      <c r="L557" s="776" t="s">
        <v>796</v>
      </c>
    </row>
    <row r="558" spans="1:12" ht="13.4" customHeight="1" thickTop="1" thickBot="1" x14ac:dyDescent="0.4">
      <c r="A558" s="737"/>
      <c r="B558" s="806" t="s">
        <v>978</v>
      </c>
      <c r="C558" s="807" t="s">
        <v>60</v>
      </c>
      <c r="D558" s="808" t="s">
        <v>1821</v>
      </c>
      <c r="E558" s="742"/>
      <c r="F558" s="736" t="s">
        <v>154</v>
      </c>
      <c r="G558" s="772" t="s">
        <v>1512</v>
      </c>
      <c r="H558" s="779" t="s">
        <v>1513</v>
      </c>
      <c r="I558" s="793"/>
      <c r="J558" s="794"/>
      <c r="K558" s="778" t="s">
        <v>2122</v>
      </c>
      <c r="L558" s="776" t="s">
        <v>256</v>
      </c>
    </row>
    <row r="559" spans="1:12" ht="13.4" customHeight="1" thickTop="1" thickBot="1" x14ac:dyDescent="0.4">
      <c r="A559" s="737"/>
      <c r="B559" s="821" t="s">
        <v>986</v>
      </c>
      <c r="C559" s="822" t="s">
        <v>282</v>
      </c>
      <c r="D559" s="823" t="s">
        <v>1825</v>
      </c>
      <c r="E559" s="762"/>
      <c r="F559" s="797" t="s">
        <v>2261</v>
      </c>
      <c r="G559" s="797" t="s">
        <v>2260</v>
      </c>
      <c r="H559" s="798" t="s">
        <v>2262</v>
      </c>
      <c r="I559" s="793"/>
      <c r="J559" s="794"/>
      <c r="K559" s="778" t="s">
        <v>1590</v>
      </c>
      <c r="L559" s="776" t="s">
        <v>1589</v>
      </c>
    </row>
    <row r="560" spans="1:12" ht="13.4" customHeight="1" thickTop="1" thickBot="1" x14ac:dyDescent="0.4">
      <c r="A560" s="737"/>
      <c r="B560" s="806" t="s">
        <v>875</v>
      </c>
      <c r="C560" s="807" t="s">
        <v>158</v>
      </c>
      <c r="D560" s="808" t="s">
        <v>2185</v>
      </c>
      <c r="E560" s="742"/>
      <c r="F560" s="736" t="s">
        <v>218</v>
      </c>
      <c r="G560" s="772" t="s">
        <v>1052</v>
      </c>
      <c r="H560" s="779" t="s">
        <v>1759</v>
      </c>
      <c r="I560" s="793"/>
      <c r="J560" s="794"/>
      <c r="K560" s="778" t="s">
        <v>2011</v>
      </c>
      <c r="L560" s="776" t="s">
        <v>396</v>
      </c>
    </row>
    <row r="561" spans="1:12" ht="13.4" customHeight="1" thickTop="1" thickBot="1" x14ac:dyDescent="0.4">
      <c r="A561" s="737"/>
      <c r="B561" s="821" t="s">
        <v>2186</v>
      </c>
      <c r="C561" s="822" t="s">
        <v>2187</v>
      </c>
      <c r="D561" s="823" t="s">
        <v>2188</v>
      </c>
      <c r="E561" s="762"/>
      <c r="F561" s="797" t="s">
        <v>155</v>
      </c>
      <c r="G561" s="797" t="s">
        <v>2157</v>
      </c>
      <c r="H561" s="798" t="s">
        <v>2158</v>
      </c>
      <c r="I561" s="793"/>
      <c r="J561" s="794"/>
      <c r="K561" s="778" t="s">
        <v>1656</v>
      </c>
      <c r="L561" s="776" t="s">
        <v>795</v>
      </c>
    </row>
    <row r="562" spans="1:12" ht="13.4" customHeight="1" thickTop="1" thickBot="1" x14ac:dyDescent="0.4">
      <c r="A562" s="737"/>
      <c r="B562" s="806" t="s">
        <v>2189</v>
      </c>
      <c r="C562" s="807" t="s">
        <v>2190</v>
      </c>
      <c r="D562" s="808" t="s">
        <v>2191</v>
      </c>
      <c r="E562" s="742"/>
      <c r="F562" s="736" t="s">
        <v>2167</v>
      </c>
      <c r="G562" s="772" t="s">
        <v>2166</v>
      </c>
      <c r="H562" s="779" t="s">
        <v>2168</v>
      </c>
      <c r="I562" s="793"/>
      <c r="J562" s="794"/>
      <c r="K562" s="778" t="s">
        <v>1484</v>
      </c>
      <c r="L562" s="776" t="s">
        <v>1483</v>
      </c>
    </row>
    <row r="563" spans="1:12" ht="13.4" customHeight="1" thickTop="1" thickBot="1" x14ac:dyDescent="0.4">
      <c r="A563" s="737"/>
      <c r="B563" s="821" t="s">
        <v>2192</v>
      </c>
      <c r="C563" s="822" t="s">
        <v>1827</v>
      </c>
      <c r="D563" s="823" t="s">
        <v>1828</v>
      </c>
      <c r="E563" s="762"/>
      <c r="F563" s="797" t="s">
        <v>694</v>
      </c>
      <c r="G563" s="797" t="s">
        <v>2159</v>
      </c>
      <c r="H563" s="798" t="s">
        <v>2160</v>
      </c>
      <c r="I563" s="793"/>
      <c r="J563" s="794"/>
      <c r="K563" s="778" t="s">
        <v>2267</v>
      </c>
      <c r="L563" s="776" t="s">
        <v>310</v>
      </c>
    </row>
    <row r="564" spans="1:12" ht="13.4" customHeight="1" thickTop="1" thickBot="1" x14ac:dyDescent="0.4">
      <c r="A564" s="737"/>
      <c r="B564" s="806" t="s">
        <v>2193</v>
      </c>
      <c r="C564" s="807" t="s">
        <v>1830</v>
      </c>
      <c r="D564" s="808" t="s">
        <v>1831</v>
      </c>
      <c r="E564" s="742"/>
      <c r="F564" s="736" t="s">
        <v>206</v>
      </c>
      <c r="G564" s="772" t="s">
        <v>2161</v>
      </c>
      <c r="H564" s="779" t="s">
        <v>2162</v>
      </c>
      <c r="I564" s="793"/>
      <c r="J564" s="794"/>
      <c r="K564" s="778" t="s">
        <v>1259</v>
      </c>
      <c r="L564" s="776" t="s">
        <v>306</v>
      </c>
    </row>
    <row r="565" spans="1:12" ht="13.4" customHeight="1" thickTop="1" thickBot="1" x14ac:dyDescent="0.4">
      <c r="A565" s="737"/>
      <c r="B565" s="821" t="s">
        <v>2194</v>
      </c>
      <c r="C565" s="822" t="s">
        <v>1854</v>
      </c>
      <c r="D565" s="823" t="s">
        <v>1855</v>
      </c>
      <c r="E565" s="762"/>
      <c r="F565" s="797" t="s">
        <v>2164</v>
      </c>
      <c r="G565" s="797" t="s">
        <v>2163</v>
      </c>
      <c r="H565" s="798" t="s">
        <v>2165</v>
      </c>
      <c r="I565" s="793"/>
      <c r="J565" s="794"/>
      <c r="K565" s="778" t="s">
        <v>1257</v>
      </c>
      <c r="L565" s="776" t="s">
        <v>1256</v>
      </c>
    </row>
    <row r="566" spans="1:12" ht="13.4" customHeight="1" thickTop="1" thickBot="1" x14ac:dyDescent="0.4">
      <c r="A566" s="737"/>
      <c r="B566" s="806" t="s">
        <v>1070</v>
      </c>
      <c r="C566" s="807" t="s">
        <v>296</v>
      </c>
      <c r="D566" s="808" t="s">
        <v>1857</v>
      </c>
      <c r="E566" s="742"/>
      <c r="F566" s="736" t="s">
        <v>207</v>
      </c>
      <c r="G566" s="772" t="s">
        <v>2169</v>
      </c>
      <c r="H566" s="779" t="s">
        <v>2170</v>
      </c>
      <c r="I566" s="793"/>
      <c r="J566" s="794"/>
      <c r="K566" s="778" t="s">
        <v>1653</v>
      </c>
      <c r="L566" s="776" t="s">
        <v>794</v>
      </c>
    </row>
    <row r="567" spans="1:12" ht="13.4" customHeight="1" thickTop="1" thickBot="1" x14ac:dyDescent="0.4">
      <c r="A567" s="737"/>
      <c r="B567" s="821" t="s">
        <v>2195</v>
      </c>
      <c r="C567" s="822" t="s">
        <v>2196</v>
      </c>
      <c r="D567" s="823" t="s">
        <v>2197</v>
      </c>
      <c r="E567" s="762"/>
      <c r="F567" s="797" t="s">
        <v>695</v>
      </c>
      <c r="G567" s="797" t="s">
        <v>872</v>
      </c>
      <c r="H567" s="798" t="s">
        <v>1762</v>
      </c>
      <c r="I567" s="793"/>
      <c r="J567" s="794"/>
      <c r="K567" s="778" t="s">
        <v>1574</v>
      </c>
      <c r="L567" s="776" t="s">
        <v>755</v>
      </c>
    </row>
    <row r="568" spans="1:12" ht="13.4" customHeight="1" thickTop="1" thickBot="1" x14ac:dyDescent="0.4">
      <c r="A568" s="737"/>
      <c r="B568" s="806" t="s">
        <v>1055</v>
      </c>
      <c r="C568" s="807" t="s">
        <v>163</v>
      </c>
      <c r="D568" s="808" t="s">
        <v>1864</v>
      </c>
      <c r="E568" s="742"/>
      <c r="F568" s="736" t="s">
        <v>209</v>
      </c>
      <c r="G568" s="772" t="s">
        <v>1763</v>
      </c>
      <c r="H568" s="779" t="s">
        <v>1764</v>
      </c>
      <c r="I568" s="793"/>
      <c r="J568" s="794"/>
      <c r="K568" s="778" t="s">
        <v>1874</v>
      </c>
      <c r="L568" s="776" t="s">
        <v>660</v>
      </c>
    </row>
    <row r="569" spans="1:12" ht="13.4" customHeight="1" thickTop="1" thickBot="1" x14ac:dyDescent="0.4">
      <c r="A569" s="737"/>
      <c r="B569" s="821" t="s">
        <v>2198</v>
      </c>
      <c r="C569" s="822" t="s">
        <v>1882</v>
      </c>
      <c r="D569" s="823" t="s">
        <v>1883</v>
      </c>
      <c r="E569" s="762"/>
      <c r="F569" s="797" t="s">
        <v>208</v>
      </c>
      <c r="G569" s="797" t="s">
        <v>902</v>
      </c>
      <c r="H569" s="798" t="s">
        <v>1760</v>
      </c>
      <c r="I569" s="793"/>
      <c r="J569" s="794"/>
      <c r="K569" s="778" t="s">
        <v>2085</v>
      </c>
      <c r="L569" s="776" t="s">
        <v>545</v>
      </c>
    </row>
    <row r="570" spans="1:12" ht="13.4" customHeight="1" thickTop="1" thickBot="1" x14ac:dyDescent="0.4">
      <c r="A570" s="754"/>
      <c r="B570" s="806" t="s">
        <v>996</v>
      </c>
      <c r="C570" s="807" t="s">
        <v>752</v>
      </c>
      <c r="D570" s="808" t="s">
        <v>1885</v>
      </c>
      <c r="E570" s="742"/>
      <c r="F570" s="736" t="s">
        <v>843</v>
      </c>
      <c r="G570" s="772" t="s">
        <v>1056</v>
      </c>
      <c r="H570" s="779" t="s">
        <v>1761</v>
      </c>
      <c r="I570" s="793"/>
      <c r="J570" s="794"/>
      <c r="K570" s="778" t="s">
        <v>1530</v>
      </c>
      <c r="L570" s="776" t="s">
        <v>287</v>
      </c>
    </row>
    <row r="571" spans="1:12" ht="13.4" customHeight="1" thickTop="1" thickBot="1" x14ac:dyDescent="0.4">
      <c r="A571" s="755"/>
      <c r="B571" s="821" t="s">
        <v>2199</v>
      </c>
      <c r="C571" s="822" t="s">
        <v>1887</v>
      </c>
      <c r="D571" s="823" t="s">
        <v>1888</v>
      </c>
      <c r="E571" s="762"/>
      <c r="F571" s="797" t="s">
        <v>210</v>
      </c>
      <c r="G571" s="797" t="s">
        <v>1044</v>
      </c>
      <c r="H571" s="798" t="s">
        <v>1765</v>
      </c>
      <c r="I571" s="793"/>
      <c r="J571" s="794"/>
      <c r="K571" s="778" t="s">
        <v>2253</v>
      </c>
      <c r="L571" s="776" t="s">
        <v>10</v>
      </c>
    </row>
    <row r="572" spans="1:12" ht="13.4" customHeight="1" thickTop="1" thickBot="1" x14ac:dyDescent="0.4">
      <c r="A572" s="754"/>
      <c r="B572" s="806" t="s">
        <v>1024</v>
      </c>
      <c r="C572" s="807" t="s">
        <v>166</v>
      </c>
      <c r="D572" s="808" t="s">
        <v>1890</v>
      </c>
      <c r="E572" s="781"/>
      <c r="F572" s="736" t="s">
        <v>211</v>
      </c>
      <c r="G572" s="772" t="s">
        <v>966</v>
      </c>
      <c r="H572" s="779" t="s">
        <v>1767</v>
      </c>
      <c r="I572" s="793"/>
      <c r="J572" s="794"/>
    </row>
    <row r="573" spans="1:12" ht="13.4" customHeight="1" thickTop="1" thickBot="1" x14ac:dyDescent="0.4">
      <c r="A573" s="755"/>
      <c r="B573" s="821" t="s">
        <v>1025</v>
      </c>
      <c r="C573" s="822" t="s">
        <v>436</v>
      </c>
      <c r="D573" s="823" t="s">
        <v>1896</v>
      </c>
      <c r="E573" s="792"/>
      <c r="F573" s="797" t="s">
        <v>183</v>
      </c>
      <c r="G573" s="797" t="s">
        <v>873</v>
      </c>
      <c r="H573" s="798" t="s">
        <v>1766</v>
      </c>
      <c r="I573" s="793"/>
      <c r="J573" s="794"/>
    </row>
    <row r="574" spans="1:12" ht="13.4" customHeight="1" thickTop="1" thickBot="1" x14ac:dyDescent="0.4">
      <c r="A574" s="754"/>
      <c r="B574" s="806" t="s">
        <v>2200</v>
      </c>
      <c r="C574" s="807" t="s">
        <v>2201</v>
      </c>
      <c r="D574" s="808" t="s">
        <v>2202</v>
      </c>
      <c r="E574" s="781"/>
      <c r="F574" s="736" t="s">
        <v>844</v>
      </c>
      <c r="G574" s="772" t="s">
        <v>906</v>
      </c>
      <c r="H574" s="779" t="s">
        <v>1768</v>
      </c>
      <c r="I574" s="793"/>
      <c r="J574" s="794"/>
    </row>
    <row r="575" spans="1:12" ht="13.4" customHeight="1" thickTop="1" thickBot="1" x14ac:dyDescent="0.4">
      <c r="A575" s="755"/>
      <c r="B575" s="821" t="s">
        <v>958</v>
      </c>
      <c r="C575" s="822" t="s">
        <v>345</v>
      </c>
      <c r="D575" s="823" t="s">
        <v>2203</v>
      </c>
      <c r="E575" s="792"/>
      <c r="F575" s="797" t="s">
        <v>1770</v>
      </c>
      <c r="G575" s="797" t="s">
        <v>1769</v>
      </c>
      <c r="H575" s="798" t="s">
        <v>1771</v>
      </c>
      <c r="I575" s="793"/>
      <c r="J575" s="794"/>
    </row>
    <row r="576" spans="1:12" ht="13.4" customHeight="1" thickTop="1" thickBot="1" x14ac:dyDescent="0.4">
      <c r="A576" s="754"/>
      <c r="B576" s="806" t="s">
        <v>1067</v>
      </c>
      <c r="C576" s="807" t="s">
        <v>346</v>
      </c>
      <c r="D576" s="808" t="s">
        <v>2204</v>
      </c>
      <c r="E576" s="781"/>
      <c r="F576" s="736" t="s">
        <v>2172</v>
      </c>
      <c r="G576" s="772" t="s">
        <v>2171</v>
      </c>
      <c r="H576" s="779" t="s">
        <v>2173</v>
      </c>
      <c r="I576" s="793"/>
      <c r="J576" s="794"/>
    </row>
    <row r="577" spans="1:10" ht="13.4" customHeight="1" thickTop="1" thickBot="1" x14ac:dyDescent="0.4">
      <c r="A577" s="755"/>
      <c r="B577" s="821" t="s">
        <v>877</v>
      </c>
      <c r="C577" s="822" t="s">
        <v>474</v>
      </c>
      <c r="D577" s="823" t="s">
        <v>2205</v>
      </c>
      <c r="E577" s="792"/>
      <c r="F577" s="797" t="s">
        <v>212</v>
      </c>
      <c r="G577" s="797" t="s">
        <v>1040</v>
      </c>
      <c r="H577" s="798" t="s">
        <v>1772</v>
      </c>
      <c r="I577" s="793"/>
      <c r="J577" s="794"/>
    </row>
    <row r="578" spans="1:10" ht="13.4" customHeight="1" thickTop="1" thickBot="1" x14ac:dyDescent="0.4">
      <c r="A578" s="754"/>
      <c r="B578" s="806" t="s">
        <v>1074</v>
      </c>
      <c r="C578" s="807" t="s">
        <v>437</v>
      </c>
      <c r="D578" s="808" t="s">
        <v>2206</v>
      </c>
      <c r="E578" s="781"/>
      <c r="F578" s="736" t="s">
        <v>845</v>
      </c>
      <c r="G578" s="772" t="s">
        <v>1068</v>
      </c>
      <c r="H578" s="779" t="s">
        <v>1776</v>
      </c>
      <c r="I578" s="793"/>
      <c r="J578" s="794"/>
    </row>
    <row r="579" spans="1:10" ht="13.4" customHeight="1" thickTop="1" thickBot="1" x14ac:dyDescent="0.4">
      <c r="A579" s="755"/>
      <c r="B579" s="821" t="s">
        <v>1064</v>
      </c>
      <c r="C579" s="822" t="s">
        <v>438</v>
      </c>
      <c r="D579" s="823" t="s">
        <v>1905</v>
      </c>
      <c r="E579" s="792"/>
      <c r="F579" s="797" t="s">
        <v>1774</v>
      </c>
      <c r="G579" s="797" t="s">
        <v>1773</v>
      </c>
      <c r="H579" s="798" t="s">
        <v>1775</v>
      </c>
      <c r="I579" s="793"/>
      <c r="J579" s="794"/>
    </row>
    <row r="580" spans="1:10" ht="13.4" customHeight="1" thickTop="1" thickBot="1" x14ac:dyDescent="0.4">
      <c r="A580" s="754"/>
      <c r="B580" s="806" t="s">
        <v>1021</v>
      </c>
      <c r="C580" s="807" t="s">
        <v>473</v>
      </c>
      <c r="D580" s="808" t="s">
        <v>2207</v>
      </c>
      <c r="E580" s="781"/>
      <c r="F580" s="736" t="s">
        <v>2308</v>
      </c>
      <c r="G580" s="772"/>
      <c r="H580" s="779" t="s">
        <v>2309</v>
      </c>
      <c r="I580" s="793"/>
      <c r="J580" s="794"/>
    </row>
    <row r="581" spans="1:10" ht="13.4" customHeight="1" thickTop="1" thickBot="1" x14ac:dyDescent="0.4">
      <c r="A581" s="755"/>
      <c r="B581" s="821" t="s">
        <v>2208</v>
      </c>
      <c r="C581" s="822" t="s">
        <v>2209</v>
      </c>
      <c r="D581" s="823" t="s">
        <v>2210</v>
      </c>
      <c r="E581" s="792"/>
      <c r="F581" s="797" t="s">
        <v>672</v>
      </c>
      <c r="G581" s="797" t="s">
        <v>1777</v>
      </c>
      <c r="H581" s="798" t="s">
        <v>1778</v>
      </c>
      <c r="I581" s="793"/>
      <c r="J581" s="794"/>
    </row>
    <row r="582" spans="1:10" ht="13.4" customHeight="1" thickTop="1" thickBot="1" x14ac:dyDescent="0.4">
      <c r="A582" s="754"/>
      <c r="B582" s="806" t="s">
        <v>2211</v>
      </c>
      <c r="C582" s="807" t="s">
        <v>1923</v>
      </c>
      <c r="D582" s="808" t="s">
        <v>1924</v>
      </c>
      <c r="E582" s="781"/>
      <c r="F582" s="736"/>
      <c r="G582" s="772"/>
      <c r="H582" s="779"/>
      <c r="I582" s="793"/>
      <c r="J582" s="794"/>
    </row>
    <row r="583" spans="1:10" ht="13.4" customHeight="1" thickTop="1" thickBot="1" x14ac:dyDescent="0.4">
      <c r="A583" s="755"/>
      <c r="B583" s="821" t="s">
        <v>2212</v>
      </c>
      <c r="C583" s="822" t="s">
        <v>1928</v>
      </c>
      <c r="D583" s="823" t="s">
        <v>1929</v>
      </c>
      <c r="E583" s="792"/>
      <c r="I583" s="793"/>
      <c r="J583" s="794"/>
    </row>
    <row r="584" spans="1:10" ht="13.4" customHeight="1" thickTop="1" thickBot="1" x14ac:dyDescent="0.4">
      <c r="A584" s="754"/>
      <c r="B584" s="806" t="s">
        <v>2213</v>
      </c>
      <c r="C584" s="807" t="s">
        <v>1931</v>
      </c>
      <c r="D584" s="808" t="s">
        <v>1932</v>
      </c>
      <c r="E584" s="781"/>
      <c r="I584" s="793"/>
      <c r="J584" s="794"/>
    </row>
    <row r="585" spans="1:10" ht="13.4" customHeight="1" thickTop="1" thickBot="1" x14ac:dyDescent="0.4">
      <c r="A585" s="737"/>
      <c r="B585" s="821" t="s">
        <v>939</v>
      </c>
      <c r="C585" s="822" t="s">
        <v>510</v>
      </c>
      <c r="D585" s="823" t="s">
        <v>2214</v>
      </c>
      <c r="E585" s="792"/>
      <c r="I585" s="793"/>
      <c r="J585" s="794"/>
    </row>
    <row r="586" spans="1:10" ht="13.4" customHeight="1" thickTop="1" thickBot="1" x14ac:dyDescent="0.4">
      <c r="A586" s="737"/>
      <c r="B586" s="806" t="s">
        <v>2215</v>
      </c>
      <c r="C586" s="807" t="s">
        <v>2216</v>
      </c>
      <c r="D586" s="808" t="s">
        <v>2217</v>
      </c>
      <c r="E586" s="781"/>
      <c r="I586" s="793"/>
      <c r="J586" s="794"/>
    </row>
    <row r="587" spans="1:10" ht="13.4" customHeight="1" thickTop="1" thickBot="1" x14ac:dyDescent="0.4">
      <c r="A587" s="737"/>
      <c r="B587" s="821" t="s">
        <v>892</v>
      </c>
      <c r="C587" s="822" t="s">
        <v>173</v>
      </c>
      <c r="D587" s="823" t="s">
        <v>2218</v>
      </c>
      <c r="E587" s="762"/>
      <c r="I587" s="793"/>
      <c r="J587" s="794"/>
    </row>
    <row r="588" spans="1:10" ht="13.4" customHeight="1" thickTop="1" thickBot="1" x14ac:dyDescent="0.4">
      <c r="A588" s="737"/>
      <c r="B588" s="806" t="s">
        <v>1050</v>
      </c>
      <c r="C588" s="807" t="s">
        <v>51</v>
      </c>
      <c r="D588" s="808" t="s">
        <v>2219</v>
      </c>
      <c r="E588" s="742"/>
      <c r="I588" s="793"/>
      <c r="J588" s="794"/>
    </row>
    <row r="589" spans="1:10" ht="13.4" customHeight="1" thickTop="1" thickBot="1" x14ac:dyDescent="0.4">
      <c r="A589" s="737"/>
      <c r="B589" s="821" t="s">
        <v>2220</v>
      </c>
      <c r="C589" s="822" t="s">
        <v>2221</v>
      </c>
      <c r="D589" s="823" t="s">
        <v>2222</v>
      </c>
      <c r="E589" s="762"/>
      <c r="I589" s="793"/>
      <c r="J589" s="794"/>
    </row>
    <row r="590" spans="1:10" ht="13.4" customHeight="1" thickTop="1" thickBot="1" x14ac:dyDescent="0.4">
      <c r="A590" s="737"/>
      <c r="B590" s="806" t="s">
        <v>2223</v>
      </c>
      <c r="C590" s="807" t="s">
        <v>2224</v>
      </c>
      <c r="D590" s="808" t="s">
        <v>2225</v>
      </c>
      <c r="E590" s="742"/>
      <c r="I590" s="793"/>
      <c r="J590" s="794"/>
    </row>
    <row r="591" spans="1:10" ht="13.4" customHeight="1" thickTop="1" thickBot="1" x14ac:dyDescent="0.4">
      <c r="A591" s="737"/>
      <c r="B591" s="821" t="s">
        <v>1006</v>
      </c>
      <c r="C591" s="822" t="s">
        <v>57</v>
      </c>
      <c r="D591" s="823" t="s">
        <v>2226</v>
      </c>
      <c r="E591" s="762"/>
      <c r="I591" s="793"/>
      <c r="J591" s="794"/>
    </row>
    <row r="592" spans="1:10" ht="13.4" customHeight="1" thickTop="1" thickBot="1" x14ac:dyDescent="0.4">
      <c r="A592" s="737"/>
      <c r="B592" s="806" t="s">
        <v>876</v>
      </c>
      <c r="C592" s="807" t="s">
        <v>804</v>
      </c>
      <c r="D592" s="808" t="s">
        <v>2227</v>
      </c>
      <c r="E592" s="742"/>
      <c r="I592" s="793"/>
      <c r="J592" s="794"/>
    </row>
    <row r="593" spans="1:10" ht="13.4" customHeight="1" thickTop="1" thickBot="1" x14ac:dyDescent="0.4">
      <c r="A593" s="737"/>
      <c r="B593" s="821" t="s">
        <v>993</v>
      </c>
      <c r="C593" s="822" t="s">
        <v>526</v>
      </c>
      <c r="D593" s="823" t="s">
        <v>2228</v>
      </c>
      <c r="E593" s="762"/>
      <c r="I593" s="793"/>
      <c r="J593" s="794"/>
    </row>
    <row r="594" spans="1:10" ht="13.4" customHeight="1" thickTop="1" thickBot="1" x14ac:dyDescent="0.4">
      <c r="A594" s="737"/>
      <c r="B594" s="806" t="s">
        <v>2229</v>
      </c>
      <c r="C594" s="807" t="s">
        <v>2230</v>
      </c>
      <c r="D594" s="808" t="s">
        <v>2231</v>
      </c>
      <c r="E594" s="742"/>
      <c r="I594" s="793"/>
      <c r="J594" s="794"/>
    </row>
    <row r="595" spans="1:10" ht="13.4" customHeight="1" thickTop="1" thickBot="1" x14ac:dyDescent="0.4">
      <c r="A595" s="737"/>
      <c r="B595" s="821" t="s">
        <v>936</v>
      </c>
      <c r="C595" s="822" t="s">
        <v>527</v>
      </c>
      <c r="D595" s="823" t="s">
        <v>2232</v>
      </c>
      <c r="E595" s="762"/>
      <c r="I595" s="793"/>
      <c r="J595" s="794"/>
    </row>
    <row r="596" spans="1:10" ht="13.4" customHeight="1" thickTop="1" thickBot="1" x14ac:dyDescent="0.4">
      <c r="A596" s="737"/>
      <c r="B596" s="806" t="s">
        <v>949</v>
      </c>
      <c r="C596" s="807" t="s">
        <v>528</v>
      </c>
      <c r="D596" s="808" t="s">
        <v>2233</v>
      </c>
      <c r="E596" s="742"/>
      <c r="I596" s="793"/>
      <c r="J596" s="794"/>
    </row>
    <row r="597" spans="1:10" ht="13.4" customHeight="1" thickTop="1" thickBot="1" x14ac:dyDescent="0.4">
      <c r="A597" s="737"/>
      <c r="B597" s="821" t="s">
        <v>923</v>
      </c>
      <c r="C597" s="822" t="s">
        <v>435</v>
      </c>
      <c r="D597" s="823" t="s">
        <v>2234</v>
      </c>
      <c r="E597" s="762"/>
      <c r="I597" s="793"/>
      <c r="J597" s="794"/>
    </row>
    <row r="598" spans="1:10" ht="13.4" customHeight="1" thickTop="1" thickBot="1" x14ac:dyDescent="0.4">
      <c r="A598" s="737"/>
      <c r="B598" s="806" t="s">
        <v>1014</v>
      </c>
      <c r="C598" s="807" t="s">
        <v>529</v>
      </c>
      <c r="D598" s="808" t="s">
        <v>2235</v>
      </c>
      <c r="E598" s="742"/>
      <c r="I598" s="793"/>
      <c r="J598" s="794"/>
    </row>
    <row r="599" spans="1:10" ht="13.4" customHeight="1" thickTop="1" thickBot="1" x14ac:dyDescent="0.4">
      <c r="A599" s="756"/>
      <c r="B599" s="821" t="s">
        <v>2236</v>
      </c>
      <c r="C599" s="822" t="s">
        <v>2237</v>
      </c>
      <c r="D599" s="823" t="s">
        <v>2238</v>
      </c>
      <c r="E599" s="762"/>
      <c r="I599" s="793"/>
      <c r="J599" s="794"/>
    </row>
    <row r="600" spans="1:10" ht="13.4" customHeight="1" thickTop="1" thickBot="1" x14ac:dyDescent="0.4">
      <c r="B600" s="806" t="s">
        <v>961</v>
      </c>
      <c r="C600" s="807" t="s">
        <v>809</v>
      </c>
      <c r="D600" s="808" t="s">
        <v>1948</v>
      </c>
      <c r="E600" s="742"/>
      <c r="I600" s="793"/>
      <c r="J600" s="794"/>
    </row>
    <row r="601" spans="1:10" ht="13.4" customHeight="1" thickTop="1" thickBot="1" x14ac:dyDescent="0.4">
      <c r="B601" s="821" t="s">
        <v>1033</v>
      </c>
      <c r="C601" s="822" t="s">
        <v>532</v>
      </c>
      <c r="D601" s="823" t="s">
        <v>1950</v>
      </c>
      <c r="E601" s="762"/>
      <c r="I601" s="793"/>
      <c r="J601" s="794"/>
    </row>
    <row r="602" spans="1:10" ht="13.4" customHeight="1" thickTop="1" thickBot="1" x14ac:dyDescent="0.4">
      <c r="B602" s="806" t="s">
        <v>1066</v>
      </c>
      <c r="C602" s="807" t="s">
        <v>811</v>
      </c>
      <c r="D602" s="808" t="s">
        <v>2239</v>
      </c>
      <c r="E602" s="742"/>
      <c r="I602" s="793"/>
      <c r="J602" s="794"/>
    </row>
    <row r="603" spans="1:10" ht="13.4" customHeight="1" thickTop="1" thickBot="1" x14ac:dyDescent="0.4">
      <c r="B603" s="821" t="s">
        <v>871</v>
      </c>
      <c r="C603" s="822" t="s">
        <v>808</v>
      </c>
      <c r="D603" s="823" t="s">
        <v>1954</v>
      </c>
      <c r="E603" s="762"/>
      <c r="I603" s="793"/>
      <c r="J603" s="794"/>
    </row>
    <row r="604" spans="1:10" ht="13.4" customHeight="1" thickTop="1" thickBot="1" x14ac:dyDescent="0.4">
      <c r="B604" s="806" t="s">
        <v>889</v>
      </c>
      <c r="C604" s="807" t="s">
        <v>442</v>
      </c>
      <c r="D604" s="808" t="s">
        <v>1958</v>
      </c>
      <c r="E604" s="742"/>
      <c r="I604" s="793"/>
      <c r="J604" s="794"/>
    </row>
    <row r="605" spans="1:10" ht="13.4" customHeight="1" thickTop="1" thickBot="1" x14ac:dyDescent="0.4">
      <c r="B605" s="821" t="s">
        <v>1004</v>
      </c>
      <c r="C605" s="822" t="s">
        <v>810</v>
      </c>
      <c r="D605" s="823" t="s">
        <v>1960</v>
      </c>
      <c r="E605" s="762"/>
      <c r="I605" s="793"/>
      <c r="J605" s="794"/>
    </row>
    <row r="606" spans="1:10" ht="13.4" customHeight="1" thickTop="1" thickBot="1" x14ac:dyDescent="0.4">
      <c r="B606" s="806" t="s">
        <v>910</v>
      </c>
      <c r="C606" s="807" t="s">
        <v>443</v>
      </c>
      <c r="D606" s="808" t="s">
        <v>1962</v>
      </c>
      <c r="E606" s="742"/>
      <c r="I606" s="793"/>
      <c r="J606" s="794"/>
    </row>
    <row r="607" spans="1:10" ht="13.4" customHeight="1" thickTop="1" thickBot="1" x14ac:dyDescent="0.4">
      <c r="B607" s="821" t="s">
        <v>934</v>
      </c>
      <c r="C607" s="822" t="s">
        <v>59</v>
      </c>
      <c r="D607" s="823" t="s">
        <v>2240</v>
      </c>
      <c r="E607" s="762"/>
      <c r="I607" s="793"/>
      <c r="J607" s="794"/>
    </row>
    <row r="608" spans="1:10" ht="13.4" customHeight="1" thickTop="1" thickBot="1" x14ac:dyDescent="0.4">
      <c r="B608" s="806" t="s">
        <v>898</v>
      </c>
      <c r="C608" s="807" t="s">
        <v>814</v>
      </c>
      <c r="D608" s="808" t="s">
        <v>1964</v>
      </c>
      <c r="E608" s="742"/>
      <c r="I608" s="793"/>
      <c r="J608" s="794"/>
    </row>
    <row r="609" spans="2:10" ht="13.4" customHeight="1" thickTop="1" thickBot="1" x14ac:dyDescent="0.4">
      <c r="B609" s="821" t="s">
        <v>2241</v>
      </c>
      <c r="C609" s="822" t="s">
        <v>1966</v>
      </c>
      <c r="D609" s="823" t="s">
        <v>1967</v>
      </c>
      <c r="E609" s="762"/>
      <c r="I609" s="793"/>
      <c r="J609" s="794"/>
    </row>
    <row r="610" spans="2:10" ht="13.4" customHeight="1" thickTop="1" thickBot="1" x14ac:dyDescent="0.4">
      <c r="B610" s="806" t="s">
        <v>2242</v>
      </c>
      <c r="C610" s="807" t="s">
        <v>1969</v>
      </c>
      <c r="D610" s="808" t="s">
        <v>1970</v>
      </c>
      <c r="E610" s="742"/>
      <c r="I610" s="793"/>
      <c r="J610" s="794"/>
    </row>
    <row r="611" spans="2:10" ht="13.4" customHeight="1" thickTop="1" thickBot="1" x14ac:dyDescent="0.4">
      <c r="B611" s="821" t="s">
        <v>1084</v>
      </c>
      <c r="C611" s="822" t="s">
        <v>534</v>
      </c>
      <c r="D611" s="823" t="s">
        <v>2243</v>
      </c>
      <c r="E611" s="762"/>
      <c r="I611" s="793"/>
      <c r="J611" s="794"/>
    </row>
    <row r="612" spans="2:10" ht="13.4" customHeight="1" thickTop="1" thickBot="1" x14ac:dyDescent="0.4">
      <c r="B612" s="806" t="s">
        <v>1000</v>
      </c>
      <c r="C612" s="807" t="s">
        <v>535</v>
      </c>
      <c r="D612" s="808" t="s">
        <v>2022</v>
      </c>
      <c r="E612" s="742"/>
      <c r="I612" s="793"/>
      <c r="J612" s="794"/>
    </row>
    <row r="613" spans="2:10" ht="13.4" customHeight="1" thickTop="1" thickBot="1" x14ac:dyDescent="0.4">
      <c r="B613" s="821" t="s">
        <v>2244</v>
      </c>
      <c r="C613" s="822" t="s">
        <v>2029</v>
      </c>
      <c r="D613" s="823" t="s">
        <v>2030</v>
      </c>
      <c r="E613" s="762"/>
      <c r="I613" s="793"/>
      <c r="J613" s="794"/>
    </row>
    <row r="614" spans="2:10" ht="13.4" customHeight="1" thickTop="1" thickBot="1" x14ac:dyDescent="0.4">
      <c r="B614" s="806" t="s">
        <v>886</v>
      </c>
      <c r="C614" s="807" t="s">
        <v>536</v>
      </c>
      <c r="D614" s="808" t="s">
        <v>2032</v>
      </c>
      <c r="E614" s="742"/>
      <c r="I614" s="793"/>
      <c r="J614" s="794"/>
    </row>
    <row r="615" spans="2:10" ht="13.4" customHeight="1" thickTop="1" thickBot="1" x14ac:dyDescent="0.4">
      <c r="B615" s="821" t="s">
        <v>893</v>
      </c>
      <c r="C615" s="822" t="s">
        <v>393</v>
      </c>
      <c r="D615" s="823" t="s">
        <v>2245</v>
      </c>
      <c r="E615" s="762"/>
      <c r="I615" s="793"/>
      <c r="J615" s="794"/>
    </row>
    <row r="616" spans="2:10" ht="13.4" customHeight="1" thickTop="1" thickBot="1" x14ac:dyDescent="0.4">
      <c r="B616" s="806" t="s">
        <v>2246</v>
      </c>
      <c r="C616" s="807" t="s">
        <v>2044</v>
      </c>
      <c r="D616" s="808" t="s">
        <v>2045</v>
      </c>
      <c r="E616" s="742"/>
      <c r="I616" s="793"/>
      <c r="J616" s="794"/>
    </row>
    <row r="617" spans="2:10" ht="13.4" customHeight="1" thickTop="1" thickBot="1" x14ac:dyDescent="0.4">
      <c r="B617" s="821" t="s">
        <v>953</v>
      </c>
      <c r="C617" s="822" t="s">
        <v>539</v>
      </c>
      <c r="D617" s="823" t="s">
        <v>2059</v>
      </c>
      <c r="E617" s="762"/>
      <c r="I617" s="793"/>
      <c r="J617" s="794"/>
    </row>
    <row r="618" spans="2:10" ht="13.4" customHeight="1" thickTop="1" thickBot="1" x14ac:dyDescent="0.4">
      <c r="B618" s="806" t="s">
        <v>956</v>
      </c>
      <c r="C618" s="807" t="s">
        <v>540</v>
      </c>
      <c r="D618" s="808" t="s">
        <v>2061</v>
      </c>
      <c r="E618" s="742"/>
      <c r="I618" s="793"/>
      <c r="J618" s="794"/>
    </row>
    <row r="619" spans="2:10" ht="13.4" customHeight="1" thickTop="1" thickBot="1" x14ac:dyDescent="0.4">
      <c r="B619" s="821" t="s">
        <v>2247</v>
      </c>
      <c r="C619" s="822" t="s">
        <v>2063</v>
      </c>
      <c r="D619" s="823" t="s">
        <v>2064</v>
      </c>
      <c r="E619" s="762"/>
      <c r="I619" s="793"/>
      <c r="J619" s="794"/>
    </row>
    <row r="620" spans="2:10" ht="13.4" customHeight="1" thickTop="1" thickBot="1" x14ac:dyDescent="0.4">
      <c r="B620" s="806" t="s">
        <v>1078</v>
      </c>
      <c r="C620" s="807" t="s">
        <v>543</v>
      </c>
      <c r="D620" s="808" t="s">
        <v>2076</v>
      </c>
      <c r="E620" s="742"/>
      <c r="I620" s="793"/>
      <c r="J620" s="794"/>
    </row>
    <row r="621" spans="2:10" ht="13.4" customHeight="1" thickTop="1" thickBot="1" x14ac:dyDescent="0.4">
      <c r="B621" s="821" t="s">
        <v>879</v>
      </c>
      <c r="C621" s="822" t="s">
        <v>544</v>
      </c>
      <c r="D621" s="823" t="s">
        <v>2078</v>
      </c>
      <c r="E621" s="762"/>
      <c r="I621" s="793"/>
      <c r="J621" s="794"/>
    </row>
    <row r="622" spans="2:10" ht="13.4" customHeight="1" thickTop="1" thickBot="1" x14ac:dyDescent="0.4">
      <c r="B622" s="806" t="s">
        <v>1036</v>
      </c>
      <c r="C622" s="807" t="s">
        <v>90</v>
      </c>
      <c r="D622" s="808" t="s">
        <v>2083</v>
      </c>
      <c r="E622" s="742"/>
      <c r="I622" s="793"/>
      <c r="J622" s="794"/>
    </row>
    <row r="623" spans="2:10" ht="13.4" customHeight="1" thickTop="1" thickBot="1" x14ac:dyDescent="0.4">
      <c r="B623" s="821" t="s">
        <v>1092</v>
      </c>
      <c r="C623" s="822" t="s">
        <v>545</v>
      </c>
      <c r="D623" s="823" t="s">
        <v>2085</v>
      </c>
      <c r="E623" s="762"/>
      <c r="I623" s="793"/>
      <c r="J623" s="794"/>
    </row>
    <row r="624" spans="2:10" ht="13.4" customHeight="1" thickTop="1" thickBot="1" x14ac:dyDescent="0.4">
      <c r="B624" s="806" t="s">
        <v>990</v>
      </c>
      <c r="C624" s="807" t="s">
        <v>546</v>
      </c>
      <c r="D624" s="808" t="s">
        <v>2050</v>
      </c>
      <c r="E624" s="742"/>
      <c r="I624" s="793"/>
      <c r="J624" s="794"/>
    </row>
    <row r="625" spans="2:10" ht="13.4" customHeight="1" thickTop="1" thickBot="1" x14ac:dyDescent="0.4">
      <c r="B625" s="821" t="s">
        <v>2248</v>
      </c>
      <c r="C625" s="822" t="s">
        <v>2091</v>
      </c>
      <c r="D625" s="823" t="s">
        <v>2092</v>
      </c>
      <c r="E625" s="762"/>
      <c r="I625" s="793"/>
      <c r="J625" s="794"/>
    </row>
    <row r="626" spans="2:10" ht="13.4" customHeight="1" thickTop="1" thickBot="1" x14ac:dyDescent="0.4">
      <c r="B626" s="806" t="s">
        <v>932</v>
      </c>
      <c r="C626" s="807" t="s">
        <v>9</v>
      </c>
      <c r="D626" s="808" t="s">
        <v>2094</v>
      </c>
      <c r="E626" s="742"/>
      <c r="I626" s="793"/>
      <c r="J626" s="794"/>
    </row>
    <row r="627" spans="2:10" ht="13.4" customHeight="1" thickTop="1" thickBot="1" x14ac:dyDescent="0.4">
      <c r="B627" s="821" t="s">
        <v>2249</v>
      </c>
      <c r="C627" s="822" t="s">
        <v>2096</v>
      </c>
      <c r="D627" s="823" t="s">
        <v>2097</v>
      </c>
      <c r="E627" s="762"/>
      <c r="I627" s="793"/>
      <c r="J627" s="794"/>
    </row>
    <row r="628" spans="2:10" ht="13.4" customHeight="1" thickTop="1" thickBot="1" x14ac:dyDescent="0.4">
      <c r="B628" s="806" t="s">
        <v>1031</v>
      </c>
      <c r="C628" s="807" t="s">
        <v>255</v>
      </c>
      <c r="D628" s="808" t="s">
        <v>2102</v>
      </c>
      <c r="E628" s="742"/>
      <c r="I628" s="793"/>
      <c r="J628" s="794"/>
    </row>
    <row r="629" spans="2:10" ht="13.4" customHeight="1" thickTop="1" thickBot="1" x14ac:dyDescent="0.4">
      <c r="B629" s="821" t="s">
        <v>2250</v>
      </c>
      <c r="C629" s="822" t="s">
        <v>2104</v>
      </c>
      <c r="D629" s="823" t="s">
        <v>2105</v>
      </c>
      <c r="E629" s="762"/>
      <c r="I629" s="793"/>
      <c r="J629" s="794"/>
    </row>
    <row r="630" spans="2:10" ht="13.4" customHeight="1" thickTop="1" thickBot="1" x14ac:dyDescent="0.4">
      <c r="B630" s="806" t="s">
        <v>2251</v>
      </c>
      <c r="C630" s="807" t="s">
        <v>2107</v>
      </c>
      <c r="D630" s="808" t="s">
        <v>2108</v>
      </c>
      <c r="E630" s="742"/>
      <c r="I630" s="793"/>
      <c r="J630" s="794"/>
    </row>
    <row r="631" spans="2:10" ht="13.4" customHeight="1" thickTop="1" thickBot="1" x14ac:dyDescent="0.4">
      <c r="B631" s="821" t="s">
        <v>2252</v>
      </c>
      <c r="C631" s="822" t="s">
        <v>2110</v>
      </c>
      <c r="D631" s="823" t="s">
        <v>2111</v>
      </c>
      <c r="E631" s="762"/>
      <c r="I631" s="793"/>
      <c r="J631" s="794"/>
    </row>
    <row r="632" spans="2:10" ht="13.4" customHeight="1" thickTop="1" thickBot="1" x14ac:dyDescent="0.4">
      <c r="B632" s="806" t="s">
        <v>913</v>
      </c>
      <c r="C632" s="807" t="s">
        <v>234</v>
      </c>
      <c r="D632" s="808" t="s">
        <v>2113</v>
      </c>
      <c r="E632" s="742"/>
      <c r="I632" s="793"/>
      <c r="J632" s="794"/>
    </row>
    <row r="633" spans="2:10" ht="13.4" customHeight="1" thickTop="1" thickBot="1" x14ac:dyDescent="0.4">
      <c r="B633" s="821" t="s">
        <v>1016</v>
      </c>
      <c r="C633" s="822" t="s">
        <v>233</v>
      </c>
      <c r="D633" s="823" t="s">
        <v>2115</v>
      </c>
      <c r="E633" s="762"/>
      <c r="I633" s="793"/>
      <c r="J633" s="794"/>
    </row>
    <row r="634" spans="2:10" ht="13.4" customHeight="1" thickTop="1" thickBot="1" x14ac:dyDescent="0.4">
      <c r="B634" s="806" t="s">
        <v>1087</v>
      </c>
      <c r="C634" s="807" t="s">
        <v>431</v>
      </c>
      <c r="D634" s="808" t="s">
        <v>2117</v>
      </c>
      <c r="E634" s="742"/>
      <c r="I634" s="793"/>
      <c r="J634" s="794"/>
    </row>
    <row r="635" spans="2:10" ht="13.4" customHeight="1" thickTop="1" thickBot="1" x14ac:dyDescent="0.4">
      <c r="B635" s="821" t="s">
        <v>1094</v>
      </c>
      <c r="C635" s="822" t="s">
        <v>10</v>
      </c>
      <c r="D635" s="823" t="s">
        <v>2253</v>
      </c>
      <c r="E635" s="762"/>
      <c r="I635" s="793"/>
      <c r="J635" s="795"/>
    </row>
    <row r="636" spans="2:10" ht="13.4" customHeight="1" thickTop="1" thickBot="1" x14ac:dyDescent="0.4">
      <c r="B636" s="806" t="s">
        <v>1088</v>
      </c>
      <c r="C636" s="807" t="s">
        <v>13</v>
      </c>
      <c r="D636" s="808" t="s">
        <v>2128</v>
      </c>
      <c r="E636" s="742"/>
      <c r="I636" s="793"/>
      <c r="J636" s="747"/>
    </row>
    <row r="637" spans="2:10" ht="13.4" customHeight="1" thickTop="1" thickBot="1" x14ac:dyDescent="0.4">
      <c r="B637" s="821" t="s">
        <v>987</v>
      </c>
      <c r="C637" s="822" t="s">
        <v>150</v>
      </c>
      <c r="D637" s="823" t="s">
        <v>2134</v>
      </c>
      <c r="E637" s="762"/>
      <c r="I637" s="793"/>
      <c r="J637" s="795"/>
    </row>
    <row r="638" spans="2:10" ht="13.4" customHeight="1" thickTop="1" thickBot="1" x14ac:dyDescent="0.4">
      <c r="B638" s="806" t="s">
        <v>947</v>
      </c>
      <c r="C638" s="807" t="s">
        <v>554</v>
      </c>
      <c r="D638" s="808" t="s">
        <v>2150</v>
      </c>
      <c r="E638" s="742"/>
      <c r="I638" s="793"/>
      <c r="J638" s="747"/>
    </row>
    <row r="639" spans="2:10" ht="13.4" customHeight="1" thickTop="1" thickBot="1" x14ac:dyDescent="0.4">
      <c r="B639" s="821" t="s">
        <v>1041</v>
      </c>
      <c r="C639" s="822" t="s">
        <v>182</v>
      </c>
      <c r="D639" s="823" t="s">
        <v>2152</v>
      </c>
      <c r="E639" s="762"/>
      <c r="I639" s="793"/>
      <c r="J639" s="795"/>
    </row>
    <row r="640" spans="2:10" ht="13.4" customHeight="1" thickTop="1" x14ac:dyDescent="0.35">
      <c r="B640" s="806" t="s">
        <v>1028</v>
      </c>
      <c r="C640" s="807" t="s">
        <v>555</v>
      </c>
      <c r="D640" s="808" t="s">
        <v>2154</v>
      </c>
      <c r="E640" s="742"/>
      <c r="I640" s="793"/>
      <c r="J640" s="747"/>
    </row>
    <row r="641" spans="1:10" ht="13.4" customHeight="1" x14ac:dyDescent="0.35">
      <c r="B641" s="821" t="s">
        <v>2254</v>
      </c>
      <c r="C641" s="822" t="s">
        <v>2255</v>
      </c>
      <c r="D641" s="823" t="s">
        <v>2256</v>
      </c>
      <c r="E641" s="762"/>
      <c r="I641" s="796"/>
      <c r="J641" s="795"/>
    </row>
    <row r="642" spans="1:10" ht="13.4" customHeight="1" x14ac:dyDescent="0.35">
      <c r="B642" s="806" t="s">
        <v>2257</v>
      </c>
      <c r="C642" s="807" t="s">
        <v>2258</v>
      </c>
      <c r="D642" s="808" t="s">
        <v>2259</v>
      </c>
      <c r="E642" s="742"/>
      <c r="I642" s="746"/>
      <c r="J642" s="747"/>
    </row>
    <row r="643" spans="1:10" ht="13.4" customHeight="1" x14ac:dyDescent="0.35">
      <c r="B643" s="821" t="s">
        <v>2260</v>
      </c>
      <c r="C643" s="822" t="s">
        <v>2261</v>
      </c>
      <c r="D643" s="823" t="s">
        <v>2262</v>
      </c>
      <c r="E643" s="762"/>
      <c r="I643" s="796"/>
      <c r="J643" s="795"/>
    </row>
    <row r="644" spans="1:10" ht="13.4" customHeight="1" x14ac:dyDescent="0.35">
      <c r="A644" s="801" t="s">
        <v>2291</v>
      </c>
      <c r="B644" s="802" t="s">
        <v>2294</v>
      </c>
      <c r="C644" s="803" t="s">
        <v>2292</v>
      </c>
      <c r="D644" s="804"/>
    </row>
    <row r="645" spans="1:10" ht="13.4" customHeight="1" x14ac:dyDescent="0.35">
      <c r="A645" s="805"/>
      <c r="B645" s="802" t="s">
        <v>2293</v>
      </c>
      <c r="C645" s="803" t="s">
        <v>2308</v>
      </c>
      <c r="D645" s="804"/>
    </row>
  </sheetData>
  <sortState xmlns:xlrd2="http://schemas.microsoft.com/office/spreadsheetml/2017/richdata2" ref="K3:K571">
    <sortCondition ref="K3:K571"/>
  </sortState>
  <phoneticPr fontId="54" type="noConversion"/>
  <dataValidations count="1">
    <dataValidation type="list" errorStyle="information" allowBlank="1" error="NOT ION THE SYSTEM" sqref="M3:M190" xr:uid="{00000000-0002-0000-0B00-000000000000}">
      <formula1>$F$3:$F$581</formula1>
    </dataValidation>
  </dataValidations>
  <pageMargins left="0.7" right="0.7" top="0.75" bottom="0.75" header="0.3" footer="0.3"/>
  <pageSetup orientation="portrait" r:id="rId1"/>
  <drawing r:id="rId2"/>
  <tableParts count="2">
    <tablePart r:id="rId3"/>
    <tablePart r:id="rId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G202"/>
  <sheetViews>
    <sheetView zoomScale="125" zoomScaleNormal="125" workbookViewId="0">
      <selection activeCell="B1" sqref="B1"/>
    </sheetView>
  </sheetViews>
  <sheetFormatPr defaultRowHeight="12.5" x14ac:dyDescent="0.25"/>
  <cols>
    <col min="1" max="1" width="17.453125" style="53" customWidth="1"/>
    <col min="4" max="4" width="18.453125" style="53" customWidth="1"/>
    <col min="7" max="7" width="17.453125" style="53" customWidth="1"/>
  </cols>
  <sheetData>
    <row r="1" spans="1:7" ht="63" customHeight="1" thickBot="1" x14ac:dyDescent="0.3">
      <c r="A1" s="324" t="s">
        <v>1145</v>
      </c>
      <c r="D1" s="324" t="s">
        <v>2444</v>
      </c>
      <c r="G1" s="324" t="s">
        <v>2443</v>
      </c>
    </row>
    <row r="2" spans="1:7" ht="15" x14ac:dyDescent="0.25">
      <c r="A2" s="665" t="s">
        <v>1146</v>
      </c>
      <c r="D2" s="665"/>
      <c r="G2" s="665"/>
    </row>
    <row r="3" spans="1:7" ht="15" x14ac:dyDescent="0.3">
      <c r="A3" s="316" t="s">
        <v>467</v>
      </c>
      <c r="D3" s="316" t="s">
        <v>463</v>
      </c>
      <c r="G3" s="316" t="s">
        <v>1810</v>
      </c>
    </row>
    <row r="4" spans="1:7" ht="15" x14ac:dyDescent="0.3">
      <c r="A4" s="316" t="s">
        <v>466</v>
      </c>
      <c r="D4" s="316" t="s">
        <v>282</v>
      </c>
      <c r="G4" s="316" t="s">
        <v>705</v>
      </c>
    </row>
    <row r="5" spans="1:7" ht="15" x14ac:dyDescent="0.3">
      <c r="A5" s="316" t="s">
        <v>846</v>
      </c>
      <c r="D5" s="316" t="s">
        <v>158</v>
      </c>
      <c r="G5" s="316" t="s">
        <v>461</v>
      </c>
    </row>
    <row r="6" spans="1:7" ht="15" x14ac:dyDescent="0.3">
      <c r="A6" s="316" t="s">
        <v>280</v>
      </c>
      <c r="D6" s="316" t="s">
        <v>281</v>
      </c>
      <c r="G6" s="316" t="s">
        <v>2181</v>
      </c>
    </row>
    <row r="7" spans="1:7" ht="15" x14ac:dyDescent="0.3">
      <c r="A7" s="316" t="s">
        <v>56</v>
      </c>
      <c r="D7" s="316" t="s">
        <v>712</v>
      </c>
      <c r="G7" s="316" t="s">
        <v>463</v>
      </c>
    </row>
    <row r="8" spans="1:7" ht="15" x14ac:dyDescent="0.3">
      <c r="A8" s="316" t="s">
        <v>217</v>
      </c>
      <c r="D8" s="316" t="s">
        <v>295</v>
      </c>
      <c r="G8" s="316" t="s">
        <v>282</v>
      </c>
    </row>
    <row r="9" spans="1:7" ht="15" x14ac:dyDescent="0.3">
      <c r="A9" s="316" t="s">
        <v>283</v>
      </c>
      <c r="D9" s="316" t="s">
        <v>850</v>
      </c>
      <c r="G9" s="316" t="s">
        <v>158</v>
      </c>
    </row>
    <row r="10" spans="1:7" ht="15" x14ac:dyDescent="0.3">
      <c r="A10" s="316" t="s">
        <v>711</v>
      </c>
      <c r="D10" s="316" t="s">
        <v>161</v>
      </c>
      <c r="G10" s="316" t="s">
        <v>281</v>
      </c>
    </row>
    <row r="11" spans="1:7" ht="15" x14ac:dyDescent="0.3">
      <c r="A11" s="316" t="s">
        <v>284</v>
      </c>
      <c r="D11" s="316" t="s">
        <v>296</v>
      </c>
      <c r="G11" s="316" t="s">
        <v>2187</v>
      </c>
    </row>
    <row r="12" spans="1:7" ht="15" x14ac:dyDescent="0.3">
      <c r="A12" s="316" t="s">
        <v>286</v>
      </c>
      <c r="D12" s="316" t="s">
        <v>316</v>
      </c>
      <c r="G12" s="316" t="s">
        <v>2190</v>
      </c>
    </row>
    <row r="13" spans="1:7" ht="15" x14ac:dyDescent="0.3">
      <c r="A13" s="316" t="s">
        <v>285</v>
      </c>
      <c r="D13" s="316" t="s">
        <v>323</v>
      </c>
      <c r="G13" s="316" t="s">
        <v>1827</v>
      </c>
    </row>
    <row r="14" spans="1:7" ht="15" x14ac:dyDescent="0.3">
      <c r="A14" s="316" t="s">
        <v>159</v>
      </c>
      <c r="D14" s="316" t="s">
        <v>322</v>
      </c>
      <c r="G14" s="316" t="s">
        <v>1830</v>
      </c>
    </row>
    <row r="15" spans="1:7" ht="15" x14ac:dyDescent="0.3">
      <c r="A15" s="316" t="s">
        <v>724</v>
      </c>
      <c r="D15" s="316" t="s">
        <v>345</v>
      </c>
      <c r="G15" s="316" t="s">
        <v>712</v>
      </c>
    </row>
    <row r="16" spans="1:7" ht="15" x14ac:dyDescent="0.3">
      <c r="A16" s="316" t="s">
        <v>5</v>
      </c>
      <c r="D16" s="316" t="s">
        <v>509</v>
      </c>
      <c r="G16" s="316" t="s">
        <v>722</v>
      </c>
    </row>
    <row r="17" spans="1:7" ht="15" x14ac:dyDescent="0.3">
      <c r="A17" s="316" t="s">
        <v>315</v>
      </c>
      <c r="D17" s="316" t="s">
        <v>803</v>
      </c>
      <c r="G17" s="316" t="s">
        <v>295</v>
      </c>
    </row>
    <row r="18" spans="1:7" ht="15" x14ac:dyDescent="0.3">
      <c r="A18" s="316" t="s">
        <v>156</v>
      </c>
      <c r="D18" s="316" t="s">
        <v>804</v>
      </c>
      <c r="G18" s="316" t="s">
        <v>850</v>
      </c>
    </row>
    <row r="19" spans="1:7" ht="15" x14ac:dyDescent="0.3">
      <c r="A19" s="316" t="s">
        <v>302</v>
      </c>
      <c r="D19" s="316" t="s">
        <v>526</v>
      </c>
      <c r="G19" s="316" t="s">
        <v>161</v>
      </c>
    </row>
    <row r="20" spans="1:7" ht="15" x14ac:dyDescent="0.3">
      <c r="A20" s="316" t="s">
        <v>725</v>
      </c>
      <c r="D20" s="316" t="s">
        <v>528</v>
      </c>
      <c r="G20" s="316" t="s">
        <v>1854</v>
      </c>
    </row>
    <row r="21" spans="1:7" ht="15" x14ac:dyDescent="0.3">
      <c r="A21" s="316" t="s">
        <v>726</v>
      </c>
      <c r="D21" s="316" t="s">
        <v>534</v>
      </c>
      <c r="G21" s="316" t="s">
        <v>296</v>
      </c>
    </row>
    <row r="22" spans="1:7" ht="15" x14ac:dyDescent="0.3">
      <c r="A22" s="316" t="s">
        <v>727</v>
      </c>
      <c r="D22" s="316" t="s">
        <v>535</v>
      </c>
      <c r="G22" s="316" t="s">
        <v>2196</v>
      </c>
    </row>
    <row r="23" spans="1:7" ht="15" x14ac:dyDescent="0.3">
      <c r="A23" s="316" t="s">
        <v>303</v>
      </c>
      <c r="D23" s="316" t="s">
        <v>176</v>
      </c>
      <c r="G23" s="316" t="s">
        <v>1859</v>
      </c>
    </row>
    <row r="24" spans="1:7" ht="15" x14ac:dyDescent="0.3">
      <c r="A24" s="316" t="s">
        <v>728</v>
      </c>
      <c r="D24" s="316" t="s">
        <v>536</v>
      </c>
      <c r="G24" s="316" t="s">
        <v>1859</v>
      </c>
    </row>
    <row r="25" spans="1:7" ht="15" x14ac:dyDescent="0.3">
      <c r="A25" s="316" t="s">
        <v>299</v>
      </c>
      <c r="D25" s="316" t="s">
        <v>393</v>
      </c>
      <c r="G25" s="316" t="s">
        <v>746</v>
      </c>
    </row>
    <row r="26" spans="1:7" ht="15" x14ac:dyDescent="0.3">
      <c r="A26" s="316" t="s">
        <v>729</v>
      </c>
      <c r="D26" s="316" t="s">
        <v>537</v>
      </c>
      <c r="G26" s="316" t="s">
        <v>163</v>
      </c>
    </row>
    <row r="27" spans="1:7" ht="15" x14ac:dyDescent="0.3">
      <c r="A27" s="316" t="s">
        <v>730</v>
      </c>
      <c r="D27" s="316" t="s">
        <v>538</v>
      </c>
      <c r="G27" s="316" t="s">
        <v>316</v>
      </c>
    </row>
    <row r="28" spans="1:7" ht="15" x14ac:dyDescent="0.3">
      <c r="A28" s="316" t="s">
        <v>304</v>
      </c>
      <c r="D28" s="316" t="s">
        <v>78</v>
      </c>
      <c r="G28" s="316" t="s">
        <v>318</v>
      </c>
    </row>
    <row r="29" spans="1:7" ht="15" x14ac:dyDescent="0.3">
      <c r="A29" s="316" t="s">
        <v>305</v>
      </c>
      <c r="D29" s="316" t="s">
        <v>857</v>
      </c>
      <c r="G29" s="316" t="s">
        <v>320</v>
      </c>
    </row>
    <row r="30" spans="1:7" ht="15" x14ac:dyDescent="0.3">
      <c r="A30" s="316" t="s">
        <v>731</v>
      </c>
      <c r="D30" s="316" t="s">
        <v>70</v>
      </c>
      <c r="G30" s="316" t="s">
        <v>323</v>
      </c>
    </row>
    <row r="31" spans="1:7" ht="15" x14ac:dyDescent="0.3">
      <c r="A31" s="316" t="s">
        <v>732</v>
      </c>
      <c r="D31" s="316" t="s">
        <v>539</v>
      </c>
      <c r="G31" s="316" t="s">
        <v>322</v>
      </c>
    </row>
    <row r="32" spans="1:7" ht="15" x14ac:dyDescent="0.3">
      <c r="A32" s="316" t="s">
        <v>149</v>
      </c>
      <c r="D32" s="316" t="s">
        <v>540</v>
      </c>
      <c r="G32" s="316" t="s">
        <v>1887</v>
      </c>
    </row>
    <row r="33" spans="1:7" ht="15" x14ac:dyDescent="0.3">
      <c r="A33" s="316" t="s">
        <v>141</v>
      </c>
      <c r="D33" s="316" t="s">
        <v>541</v>
      </c>
      <c r="G33" s="316" t="s">
        <v>166</v>
      </c>
    </row>
    <row r="34" spans="1:7" ht="15" x14ac:dyDescent="0.3">
      <c r="A34" s="316" t="s">
        <v>733</v>
      </c>
      <c r="D34" s="316" t="s">
        <v>542</v>
      </c>
      <c r="G34" s="316" t="s">
        <v>326</v>
      </c>
    </row>
    <row r="35" spans="1:7" ht="15" x14ac:dyDescent="0.3">
      <c r="A35" s="316" t="s">
        <v>306</v>
      </c>
      <c r="D35" s="316" t="s">
        <v>543</v>
      </c>
      <c r="G35" s="316" t="s">
        <v>436</v>
      </c>
    </row>
    <row r="36" spans="1:7" ht="15" x14ac:dyDescent="0.3">
      <c r="A36" s="316" t="s">
        <v>734</v>
      </c>
      <c r="D36" s="316" t="s">
        <v>544</v>
      </c>
      <c r="G36" s="316" t="s">
        <v>1898</v>
      </c>
    </row>
    <row r="37" spans="1:7" ht="15" x14ac:dyDescent="0.3">
      <c r="A37" s="316" t="s">
        <v>735</v>
      </c>
      <c r="D37" s="316" t="s">
        <v>431</v>
      </c>
      <c r="G37" s="316" t="s">
        <v>2201</v>
      </c>
    </row>
    <row r="38" spans="1:7" ht="15" x14ac:dyDescent="0.3">
      <c r="A38" s="316" t="s">
        <v>307</v>
      </c>
      <c r="D38" s="316" t="s">
        <v>234</v>
      </c>
      <c r="G38" s="316" t="s">
        <v>345</v>
      </c>
    </row>
    <row r="39" spans="1:7" ht="15" x14ac:dyDescent="0.3">
      <c r="A39" s="316" t="s">
        <v>308</v>
      </c>
      <c r="D39" s="316" t="s">
        <v>90</v>
      </c>
      <c r="G39" s="316" t="s">
        <v>346</v>
      </c>
    </row>
    <row r="40" spans="1:7" ht="15" x14ac:dyDescent="0.3">
      <c r="A40" s="316" t="s">
        <v>309</v>
      </c>
      <c r="D40" s="316" t="s">
        <v>545</v>
      </c>
      <c r="G40" s="316" t="s">
        <v>474</v>
      </c>
    </row>
    <row r="41" spans="1:7" ht="15" x14ac:dyDescent="0.3">
      <c r="A41" s="316" t="s">
        <v>91</v>
      </c>
      <c r="D41" s="316" t="s">
        <v>546</v>
      </c>
      <c r="G41" s="316" t="s">
        <v>1907</v>
      </c>
    </row>
    <row r="42" spans="1:7" ht="15" x14ac:dyDescent="0.3">
      <c r="A42" s="316" t="s">
        <v>310</v>
      </c>
      <c r="D42" s="316" t="s">
        <v>9</v>
      </c>
      <c r="G42" s="316" t="s">
        <v>1910</v>
      </c>
    </row>
    <row r="43" spans="1:7" ht="15" x14ac:dyDescent="0.3">
      <c r="A43" s="316" t="s">
        <v>737</v>
      </c>
      <c r="D43" s="316" t="s">
        <v>10</v>
      </c>
      <c r="G43" s="316" t="s">
        <v>484</v>
      </c>
    </row>
    <row r="44" spans="1:7" ht="15" x14ac:dyDescent="0.3">
      <c r="A44" s="316" t="s">
        <v>311</v>
      </c>
      <c r="D44" s="316" t="s">
        <v>256</v>
      </c>
      <c r="G44" s="316" t="s">
        <v>485</v>
      </c>
    </row>
    <row r="45" spans="1:7" ht="15" x14ac:dyDescent="0.3">
      <c r="A45" s="316" t="s">
        <v>397</v>
      </c>
      <c r="D45" s="316" t="s">
        <v>182</v>
      </c>
      <c r="G45" s="316" t="s">
        <v>486</v>
      </c>
    </row>
    <row r="46" spans="1:7" ht="15" x14ac:dyDescent="0.3">
      <c r="A46" s="316" t="s">
        <v>235</v>
      </c>
      <c r="D46" s="316" t="s">
        <v>555</v>
      </c>
      <c r="G46" s="316" t="s">
        <v>1923</v>
      </c>
    </row>
    <row r="47" spans="1:7" ht="15" x14ac:dyDescent="0.3">
      <c r="A47" s="316" t="s">
        <v>236</v>
      </c>
      <c r="D47" s="316" t="s">
        <v>207</v>
      </c>
      <c r="G47" s="316" t="s">
        <v>494</v>
      </c>
    </row>
    <row r="48" spans="1:7" ht="15" x14ac:dyDescent="0.3">
      <c r="A48" s="316" t="s">
        <v>312</v>
      </c>
      <c r="D48" s="316" t="s">
        <v>207</v>
      </c>
      <c r="G48" s="316" t="s">
        <v>509</v>
      </c>
    </row>
    <row r="49" spans="1:7" ht="15" x14ac:dyDescent="0.3">
      <c r="A49" s="316" t="s">
        <v>313</v>
      </c>
      <c r="D49" s="856"/>
      <c r="G49" s="316" t="s">
        <v>1934</v>
      </c>
    </row>
    <row r="50" spans="1:7" ht="15" x14ac:dyDescent="0.3">
      <c r="A50" s="316" t="s">
        <v>738</v>
      </c>
      <c r="D50" s="316"/>
      <c r="G50" s="316" t="s">
        <v>1939</v>
      </c>
    </row>
    <row r="51" spans="1:7" ht="15" x14ac:dyDescent="0.3">
      <c r="A51" s="316" t="s">
        <v>739</v>
      </c>
      <c r="D51" s="856"/>
      <c r="G51" s="316" t="s">
        <v>51</v>
      </c>
    </row>
    <row r="52" spans="1:7" ht="15" x14ac:dyDescent="0.3">
      <c r="A52" s="316" t="s">
        <v>740</v>
      </c>
      <c r="D52" s="316"/>
      <c r="G52" s="316" t="s">
        <v>173</v>
      </c>
    </row>
    <row r="53" spans="1:7" ht="15" x14ac:dyDescent="0.3">
      <c r="A53" s="316" t="s">
        <v>741</v>
      </c>
      <c r="D53" s="856"/>
      <c r="G53" s="316" t="s">
        <v>803</v>
      </c>
    </row>
    <row r="54" spans="1:7" ht="15" x14ac:dyDescent="0.3">
      <c r="A54" s="316" t="s">
        <v>742</v>
      </c>
      <c r="D54" s="316"/>
      <c r="G54" s="316" t="s">
        <v>804</v>
      </c>
    </row>
    <row r="55" spans="1:7" ht="15" x14ac:dyDescent="0.3">
      <c r="A55" s="316" t="s">
        <v>743</v>
      </c>
      <c r="D55" s="856"/>
      <c r="G55" s="316" t="s">
        <v>526</v>
      </c>
    </row>
    <row r="56" spans="1:7" ht="15" x14ac:dyDescent="0.3">
      <c r="A56" s="316" t="s">
        <v>744</v>
      </c>
      <c r="D56" s="316"/>
      <c r="G56" s="316" t="s">
        <v>2230</v>
      </c>
    </row>
    <row r="57" spans="1:7" ht="15" x14ac:dyDescent="0.3">
      <c r="A57" s="316" t="s">
        <v>398</v>
      </c>
      <c r="D57" s="856"/>
      <c r="G57" s="316" t="s">
        <v>527</v>
      </c>
    </row>
    <row r="58" spans="1:7" ht="15" x14ac:dyDescent="0.3">
      <c r="A58" s="316" t="s">
        <v>745</v>
      </c>
      <c r="D58" s="316"/>
      <c r="G58" s="316" t="s">
        <v>528</v>
      </c>
    </row>
    <row r="59" spans="1:7" ht="15" x14ac:dyDescent="0.3">
      <c r="A59" s="316" t="s">
        <v>314</v>
      </c>
      <c r="D59" s="856"/>
      <c r="G59" s="316" t="s">
        <v>530</v>
      </c>
    </row>
    <row r="60" spans="1:7" ht="15" x14ac:dyDescent="0.3">
      <c r="A60" s="316" t="s">
        <v>162</v>
      </c>
      <c r="D60" s="316"/>
      <c r="G60" s="316" t="s">
        <v>435</v>
      </c>
    </row>
    <row r="61" spans="1:7" ht="15" x14ac:dyDescent="0.3">
      <c r="A61" s="316" t="s">
        <v>324</v>
      </c>
      <c r="D61" s="856"/>
      <c r="G61" s="316" t="s">
        <v>2237</v>
      </c>
    </row>
    <row r="62" spans="1:7" ht="15" x14ac:dyDescent="0.3">
      <c r="A62" s="316" t="s">
        <v>93</v>
      </c>
      <c r="D62" s="316"/>
      <c r="G62" s="316" t="s">
        <v>532</v>
      </c>
    </row>
    <row r="63" spans="1:7" ht="15" x14ac:dyDescent="0.3">
      <c r="A63" s="316" t="s">
        <v>240</v>
      </c>
      <c r="D63" s="856"/>
      <c r="G63" s="316" t="s">
        <v>443</v>
      </c>
    </row>
    <row r="64" spans="1:7" ht="15" x14ac:dyDescent="0.3">
      <c r="A64" s="316" t="s">
        <v>757</v>
      </c>
      <c r="D64" s="316"/>
      <c r="G64" s="316" t="s">
        <v>1966</v>
      </c>
    </row>
    <row r="65" spans="1:7" ht="15" x14ac:dyDescent="0.3">
      <c r="A65" s="316" t="s">
        <v>329</v>
      </c>
      <c r="D65" s="856"/>
      <c r="G65" s="316" t="s">
        <v>1969</v>
      </c>
    </row>
    <row r="66" spans="1:7" ht="15" x14ac:dyDescent="0.3">
      <c r="A66" s="316" t="s">
        <v>758</v>
      </c>
      <c r="D66" s="316"/>
      <c r="G66" s="316" t="s">
        <v>817</v>
      </c>
    </row>
    <row r="67" spans="1:7" ht="15" x14ac:dyDescent="0.3">
      <c r="A67" s="316" t="s">
        <v>336</v>
      </c>
      <c r="D67" s="856"/>
      <c r="G67" s="316" t="s">
        <v>395</v>
      </c>
    </row>
    <row r="68" spans="1:7" ht="15" x14ac:dyDescent="0.3">
      <c r="A68" s="316" t="s">
        <v>335</v>
      </c>
      <c r="D68" s="316"/>
      <c r="G68" s="316" t="s">
        <v>85</v>
      </c>
    </row>
    <row r="69" spans="1:7" ht="15" x14ac:dyDescent="0.3">
      <c r="A69" s="316" t="s">
        <v>759</v>
      </c>
      <c r="D69" s="856"/>
      <c r="G69" s="316" t="s">
        <v>1983</v>
      </c>
    </row>
    <row r="70" spans="1:7" ht="15" x14ac:dyDescent="0.3">
      <c r="A70" s="316" t="s">
        <v>330</v>
      </c>
      <c r="D70" s="316"/>
      <c r="G70" s="316" t="s">
        <v>1986</v>
      </c>
    </row>
    <row r="71" spans="1:7" ht="15" x14ac:dyDescent="0.3">
      <c r="A71" s="316" t="s">
        <v>331</v>
      </c>
      <c r="D71" s="856"/>
      <c r="G71" s="316" t="s">
        <v>83</v>
      </c>
    </row>
    <row r="72" spans="1:7" ht="15" x14ac:dyDescent="0.3">
      <c r="A72" s="316" t="s">
        <v>332</v>
      </c>
      <c r="D72" s="316"/>
      <c r="G72" s="316" t="s">
        <v>84</v>
      </c>
    </row>
    <row r="73" spans="1:7" ht="15" x14ac:dyDescent="0.3">
      <c r="A73" s="316" t="s">
        <v>333</v>
      </c>
      <c r="D73" s="856"/>
      <c r="G73" s="316" t="s">
        <v>1993</v>
      </c>
    </row>
    <row r="74" spans="1:7" ht="15" x14ac:dyDescent="0.3">
      <c r="A74" s="316" t="s">
        <v>337</v>
      </c>
      <c r="D74" s="316"/>
      <c r="G74" s="316" t="s">
        <v>86</v>
      </c>
    </row>
    <row r="75" spans="1:7" ht="15" x14ac:dyDescent="0.3">
      <c r="A75" s="316" t="s">
        <v>334</v>
      </c>
      <c r="D75" s="856"/>
      <c r="G75" s="316" t="s">
        <v>2006</v>
      </c>
    </row>
    <row r="76" spans="1:7" ht="15" x14ac:dyDescent="0.3">
      <c r="A76" s="316" t="s">
        <v>339</v>
      </c>
      <c r="D76" s="316"/>
      <c r="G76" s="316" t="s">
        <v>175</v>
      </c>
    </row>
    <row r="77" spans="1:7" ht="15" x14ac:dyDescent="0.3">
      <c r="A77" s="316" t="s">
        <v>344</v>
      </c>
      <c r="D77" s="856"/>
      <c r="G77" s="316" t="s">
        <v>2017</v>
      </c>
    </row>
    <row r="78" spans="1:7" ht="15" x14ac:dyDescent="0.3">
      <c r="A78" s="316" t="s">
        <v>353</v>
      </c>
      <c r="D78" s="316"/>
      <c r="G78" s="316" t="s">
        <v>534</v>
      </c>
    </row>
    <row r="79" spans="1:7" ht="15" x14ac:dyDescent="0.3">
      <c r="A79" s="316" t="s">
        <v>241</v>
      </c>
      <c r="D79" s="856"/>
      <c r="G79" s="316" t="s">
        <v>535</v>
      </c>
    </row>
    <row r="80" spans="1:7" ht="15" x14ac:dyDescent="0.3">
      <c r="A80" s="316" t="s">
        <v>242</v>
      </c>
      <c r="D80" s="316"/>
      <c r="G80" s="316" t="s">
        <v>176</v>
      </c>
    </row>
    <row r="81" spans="1:7" ht="15" x14ac:dyDescent="0.3">
      <c r="A81" s="316" t="s">
        <v>243</v>
      </c>
      <c r="D81" s="856"/>
      <c r="G81" s="316" t="s">
        <v>2024</v>
      </c>
    </row>
    <row r="82" spans="1:7" ht="15" x14ac:dyDescent="0.3">
      <c r="A82" s="316" t="s">
        <v>471</v>
      </c>
      <c r="D82" s="316"/>
      <c r="G82" s="316" t="s">
        <v>2029</v>
      </c>
    </row>
    <row r="83" spans="1:7" ht="15" x14ac:dyDescent="0.3">
      <c r="A83" s="316" t="s">
        <v>244</v>
      </c>
      <c r="D83" s="856"/>
      <c r="G83" s="316" t="s">
        <v>536</v>
      </c>
    </row>
    <row r="84" spans="1:7" ht="15" x14ac:dyDescent="0.3">
      <c r="A84" s="316" t="s">
        <v>770</v>
      </c>
      <c r="D84" s="316"/>
      <c r="G84" s="316" t="s">
        <v>393</v>
      </c>
    </row>
    <row r="85" spans="1:7" ht="15" x14ac:dyDescent="0.3">
      <c r="A85" s="316" t="s">
        <v>771</v>
      </c>
      <c r="D85" s="856"/>
      <c r="G85" s="316" t="s">
        <v>537</v>
      </c>
    </row>
    <row r="86" spans="1:7" ht="15" x14ac:dyDescent="0.3">
      <c r="A86" s="316" t="s">
        <v>475</v>
      </c>
      <c r="D86" s="316"/>
      <c r="G86" s="316" t="s">
        <v>538</v>
      </c>
    </row>
    <row r="87" spans="1:7" ht="15" x14ac:dyDescent="0.3">
      <c r="A87" s="316" t="s">
        <v>772</v>
      </c>
      <c r="D87" s="856"/>
      <c r="G87" s="316" t="s">
        <v>2038</v>
      </c>
    </row>
    <row r="88" spans="1:7" ht="15" x14ac:dyDescent="0.3">
      <c r="A88" s="316" t="s">
        <v>432</v>
      </c>
      <c r="D88" s="316"/>
      <c r="G88" s="316" t="s">
        <v>2041</v>
      </c>
    </row>
    <row r="89" spans="1:7" ht="15" x14ac:dyDescent="0.3">
      <c r="A89" s="316" t="s">
        <v>153</v>
      </c>
      <c r="D89" s="316"/>
      <c r="G89" s="316" t="s">
        <v>2044</v>
      </c>
    </row>
    <row r="90" spans="1:7" ht="15" x14ac:dyDescent="0.3">
      <c r="A90" s="316" t="s">
        <v>773</v>
      </c>
      <c r="D90" s="316"/>
      <c r="G90" s="316" t="s">
        <v>78</v>
      </c>
    </row>
    <row r="91" spans="1:7" ht="15" x14ac:dyDescent="0.3">
      <c r="A91" s="316" t="s">
        <v>775</v>
      </c>
      <c r="D91" s="316"/>
      <c r="G91" s="316" t="s">
        <v>857</v>
      </c>
    </row>
    <row r="92" spans="1:7" ht="15" x14ac:dyDescent="0.3">
      <c r="A92" s="316" t="s">
        <v>776</v>
      </c>
      <c r="D92" s="316"/>
      <c r="G92" s="316" t="s">
        <v>70</v>
      </c>
    </row>
    <row r="93" spans="1:7" ht="15" x14ac:dyDescent="0.3">
      <c r="A93" s="316" t="s">
        <v>405</v>
      </c>
      <c r="D93" s="316"/>
      <c r="G93" s="316" t="s">
        <v>2056</v>
      </c>
    </row>
    <row r="94" spans="1:7" ht="15" x14ac:dyDescent="0.3">
      <c r="A94" s="316" t="s">
        <v>54</v>
      </c>
      <c r="D94" s="316"/>
      <c r="G94" s="316" t="s">
        <v>539</v>
      </c>
    </row>
    <row r="95" spans="1:7" ht="15" x14ac:dyDescent="0.3">
      <c r="A95" s="316" t="s">
        <v>777</v>
      </c>
      <c r="D95" s="316"/>
      <c r="G95" s="316" t="s">
        <v>540</v>
      </c>
    </row>
    <row r="96" spans="1:7" ht="15" x14ac:dyDescent="0.3">
      <c r="A96" s="316" t="s">
        <v>476</v>
      </c>
      <c r="D96" s="316"/>
      <c r="G96" s="316" t="s">
        <v>2063</v>
      </c>
    </row>
    <row r="97" spans="1:7" ht="15" x14ac:dyDescent="0.3">
      <c r="A97" s="316" t="s">
        <v>778</v>
      </c>
      <c r="D97" s="316"/>
      <c r="G97" s="316" t="s">
        <v>2066</v>
      </c>
    </row>
    <row r="98" spans="1:7" ht="15" x14ac:dyDescent="0.3">
      <c r="A98" s="316" t="s">
        <v>779</v>
      </c>
      <c r="D98" s="316"/>
      <c r="G98" s="316" t="s">
        <v>541</v>
      </c>
    </row>
    <row r="99" spans="1:7" ht="15" x14ac:dyDescent="0.3">
      <c r="A99" s="316" t="s">
        <v>477</v>
      </c>
      <c r="D99" s="316"/>
      <c r="G99" s="316" t="s">
        <v>2071</v>
      </c>
    </row>
    <row r="100" spans="1:7" ht="15" x14ac:dyDescent="0.3">
      <c r="A100" s="316" t="s">
        <v>168</v>
      </c>
      <c r="D100" s="316"/>
      <c r="G100" s="316" t="s">
        <v>542</v>
      </c>
    </row>
    <row r="101" spans="1:7" ht="15" x14ac:dyDescent="0.3">
      <c r="A101" s="316" t="s">
        <v>478</v>
      </c>
      <c r="D101" s="316"/>
      <c r="G101" s="316" t="s">
        <v>543</v>
      </c>
    </row>
    <row r="102" spans="1:7" ht="15" x14ac:dyDescent="0.3">
      <c r="A102" s="316" t="s">
        <v>780</v>
      </c>
      <c r="D102" s="316"/>
      <c r="G102" s="316" t="s">
        <v>544</v>
      </c>
    </row>
    <row r="103" spans="1:7" ht="15" x14ac:dyDescent="0.3">
      <c r="A103" s="316" t="s">
        <v>781</v>
      </c>
      <c r="D103" s="316"/>
      <c r="G103" s="316" t="s">
        <v>2080</v>
      </c>
    </row>
    <row r="104" spans="1:7" ht="15" x14ac:dyDescent="0.3">
      <c r="A104" s="316" t="s">
        <v>169</v>
      </c>
      <c r="D104" s="316"/>
      <c r="G104" s="316" t="s">
        <v>431</v>
      </c>
    </row>
    <row r="105" spans="1:7" ht="15" x14ac:dyDescent="0.3">
      <c r="A105" s="316" t="s">
        <v>479</v>
      </c>
      <c r="D105" s="316"/>
      <c r="G105" s="316" t="s">
        <v>234</v>
      </c>
    </row>
    <row r="106" spans="1:7" ht="15" x14ac:dyDescent="0.3">
      <c r="A106" s="316" t="s">
        <v>782</v>
      </c>
      <c r="D106" s="316"/>
      <c r="G106" s="316" t="s">
        <v>233</v>
      </c>
    </row>
    <row r="107" spans="1:7" ht="15" x14ac:dyDescent="0.3">
      <c r="A107" s="316" t="s">
        <v>783</v>
      </c>
      <c r="D107" s="316"/>
      <c r="G107" s="316" t="s">
        <v>90</v>
      </c>
    </row>
    <row r="108" spans="1:7" ht="15" x14ac:dyDescent="0.3">
      <c r="A108" s="316" t="s">
        <v>481</v>
      </c>
      <c r="D108" s="316"/>
      <c r="G108" s="316" t="s">
        <v>545</v>
      </c>
    </row>
    <row r="109" spans="1:7" ht="15" x14ac:dyDescent="0.3">
      <c r="A109" s="316" t="s">
        <v>480</v>
      </c>
      <c r="D109" s="316"/>
      <c r="G109" s="316" t="s">
        <v>546</v>
      </c>
    </row>
    <row r="110" spans="1:7" ht="15" x14ac:dyDescent="0.3">
      <c r="A110" s="316" t="s">
        <v>482</v>
      </c>
      <c r="D110" s="316"/>
      <c r="G110" s="316" t="s">
        <v>11</v>
      </c>
    </row>
    <row r="111" spans="1:7" ht="15" x14ac:dyDescent="0.3">
      <c r="A111" s="316" t="s">
        <v>245</v>
      </c>
      <c r="D111" s="316"/>
      <c r="G111" s="316" t="s">
        <v>2088</v>
      </c>
    </row>
    <row r="112" spans="1:7" ht="15" x14ac:dyDescent="0.3">
      <c r="A112" s="316" t="s">
        <v>246</v>
      </c>
      <c r="D112" s="316"/>
      <c r="G112" s="316" t="s">
        <v>2091</v>
      </c>
    </row>
    <row r="113" spans="1:7" ht="15" x14ac:dyDescent="0.3">
      <c r="A113" s="316" t="s">
        <v>498</v>
      </c>
      <c r="D113" s="316"/>
      <c r="G113" s="316" t="s">
        <v>9</v>
      </c>
    </row>
    <row r="114" spans="1:7" ht="15" x14ac:dyDescent="0.3">
      <c r="A114" s="316" t="s">
        <v>792</v>
      </c>
      <c r="D114" s="316"/>
      <c r="G114" s="316" t="s">
        <v>2096</v>
      </c>
    </row>
    <row r="115" spans="1:7" ht="15" x14ac:dyDescent="0.3">
      <c r="A115" s="316" t="s">
        <v>499</v>
      </c>
      <c r="D115" s="316"/>
      <c r="G115" s="316" t="s">
        <v>2099</v>
      </c>
    </row>
    <row r="116" spans="1:7" ht="15" x14ac:dyDescent="0.3">
      <c r="A116" s="316" t="s">
        <v>793</v>
      </c>
      <c r="D116" s="316"/>
      <c r="G116" s="316" t="s">
        <v>255</v>
      </c>
    </row>
    <row r="117" spans="1:7" ht="15" x14ac:dyDescent="0.3">
      <c r="A117" s="316" t="s">
        <v>247</v>
      </c>
      <c r="D117" s="316"/>
      <c r="G117" s="316" t="s">
        <v>2104</v>
      </c>
    </row>
    <row r="118" spans="1:7" ht="15" x14ac:dyDescent="0.3">
      <c r="A118" s="316" t="s">
        <v>500</v>
      </c>
      <c r="D118" s="316"/>
      <c r="G118" s="316" t="s">
        <v>2107</v>
      </c>
    </row>
    <row r="119" spans="1:7" ht="15" x14ac:dyDescent="0.3">
      <c r="A119" s="316" t="s">
        <v>796</v>
      </c>
      <c r="D119" s="316"/>
      <c r="G119" s="316" t="s">
        <v>2110</v>
      </c>
    </row>
    <row r="120" spans="1:7" ht="15" x14ac:dyDescent="0.3">
      <c r="A120" s="316" t="s">
        <v>503</v>
      </c>
      <c r="D120" s="316"/>
      <c r="G120" s="316" t="s">
        <v>10</v>
      </c>
    </row>
    <row r="121" spans="1:7" ht="15" x14ac:dyDescent="0.3">
      <c r="A121" s="316" t="s">
        <v>504</v>
      </c>
      <c r="D121" s="316"/>
      <c r="G121" s="316" t="s">
        <v>2119</v>
      </c>
    </row>
    <row r="122" spans="1:7" ht="15" x14ac:dyDescent="0.3">
      <c r="A122" s="316" t="s">
        <v>853</v>
      </c>
      <c r="D122" s="316"/>
      <c r="G122" s="316" t="s">
        <v>177</v>
      </c>
    </row>
    <row r="123" spans="1:7" ht="15" x14ac:dyDescent="0.3">
      <c r="A123" s="316" t="s">
        <v>502</v>
      </c>
      <c r="D123" s="316"/>
      <c r="G123" s="316" t="s">
        <v>256</v>
      </c>
    </row>
    <row r="124" spans="1:7" ht="15" x14ac:dyDescent="0.3">
      <c r="A124" s="316" t="s">
        <v>798</v>
      </c>
      <c r="D124" s="316"/>
      <c r="G124" s="316" t="s">
        <v>2139</v>
      </c>
    </row>
    <row r="125" spans="1:7" ht="15" x14ac:dyDescent="0.3">
      <c r="A125" s="316" t="s">
        <v>506</v>
      </c>
      <c r="D125" s="316"/>
      <c r="G125" s="316" t="s">
        <v>671</v>
      </c>
    </row>
    <row r="126" spans="1:7" ht="15" x14ac:dyDescent="0.3">
      <c r="A126" s="316" t="s">
        <v>508</v>
      </c>
      <c r="D126" s="316"/>
      <c r="G126" s="316" t="s">
        <v>3</v>
      </c>
    </row>
    <row r="127" spans="1:7" ht="15" x14ac:dyDescent="0.3">
      <c r="A127" s="316" t="s">
        <v>802</v>
      </c>
      <c r="D127" s="316"/>
      <c r="G127" s="316" t="s">
        <v>554</v>
      </c>
    </row>
    <row r="128" spans="1:7" ht="15" x14ac:dyDescent="0.3">
      <c r="A128" s="316" t="s">
        <v>805</v>
      </c>
      <c r="D128" s="316"/>
      <c r="G128" s="316" t="s">
        <v>2466</v>
      </c>
    </row>
    <row r="129" spans="1:7" ht="15" x14ac:dyDescent="0.3">
      <c r="A129" s="316" t="s">
        <v>854</v>
      </c>
      <c r="D129" s="316"/>
      <c r="G129" s="316" t="s">
        <v>182</v>
      </c>
    </row>
    <row r="130" spans="1:7" ht="15" x14ac:dyDescent="0.3">
      <c r="A130" s="316" t="s">
        <v>524</v>
      </c>
      <c r="D130" s="316"/>
      <c r="G130" s="316" t="s">
        <v>555</v>
      </c>
    </row>
    <row r="131" spans="1:7" ht="15" x14ac:dyDescent="0.3">
      <c r="A131" s="316" t="s">
        <v>513</v>
      </c>
      <c r="D131" s="316"/>
      <c r="G131" s="316" t="s">
        <v>2261</v>
      </c>
    </row>
    <row r="132" spans="1:7" ht="15" x14ac:dyDescent="0.3">
      <c r="A132" s="316" t="s">
        <v>248</v>
      </c>
      <c r="D132" s="316"/>
      <c r="G132" s="316" t="s">
        <v>694</v>
      </c>
    </row>
    <row r="133" spans="1:7" ht="15" x14ac:dyDescent="0.3">
      <c r="A133" s="316" t="s">
        <v>525</v>
      </c>
      <c r="D133" s="316"/>
      <c r="G133" s="316" t="s">
        <v>207</v>
      </c>
    </row>
    <row r="134" spans="1:7" ht="15" x14ac:dyDescent="0.3">
      <c r="A134" s="316" t="s">
        <v>813</v>
      </c>
      <c r="D134" s="316"/>
      <c r="G134" s="316" t="s">
        <v>2172</v>
      </c>
    </row>
    <row r="135" spans="1:7" ht="15" x14ac:dyDescent="0.3">
      <c r="A135" s="316" t="s">
        <v>55</v>
      </c>
      <c r="D135" s="316"/>
      <c r="G135" s="316"/>
    </row>
    <row r="136" spans="1:7" ht="15" x14ac:dyDescent="0.3">
      <c r="A136" s="316" t="s">
        <v>178</v>
      </c>
      <c r="D136" s="316"/>
      <c r="G136" s="316"/>
    </row>
    <row r="137" spans="1:7" ht="15" x14ac:dyDescent="0.3">
      <c r="A137" s="316" t="s">
        <v>664</v>
      </c>
      <c r="D137" s="316"/>
      <c r="G137" s="316"/>
    </row>
    <row r="138" spans="1:7" ht="15" x14ac:dyDescent="0.3">
      <c r="A138" s="316" t="s">
        <v>14</v>
      </c>
      <c r="D138" s="316"/>
      <c r="G138" s="316"/>
    </row>
    <row r="139" spans="1:7" ht="15" x14ac:dyDescent="0.3">
      <c r="A139" s="316" t="s">
        <v>826</v>
      </c>
      <c r="D139" s="316"/>
      <c r="G139" s="316"/>
    </row>
    <row r="140" spans="1:7" ht="15" x14ac:dyDescent="0.3">
      <c r="A140" s="316" t="s">
        <v>827</v>
      </c>
      <c r="D140" s="316"/>
      <c r="G140" s="316"/>
    </row>
    <row r="141" spans="1:7" ht="15" x14ac:dyDescent="0.3">
      <c r="A141" s="316" t="s">
        <v>665</v>
      </c>
      <c r="D141" s="316"/>
      <c r="G141" s="316"/>
    </row>
    <row r="142" spans="1:7" ht="15" x14ac:dyDescent="0.3">
      <c r="A142" s="316" t="s">
        <v>15</v>
      </c>
      <c r="D142" s="316"/>
      <c r="G142" s="316"/>
    </row>
    <row r="143" spans="1:7" ht="15" x14ac:dyDescent="0.3">
      <c r="A143" s="316" t="s">
        <v>16</v>
      </c>
      <c r="D143" s="316"/>
      <c r="G143" s="316"/>
    </row>
    <row r="144" spans="1:7" ht="15" x14ac:dyDescent="0.3">
      <c r="A144" s="316" t="s">
        <v>179</v>
      </c>
      <c r="D144" s="316"/>
      <c r="G144" s="316"/>
    </row>
    <row r="145" spans="1:7" ht="15" x14ac:dyDescent="0.3">
      <c r="A145" s="316" t="s">
        <v>666</v>
      </c>
      <c r="D145" s="316"/>
      <c r="G145" s="316"/>
    </row>
    <row r="146" spans="1:7" ht="15" x14ac:dyDescent="0.3">
      <c r="A146" s="316" t="s">
        <v>17</v>
      </c>
      <c r="D146" s="316"/>
      <c r="G146" s="316"/>
    </row>
    <row r="147" spans="1:7" ht="15" x14ac:dyDescent="0.3">
      <c r="A147" s="316" t="s">
        <v>180</v>
      </c>
      <c r="D147" s="316"/>
      <c r="G147" s="316"/>
    </row>
    <row r="148" spans="1:7" ht="15" x14ac:dyDescent="0.3">
      <c r="A148" s="316" t="s">
        <v>18</v>
      </c>
      <c r="D148" s="316"/>
      <c r="G148" s="316"/>
    </row>
    <row r="149" spans="1:7" ht="15" x14ac:dyDescent="0.3">
      <c r="A149" s="316" t="s">
        <v>29</v>
      </c>
      <c r="D149" s="316"/>
      <c r="G149" s="316"/>
    </row>
    <row r="150" spans="1:7" ht="15" x14ac:dyDescent="0.3">
      <c r="A150" s="316" t="s">
        <v>27</v>
      </c>
      <c r="D150" s="316" t="s">
        <v>220</v>
      </c>
      <c r="G150" s="316"/>
    </row>
    <row r="151" spans="1:7" ht="15" x14ac:dyDescent="0.3">
      <c r="A151" s="316" t="s">
        <v>28</v>
      </c>
      <c r="D151" s="316" t="s">
        <v>220</v>
      </c>
      <c r="G151" s="316"/>
    </row>
    <row r="152" spans="1:7" ht="15" x14ac:dyDescent="0.3">
      <c r="A152" s="377" t="s">
        <v>831</v>
      </c>
      <c r="D152" s="316" t="s">
        <v>220</v>
      </c>
      <c r="G152" s="316"/>
    </row>
    <row r="153" spans="1:7" ht="15" x14ac:dyDescent="0.3">
      <c r="A153" s="856"/>
      <c r="D153" s="316" t="s">
        <v>220</v>
      </c>
      <c r="G153" s="316"/>
    </row>
    <row r="154" spans="1:7" ht="15" x14ac:dyDescent="0.3">
      <c r="A154" s="316"/>
      <c r="D154" s="316" t="s">
        <v>220</v>
      </c>
      <c r="G154" s="316"/>
    </row>
    <row r="155" spans="1:7" ht="15" x14ac:dyDescent="0.3">
      <c r="A155" s="856"/>
      <c r="D155" s="316" t="s">
        <v>220</v>
      </c>
      <c r="G155" s="316"/>
    </row>
    <row r="156" spans="1:7" ht="15" x14ac:dyDescent="0.3">
      <c r="A156" s="316"/>
      <c r="D156" s="316" t="s">
        <v>220</v>
      </c>
      <c r="G156" s="316"/>
    </row>
    <row r="157" spans="1:7" ht="15" x14ac:dyDescent="0.3">
      <c r="A157" s="856"/>
      <c r="D157" s="316" t="s">
        <v>220</v>
      </c>
      <c r="G157" s="316"/>
    </row>
    <row r="158" spans="1:7" ht="15" x14ac:dyDescent="0.3">
      <c r="A158" s="316"/>
      <c r="D158" s="316" t="s">
        <v>220</v>
      </c>
      <c r="G158" s="316"/>
    </row>
    <row r="159" spans="1:7" ht="15" x14ac:dyDescent="0.3">
      <c r="A159" s="856"/>
      <c r="D159" s="316" t="s">
        <v>220</v>
      </c>
      <c r="G159" s="316"/>
    </row>
    <row r="160" spans="1:7" ht="15" x14ac:dyDescent="0.3">
      <c r="A160" s="316"/>
      <c r="D160" s="316" t="s">
        <v>220</v>
      </c>
      <c r="G160" s="316"/>
    </row>
    <row r="161" spans="1:7" ht="15" x14ac:dyDescent="0.3">
      <c r="A161" s="856"/>
      <c r="D161" s="316" t="s">
        <v>220</v>
      </c>
      <c r="G161" s="316"/>
    </row>
    <row r="162" spans="1:7" ht="15" x14ac:dyDescent="0.3">
      <c r="A162" s="316"/>
      <c r="D162" s="316" t="s">
        <v>220</v>
      </c>
      <c r="G162" s="316"/>
    </row>
    <row r="163" spans="1:7" ht="15" x14ac:dyDescent="0.3">
      <c r="A163" s="856"/>
      <c r="D163" s="316" t="s">
        <v>220</v>
      </c>
      <c r="G163" s="316"/>
    </row>
    <row r="164" spans="1:7" ht="15" x14ac:dyDescent="0.3">
      <c r="A164" s="316"/>
      <c r="D164" s="316" t="s">
        <v>220</v>
      </c>
      <c r="G164" s="316"/>
    </row>
    <row r="165" spans="1:7" ht="15" x14ac:dyDescent="0.3">
      <c r="A165" s="856"/>
      <c r="D165" s="316" t="s">
        <v>220</v>
      </c>
      <c r="G165" s="316"/>
    </row>
    <row r="166" spans="1:7" ht="15" x14ac:dyDescent="0.3">
      <c r="A166" s="316"/>
      <c r="D166" s="316" t="s">
        <v>220</v>
      </c>
      <c r="G166" s="316"/>
    </row>
    <row r="167" spans="1:7" ht="15" x14ac:dyDescent="0.3">
      <c r="A167" s="856"/>
      <c r="D167" s="316" t="s">
        <v>220</v>
      </c>
      <c r="G167" s="316"/>
    </row>
    <row r="168" spans="1:7" ht="15" x14ac:dyDescent="0.3">
      <c r="A168" s="316"/>
      <c r="D168" s="316" t="s">
        <v>220</v>
      </c>
      <c r="G168" s="316"/>
    </row>
    <row r="169" spans="1:7" ht="15" x14ac:dyDescent="0.3">
      <c r="A169" s="856"/>
      <c r="D169" s="316" t="s">
        <v>220</v>
      </c>
      <c r="G169" s="316"/>
    </row>
    <row r="170" spans="1:7" ht="15" x14ac:dyDescent="0.3">
      <c r="A170" s="316"/>
      <c r="D170" s="316" t="s">
        <v>220</v>
      </c>
      <c r="G170" s="316"/>
    </row>
    <row r="171" spans="1:7" ht="15" x14ac:dyDescent="0.3">
      <c r="A171" s="856"/>
      <c r="D171" s="316" t="s">
        <v>220</v>
      </c>
      <c r="G171" s="316"/>
    </row>
    <row r="172" spans="1:7" ht="15" x14ac:dyDescent="0.3">
      <c r="A172" s="316"/>
      <c r="D172" s="316" t="s">
        <v>220</v>
      </c>
      <c r="G172" s="316"/>
    </row>
    <row r="173" spans="1:7" ht="15" x14ac:dyDescent="0.3">
      <c r="A173" s="316"/>
      <c r="D173" s="316" t="s">
        <v>220</v>
      </c>
      <c r="G173" s="316"/>
    </row>
    <row r="174" spans="1:7" ht="15" x14ac:dyDescent="0.3">
      <c r="A174" s="316"/>
      <c r="D174" s="316" t="s">
        <v>220</v>
      </c>
      <c r="G174" s="316"/>
    </row>
    <row r="175" spans="1:7" ht="15" x14ac:dyDescent="0.3">
      <c r="A175" s="316"/>
      <c r="D175" s="316" t="s">
        <v>220</v>
      </c>
      <c r="G175" s="316"/>
    </row>
    <row r="176" spans="1:7" ht="15" x14ac:dyDescent="0.3">
      <c r="A176" s="316"/>
      <c r="D176" s="316" t="s">
        <v>220</v>
      </c>
      <c r="G176" s="316"/>
    </row>
    <row r="177" spans="1:7" ht="15" x14ac:dyDescent="0.3">
      <c r="A177" s="316"/>
      <c r="D177" s="316" t="s">
        <v>220</v>
      </c>
      <c r="G177" s="316"/>
    </row>
    <row r="178" spans="1:7" ht="15" x14ac:dyDescent="0.3">
      <c r="A178" s="316"/>
      <c r="D178" s="316" t="s">
        <v>220</v>
      </c>
      <c r="G178" s="316"/>
    </row>
    <row r="179" spans="1:7" ht="15" x14ac:dyDescent="0.3">
      <c r="A179" s="316"/>
      <c r="D179" s="316" t="s">
        <v>220</v>
      </c>
      <c r="G179" s="316"/>
    </row>
    <row r="180" spans="1:7" ht="15" x14ac:dyDescent="0.3">
      <c r="A180" s="316"/>
      <c r="D180" s="316" t="s">
        <v>220</v>
      </c>
      <c r="G180" s="316"/>
    </row>
    <row r="181" spans="1:7" ht="15" x14ac:dyDescent="0.3">
      <c r="A181" s="316" t="s">
        <v>220</v>
      </c>
      <c r="D181" s="316" t="s">
        <v>220</v>
      </c>
      <c r="G181" s="316"/>
    </row>
    <row r="182" spans="1:7" ht="15" x14ac:dyDescent="0.3">
      <c r="A182" s="316" t="s">
        <v>220</v>
      </c>
      <c r="D182" s="316" t="s">
        <v>220</v>
      </c>
      <c r="G182" s="316"/>
    </row>
    <row r="183" spans="1:7" ht="15" x14ac:dyDescent="0.3">
      <c r="A183" s="316" t="s">
        <v>220</v>
      </c>
      <c r="D183" s="316" t="s">
        <v>220</v>
      </c>
      <c r="G183" s="316"/>
    </row>
    <row r="184" spans="1:7" ht="15" x14ac:dyDescent="0.3">
      <c r="A184" s="316" t="s">
        <v>220</v>
      </c>
      <c r="D184" s="316" t="s">
        <v>220</v>
      </c>
      <c r="G184" s="316"/>
    </row>
    <row r="185" spans="1:7" ht="15" x14ac:dyDescent="0.3">
      <c r="A185" s="316" t="s">
        <v>220</v>
      </c>
      <c r="D185" s="316" t="s">
        <v>220</v>
      </c>
      <c r="G185" s="316"/>
    </row>
    <row r="186" spans="1:7" ht="15" x14ac:dyDescent="0.3">
      <c r="A186" s="316" t="s">
        <v>220</v>
      </c>
      <c r="D186" s="316" t="s">
        <v>220</v>
      </c>
      <c r="G186" s="316"/>
    </row>
    <row r="187" spans="1:7" ht="15" x14ac:dyDescent="0.3">
      <c r="A187" s="316" t="s">
        <v>220</v>
      </c>
      <c r="D187" s="316" t="s">
        <v>220</v>
      </c>
      <c r="G187" s="316"/>
    </row>
    <row r="188" spans="1:7" ht="15" x14ac:dyDescent="0.3">
      <c r="A188" s="316" t="s">
        <v>220</v>
      </c>
      <c r="D188" s="316" t="s">
        <v>220</v>
      </c>
      <c r="G188" s="316"/>
    </row>
    <row r="189" spans="1:7" ht="15" x14ac:dyDescent="0.3">
      <c r="A189" s="316" t="s">
        <v>220</v>
      </c>
      <c r="D189" s="316" t="s">
        <v>220</v>
      </c>
      <c r="G189" s="316"/>
    </row>
    <row r="190" spans="1:7" ht="15" x14ac:dyDescent="0.3">
      <c r="A190" s="316" t="s">
        <v>220</v>
      </c>
      <c r="D190" s="316" t="s">
        <v>220</v>
      </c>
      <c r="G190" s="316"/>
    </row>
    <row r="191" spans="1:7" ht="15" x14ac:dyDescent="0.3">
      <c r="A191" s="316" t="s">
        <v>220</v>
      </c>
      <c r="D191" s="316" t="s">
        <v>220</v>
      </c>
      <c r="G191" s="316"/>
    </row>
    <row r="192" spans="1:7" ht="15" x14ac:dyDescent="0.3">
      <c r="A192" s="316" t="s">
        <v>220</v>
      </c>
      <c r="D192" s="316" t="s">
        <v>220</v>
      </c>
      <c r="G192" s="316"/>
    </row>
    <row r="193" spans="1:7" ht="15" x14ac:dyDescent="0.3">
      <c r="A193" s="316" t="s">
        <v>220</v>
      </c>
      <c r="D193" s="316" t="s">
        <v>220</v>
      </c>
      <c r="G193" s="316"/>
    </row>
    <row r="194" spans="1:7" ht="15" x14ac:dyDescent="0.3">
      <c r="A194" s="316" t="s">
        <v>220</v>
      </c>
      <c r="D194" s="316" t="s">
        <v>220</v>
      </c>
      <c r="G194" s="316"/>
    </row>
    <row r="195" spans="1:7" ht="15" x14ac:dyDescent="0.3">
      <c r="A195" s="316" t="s">
        <v>220</v>
      </c>
      <c r="D195" s="316" t="s">
        <v>220</v>
      </c>
      <c r="G195" s="316"/>
    </row>
    <row r="196" spans="1:7" ht="15" x14ac:dyDescent="0.3">
      <c r="A196" s="316" t="s">
        <v>220</v>
      </c>
      <c r="D196" s="316" t="s">
        <v>220</v>
      </c>
      <c r="G196" s="316"/>
    </row>
    <row r="197" spans="1:7" ht="15" x14ac:dyDescent="0.3">
      <c r="A197" s="316" t="s">
        <v>220</v>
      </c>
      <c r="D197" s="316" t="s">
        <v>220</v>
      </c>
      <c r="G197" s="316"/>
    </row>
    <row r="198" spans="1:7" ht="15" x14ac:dyDescent="0.3">
      <c r="A198" s="316" t="s">
        <v>220</v>
      </c>
      <c r="D198" s="316" t="s">
        <v>220</v>
      </c>
      <c r="G198" s="316" t="s">
        <v>220</v>
      </c>
    </row>
    <row r="199" spans="1:7" ht="15" x14ac:dyDescent="0.3">
      <c r="A199" s="316" t="s">
        <v>220</v>
      </c>
      <c r="D199" s="316" t="s">
        <v>220</v>
      </c>
      <c r="G199" s="316" t="s">
        <v>220</v>
      </c>
    </row>
    <row r="200" spans="1:7" ht="15" x14ac:dyDescent="0.3">
      <c r="A200" s="316" t="s">
        <v>220</v>
      </c>
      <c r="D200" s="316" t="s">
        <v>220</v>
      </c>
      <c r="G200" s="316" t="s">
        <v>220</v>
      </c>
    </row>
    <row r="201" spans="1:7" ht="15" x14ac:dyDescent="0.3">
      <c r="A201" s="316" t="s">
        <v>220</v>
      </c>
      <c r="D201" s="316" t="s">
        <v>220</v>
      </c>
      <c r="G201" s="316" t="s">
        <v>220</v>
      </c>
    </row>
    <row r="202" spans="1:7" ht="15" x14ac:dyDescent="0.3">
      <c r="A202" s="316" t="s">
        <v>220</v>
      </c>
      <c r="D202" s="316" t="s">
        <v>220</v>
      </c>
      <c r="G202" s="316" t="s">
        <v>220</v>
      </c>
    </row>
  </sheetData>
  <sortState xmlns:xlrd2="http://schemas.microsoft.com/office/spreadsheetml/2017/richdata2" ref="D2:D142">
    <sortCondition ref="D2:D142"/>
  </sortState>
  <phoneticPr fontId="54"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W143"/>
  <sheetViews>
    <sheetView zoomScale="150" zoomScaleNormal="150" workbookViewId="0">
      <selection activeCell="H79" sqref="H79"/>
    </sheetView>
  </sheetViews>
  <sheetFormatPr defaultColWidth="9.1796875" defaultRowHeight="13" x14ac:dyDescent="0.3"/>
  <cols>
    <col min="1" max="1" width="8.453125" style="5" customWidth="1"/>
    <col min="2" max="2" width="23.81640625" style="5" customWidth="1"/>
    <col min="3" max="4" width="16.81640625" style="5" customWidth="1"/>
    <col min="5" max="5" width="13.1796875" style="5" customWidth="1"/>
    <col min="6" max="6" width="13.54296875" style="5" customWidth="1"/>
    <col min="7" max="7" width="14.453125" style="5" customWidth="1"/>
    <col min="8" max="8" width="12.54296875" style="5" customWidth="1"/>
    <col min="9" max="9" width="13.453125" style="5" customWidth="1"/>
    <col min="10" max="10" width="11.81640625" style="5" customWidth="1"/>
    <col min="11" max="11" width="10.1796875" style="5" customWidth="1"/>
    <col min="12" max="12" width="15.453125" style="5" customWidth="1"/>
    <col min="13" max="13" width="9.1796875" style="5"/>
    <col min="14" max="14" width="14.81640625" style="5" customWidth="1"/>
    <col min="15" max="20" width="9.1796875" style="5"/>
    <col min="21" max="21" width="11.54296875" style="5" bestFit="1" customWidth="1"/>
    <col min="22" max="16384" width="9.1796875" style="5"/>
  </cols>
  <sheetData>
    <row r="1" spans="1:23" ht="13.5" x14ac:dyDescent="0.3">
      <c r="A1" s="33" t="s">
        <v>227</v>
      </c>
      <c r="B1" s="34"/>
      <c r="C1" s="691"/>
      <c r="D1" s="35" t="s">
        <v>1123</v>
      </c>
      <c r="E1" s="93" t="s">
        <v>80</v>
      </c>
      <c r="F1" s="93" t="s">
        <v>1103</v>
      </c>
      <c r="G1" s="94" t="s">
        <v>71</v>
      </c>
      <c r="H1" s="95" t="s">
        <v>433</v>
      </c>
      <c r="I1" s="1025" t="s">
        <v>2355</v>
      </c>
      <c r="J1" s="599"/>
      <c r="K1" s="34"/>
      <c r="L1" s="34"/>
      <c r="M1" s="34"/>
      <c r="N1" s="34"/>
      <c r="O1" s="691"/>
      <c r="P1" s="1015" t="s">
        <v>71</v>
      </c>
      <c r="Q1" s="1016"/>
      <c r="R1" s="1017" t="s">
        <v>221</v>
      </c>
      <c r="S1" s="1018"/>
      <c r="T1" s="1019" t="s">
        <v>80</v>
      </c>
      <c r="U1" s="1020" t="s">
        <v>38</v>
      </c>
      <c r="V1" s="1020" t="s">
        <v>2353</v>
      </c>
    </row>
    <row r="2" spans="1:23" ht="15" customHeight="1" x14ac:dyDescent="0.3">
      <c r="A2" s="116"/>
      <c r="B2" s="857" t="s">
        <v>228</v>
      </c>
      <c r="C2" s="91"/>
      <c r="D2" s="136" t="s">
        <v>1104</v>
      </c>
      <c r="E2" s="674">
        <f>DMA!L513</f>
        <v>0.45</v>
      </c>
      <c r="F2" s="674">
        <f>DMA!J513</f>
        <v>0.83</v>
      </c>
      <c r="G2" s="675">
        <v>0.15</v>
      </c>
      <c r="H2" s="963">
        <f>DMA!T513/100</f>
        <v>5.1999999999999998E-3</v>
      </c>
      <c r="I2" s="963">
        <f>DMA!E513</f>
        <v>6.6000000000000003E-2</v>
      </c>
      <c r="J2" s="599"/>
      <c r="K2" s="34"/>
      <c r="L2" s="34"/>
      <c r="M2" s="34"/>
      <c r="N2" s="34"/>
      <c r="O2" s="692" t="s">
        <v>35</v>
      </c>
      <c r="P2" s="1016">
        <f>IF($E3=0.8,1.28,IF($E3=0.85,1.49,IF(E3=0.9,1.64,IF(E3=0.95,1.96,IF(E3=0.99,2.58,1)))))</f>
        <v>1.96</v>
      </c>
      <c r="Q2" s="1016"/>
      <c r="R2" s="1016">
        <f>P2</f>
        <v>1.96</v>
      </c>
      <c r="S2" s="1016"/>
      <c r="T2" s="1016">
        <f>P2</f>
        <v>1.96</v>
      </c>
      <c r="U2" s="1016">
        <f>R2</f>
        <v>1.96</v>
      </c>
      <c r="V2" s="1016">
        <f>P2</f>
        <v>1.96</v>
      </c>
    </row>
    <row r="3" spans="1:23" ht="15" customHeight="1" x14ac:dyDescent="0.3">
      <c r="A3" s="116"/>
      <c r="B3" s="857" t="s">
        <v>226</v>
      </c>
      <c r="C3" s="127"/>
      <c r="D3" s="136" t="s">
        <v>1105</v>
      </c>
      <c r="E3" s="37">
        <v>0.95</v>
      </c>
      <c r="F3" s="116" t="s">
        <v>1106</v>
      </c>
      <c r="G3" s="116"/>
      <c r="H3" s="116"/>
      <c r="I3" s="116"/>
      <c r="J3" s="116"/>
      <c r="K3" s="34"/>
      <c r="L3" s="34"/>
      <c r="M3" s="34"/>
      <c r="N3" s="34"/>
      <c r="O3" s="692" t="s">
        <v>36</v>
      </c>
      <c r="P3" s="1016" t="e">
        <f>Substr!O9</f>
        <v>#DIV/0!</v>
      </c>
      <c r="Q3" s="1016"/>
      <c r="R3" s="1021" t="e">
        <f>STDEV(DMA!T$5:T$503)</f>
        <v>#DIV/0!</v>
      </c>
      <c r="S3" s="1021"/>
      <c r="T3" s="1021" t="e">
        <f>STDEV(DMA!L5:L503)</f>
        <v>#DIV/0!</v>
      </c>
      <c r="U3" s="1021" t="e">
        <f>STDEV(DMA!J5:J503)</f>
        <v>#DIV/0!</v>
      </c>
      <c r="V3" s="1022" t="str">
        <f>IF(ISERROR(DMA!E506),"",DMA!E506)</f>
        <v/>
      </c>
    </row>
    <row r="4" spans="1:23" ht="15" customHeight="1" x14ac:dyDescent="0.3">
      <c r="A4" s="116"/>
      <c r="B4" s="857" t="s">
        <v>225</v>
      </c>
      <c r="C4" s="91"/>
      <c r="D4" s="116"/>
      <c r="E4" s="116"/>
      <c r="F4" s="116"/>
      <c r="G4" s="116"/>
      <c r="H4" s="116"/>
      <c r="I4" s="116"/>
      <c r="J4" s="116"/>
      <c r="K4" s="34"/>
      <c r="L4" s="34"/>
      <c r="M4" s="34"/>
      <c r="N4" s="34"/>
      <c r="O4" s="693" t="s">
        <v>37</v>
      </c>
      <c r="P4" s="1016" t="e">
        <f>G2*AVERAGE(Substr!B5:K37)</f>
        <v>#DIV/0!</v>
      </c>
      <c r="Q4" s="1016"/>
      <c r="R4" s="1023">
        <f>DMA!T513/100</f>
        <v>5.1999999999999998E-3</v>
      </c>
      <c r="S4" s="1021"/>
      <c r="T4" s="1021">
        <f>DMA!L513</f>
        <v>0.45</v>
      </c>
      <c r="U4" s="1021" t="e">
        <f>0.16*AVERAGE(DMA!J5:J504)</f>
        <v>#DIV/0!</v>
      </c>
      <c r="V4" s="1024">
        <f>DMA!E513</f>
        <v>6.6000000000000003E-2</v>
      </c>
      <c r="W4" s="5" t="s">
        <v>1099</v>
      </c>
    </row>
    <row r="5" spans="1:23" ht="15" customHeight="1" thickBot="1" x14ac:dyDescent="0.35">
      <c r="A5" s="116"/>
      <c r="B5" s="857" t="s">
        <v>224</v>
      </c>
      <c r="C5" s="127"/>
      <c r="D5" s="271" t="s">
        <v>232</v>
      </c>
      <c r="E5" s="116"/>
      <c r="F5" s="116"/>
      <c r="G5" s="116"/>
      <c r="H5" s="116"/>
      <c r="I5" s="116"/>
      <c r="J5" s="116"/>
      <c r="K5" s="34"/>
      <c r="L5" s="34"/>
      <c r="M5" s="34"/>
      <c r="N5" s="34"/>
      <c r="O5" s="34"/>
      <c r="P5" s="34"/>
      <c r="Q5" s="34"/>
      <c r="W5" s="5" t="s">
        <v>151</v>
      </c>
    </row>
    <row r="6" spans="1:23" ht="15" customHeight="1" thickBot="1" x14ac:dyDescent="0.35">
      <c r="A6" s="116"/>
      <c r="B6" s="589" t="s">
        <v>1150</v>
      </c>
      <c r="C6" s="91">
        <v>3.75</v>
      </c>
      <c r="D6" s="864">
        <f ca="1">RAND()*5</f>
        <v>1.4110706652147198</v>
      </c>
      <c r="E6" s="272" t="s">
        <v>269</v>
      </c>
      <c r="G6" s="116"/>
      <c r="H6" s="650" t="s">
        <v>1136</v>
      </c>
      <c r="I6" s="651" t="s">
        <v>1137</v>
      </c>
      <c r="J6" s="652"/>
      <c r="K6" s="34"/>
      <c r="L6" s="34"/>
      <c r="M6" s="34"/>
      <c r="N6" s="34"/>
      <c r="O6" s="34"/>
      <c r="P6" s="34"/>
      <c r="Q6" s="34"/>
    </row>
    <row r="7" spans="1:23" ht="15" customHeight="1" thickBot="1" x14ac:dyDescent="0.35">
      <c r="A7" s="116"/>
      <c r="B7" s="589" t="s">
        <v>1151</v>
      </c>
      <c r="C7" s="127">
        <v>2</v>
      </c>
      <c r="D7" s="858">
        <f>C6*C7</f>
        <v>7.5</v>
      </c>
      <c r="E7" s="272" t="s">
        <v>2379</v>
      </c>
      <c r="F7" s="273"/>
      <c r="G7" s="273" t="s">
        <v>270</v>
      </c>
      <c r="H7" s="653" t="s">
        <v>1138</v>
      </c>
      <c r="I7" s="654"/>
      <c r="J7" s="655"/>
      <c r="K7" s="34"/>
      <c r="L7" s="34"/>
      <c r="M7" s="34"/>
      <c r="N7" s="34"/>
      <c r="O7" s="34"/>
      <c r="P7" s="34"/>
      <c r="Q7" s="34"/>
    </row>
    <row r="8" spans="1:23" ht="19.5" customHeight="1" thickBot="1" x14ac:dyDescent="0.35">
      <c r="A8" s="274" t="s">
        <v>111</v>
      </c>
      <c r="B8" s="116"/>
      <c r="C8" s="116"/>
      <c r="D8" s="116"/>
      <c r="E8" s="275" t="s">
        <v>271</v>
      </c>
      <c r="F8" s="276"/>
      <c r="G8" s="275" t="s">
        <v>272</v>
      </c>
      <c r="H8" s="276"/>
      <c r="I8" s="275" t="s">
        <v>275</v>
      </c>
      <c r="J8" s="276"/>
      <c r="N8" s="34"/>
      <c r="O8" s="34"/>
      <c r="P8" s="34"/>
      <c r="Q8" s="34"/>
    </row>
    <row r="9" spans="1:23" ht="13.5" x14ac:dyDescent="0.3">
      <c r="A9" s="277" t="s">
        <v>122</v>
      </c>
      <c r="B9" s="278" t="s">
        <v>231</v>
      </c>
      <c r="C9" s="278" t="s">
        <v>230</v>
      </c>
      <c r="D9" s="278" t="s">
        <v>229</v>
      </c>
      <c r="E9" s="279" t="s">
        <v>273</v>
      </c>
      <c r="F9" s="280" t="s">
        <v>274</v>
      </c>
      <c r="G9" s="279" t="s">
        <v>273</v>
      </c>
      <c r="H9" s="280" t="s">
        <v>274</v>
      </c>
      <c r="I9" s="279" t="s">
        <v>273</v>
      </c>
      <c r="J9" s="281" t="s">
        <v>274</v>
      </c>
      <c r="N9" s="34"/>
      <c r="O9" s="34"/>
      <c r="P9" s="34"/>
      <c r="Q9" s="34"/>
    </row>
    <row r="10" spans="1:23" ht="15" customHeight="1" thickBot="1" x14ac:dyDescent="0.35">
      <c r="A10" s="266"/>
      <c r="B10" s="266"/>
      <c r="C10" s="121"/>
      <c r="D10" s="547"/>
      <c r="E10" s="119"/>
      <c r="F10" s="119"/>
      <c r="G10" s="119"/>
      <c r="H10" s="267"/>
      <c r="I10" s="119"/>
      <c r="J10" s="119"/>
      <c r="N10" s="34"/>
      <c r="O10" s="34"/>
      <c r="P10" s="34"/>
      <c r="Q10" s="34"/>
    </row>
    <row r="11" spans="1:23" ht="14" thickBot="1" x14ac:dyDescent="0.35">
      <c r="A11" s="282" t="s">
        <v>110</v>
      </c>
      <c r="B11" s="92"/>
      <c r="C11" s="92"/>
      <c r="D11" s="702" t="s">
        <v>1149</v>
      </c>
      <c r="E11" s="283" t="s">
        <v>112</v>
      </c>
      <c r="F11" s="863" t="s">
        <v>113</v>
      </c>
      <c r="G11" s="283" t="s">
        <v>112</v>
      </c>
      <c r="H11" s="283" t="s">
        <v>113</v>
      </c>
      <c r="I11" s="284" t="s">
        <v>114</v>
      </c>
      <c r="J11" s="285" t="s">
        <v>62</v>
      </c>
      <c r="K11" s="34"/>
      <c r="L11" s="34"/>
      <c r="M11" s="34"/>
      <c r="N11" s="34"/>
      <c r="O11" s="34"/>
      <c r="P11" s="34"/>
      <c r="Q11" s="34"/>
    </row>
    <row r="12" spans="1:23" ht="15" customHeight="1" x14ac:dyDescent="0.3">
      <c r="A12" s="116"/>
      <c r="B12" s="268"/>
      <c r="C12" s="122"/>
      <c r="D12" s="123"/>
      <c r="E12" s="859"/>
      <c r="F12" s="91"/>
      <c r="G12" s="124"/>
      <c r="H12" s="125"/>
      <c r="I12" s="133"/>
      <c r="J12" s="269"/>
      <c r="M12" s="34"/>
      <c r="N12" s="34"/>
      <c r="O12" s="34"/>
      <c r="P12" s="34"/>
      <c r="Q12" s="34"/>
    </row>
    <row r="13" spans="1:23" ht="15" customHeight="1" x14ac:dyDescent="0.3">
      <c r="A13" s="116"/>
      <c r="B13" s="134"/>
      <c r="C13" s="134"/>
      <c r="D13" s="134"/>
      <c r="E13" s="860" t="s">
        <v>2369</v>
      </c>
      <c r="F13" s="127"/>
      <c r="G13" s="1038" t="s">
        <v>2445</v>
      </c>
      <c r="H13" s="116"/>
      <c r="I13" s="689"/>
      <c r="J13" s="689"/>
      <c r="K13" s="599"/>
      <c r="L13" s="34"/>
      <c r="M13" s="599"/>
      <c r="N13" s="34"/>
      <c r="O13" s="34"/>
      <c r="P13" s="34"/>
      <c r="Q13" s="34"/>
    </row>
    <row r="14" spans="1:23" ht="15" customHeight="1" thickBot="1" x14ac:dyDescent="0.35">
      <c r="A14" s="116"/>
      <c r="B14" s="286"/>
      <c r="C14" s="286"/>
      <c r="D14" s="286"/>
      <c r="E14" s="861" t="s">
        <v>2370</v>
      </c>
      <c r="F14" s="91"/>
      <c r="G14" s="116"/>
      <c r="H14" s="116"/>
      <c r="I14" s="116"/>
      <c r="J14" s="242"/>
      <c r="K14" s="599"/>
      <c r="L14" s="34"/>
      <c r="M14" s="34"/>
      <c r="N14" s="34"/>
      <c r="O14" s="34"/>
      <c r="P14" s="34"/>
      <c r="Q14" s="34"/>
    </row>
    <row r="15" spans="1:23" ht="15" customHeight="1" thickBot="1" x14ac:dyDescent="0.4">
      <c r="A15" s="116"/>
      <c r="B15" s="287"/>
      <c r="C15" s="287"/>
      <c r="D15" s="287"/>
      <c r="E15" s="862" t="s">
        <v>2371</v>
      </c>
      <c r="F15" s="127"/>
      <c r="G15" s="116"/>
      <c r="H15" s="950" t="s">
        <v>2405</v>
      </c>
      <c r="I15" s="951"/>
      <c r="J15" s="952"/>
      <c r="K15" s="953"/>
      <c r="L15" s="954">
        <f>ROUNDUP(MAX(DMA!A6:A504)/2,0)</f>
        <v>0</v>
      </c>
      <c r="M15" s="34"/>
      <c r="N15" s="34"/>
      <c r="O15" s="34"/>
      <c r="P15" s="34"/>
      <c r="Q15" s="34"/>
    </row>
    <row r="16" spans="1:23" ht="15" customHeight="1" x14ac:dyDescent="0.3">
      <c r="A16" s="116"/>
      <c r="B16" s="289"/>
      <c r="C16" s="290"/>
      <c r="D16" s="290"/>
      <c r="E16" s="288"/>
      <c r="F16" s="291"/>
      <c r="G16" s="334" t="s">
        <v>703</v>
      </c>
      <c r="H16" s="292" t="s">
        <v>71</v>
      </c>
      <c r="I16" s="116"/>
      <c r="J16" s="242"/>
      <c r="K16" s="599"/>
      <c r="L16" s="34"/>
      <c r="M16" s="34"/>
      <c r="N16" s="34"/>
      <c r="O16" s="34"/>
      <c r="P16" s="34"/>
      <c r="Q16" s="34"/>
    </row>
    <row r="17" spans="1:17" ht="15" customHeight="1" thickBot="1" x14ac:dyDescent="0.35">
      <c r="A17" s="293" t="s">
        <v>220</v>
      </c>
      <c r="B17" s="294"/>
      <c r="C17" s="295"/>
      <c r="D17" s="295"/>
      <c r="E17" s="135" t="s">
        <v>2360</v>
      </c>
      <c r="F17" s="91" t="s">
        <v>2361</v>
      </c>
      <c r="G17" s="335" t="s">
        <v>1157</v>
      </c>
      <c r="H17" s="676" t="s">
        <v>1157</v>
      </c>
      <c r="I17" s="296" t="s">
        <v>356</v>
      </c>
      <c r="J17" s="242"/>
      <c r="K17" s="599"/>
      <c r="L17" s="34"/>
      <c r="M17" s="34"/>
      <c r="N17" s="34"/>
      <c r="O17" s="34"/>
      <c r="P17" s="34"/>
      <c r="Q17" s="34"/>
    </row>
    <row r="18" spans="1:17" ht="15" customHeight="1" x14ac:dyDescent="0.3">
      <c r="A18" s="293" t="s">
        <v>220</v>
      </c>
      <c r="B18" s="297"/>
      <c r="C18" s="297"/>
      <c r="D18" s="298"/>
      <c r="E18" s="299" t="s">
        <v>7</v>
      </c>
      <c r="F18" s="127"/>
      <c r="G18" s="126"/>
      <c r="H18" s="63"/>
      <c r="I18" s="300" t="e">
        <f>IF(Substr!O5="","",IF(Substr!O5&lt;2.01,"silt_clay_sand",IF(Substr!O5&gt;264,"boulder",IF(Substr!O5&gt;63.5,"cobble",IF(Substr!O5&gt;2,"gravel")))))</f>
        <v>#NUM!</v>
      </c>
      <c r="J18" s="242"/>
      <c r="K18" s="34"/>
      <c r="L18" s="34"/>
      <c r="M18" s="34"/>
      <c r="N18" s="34"/>
      <c r="O18" s="36"/>
      <c r="P18" s="34"/>
      <c r="Q18" s="34"/>
    </row>
    <row r="19" spans="1:17" ht="13.5" x14ac:dyDescent="0.3">
      <c r="A19" s="301" t="s">
        <v>652</v>
      </c>
      <c r="B19" s="296"/>
      <c r="C19" s="297"/>
      <c r="D19" s="297"/>
      <c r="E19" s="297"/>
      <c r="F19" s="302"/>
      <c r="G19" s="297"/>
      <c r="H19" s="116"/>
      <c r="I19" s="116"/>
      <c r="J19" s="242"/>
      <c r="K19" s="34"/>
      <c r="L19" s="34"/>
      <c r="M19" s="34"/>
      <c r="N19" s="34"/>
      <c r="O19" s="36"/>
      <c r="P19" s="36"/>
      <c r="Q19" s="36"/>
    </row>
    <row r="20" spans="1:17" ht="13.5" x14ac:dyDescent="0.3">
      <c r="A20" s="296"/>
      <c r="B20" s="303" t="s">
        <v>704</v>
      </c>
      <c r="C20" s="304"/>
      <c r="D20" s="304"/>
      <c r="E20" s="304"/>
      <c r="F20" s="305"/>
      <c r="G20" s="297"/>
      <c r="H20" s="297"/>
      <c r="I20" s="297"/>
      <c r="J20" s="297"/>
      <c r="K20" s="36"/>
      <c r="L20" s="36"/>
      <c r="M20" s="36"/>
      <c r="N20" s="36"/>
      <c r="O20" s="36"/>
      <c r="P20" s="36"/>
      <c r="Q20" s="36"/>
    </row>
    <row r="21" spans="1:17" ht="13.5" x14ac:dyDescent="0.3">
      <c r="A21" s="296"/>
      <c r="B21" s="306" t="s">
        <v>2305</v>
      </c>
      <c r="C21" s="307"/>
      <c r="D21" s="307"/>
      <c r="E21" s="307"/>
      <c r="F21" s="307"/>
      <c r="G21" s="307"/>
      <c r="H21" s="307"/>
      <c r="I21" s="308"/>
      <c r="J21" s="308"/>
      <c r="K21" s="36"/>
      <c r="L21" s="36"/>
      <c r="O21" s="34"/>
      <c r="P21" s="36"/>
      <c r="Q21" s="36"/>
    </row>
    <row r="22" spans="1:17" ht="13.5" x14ac:dyDescent="0.3">
      <c r="A22" s="116"/>
      <c r="B22" s="116"/>
      <c r="C22" s="116"/>
      <c r="D22" s="116"/>
      <c r="E22" s="116"/>
      <c r="F22" s="116"/>
      <c r="G22" s="116"/>
      <c r="H22" s="116"/>
      <c r="I22" s="116"/>
      <c r="J22" s="116"/>
      <c r="K22" s="34"/>
      <c r="L22" s="34"/>
      <c r="O22" s="34"/>
      <c r="P22" s="34"/>
      <c r="Q22" s="34"/>
    </row>
    <row r="23" spans="1:17" ht="13.5" x14ac:dyDescent="0.3">
      <c r="A23" s="309" t="s">
        <v>66</v>
      </c>
      <c r="B23" s="310"/>
      <c r="C23" s="116"/>
      <c r="D23" s="116"/>
      <c r="E23" s="116"/>
      <c r="F23" s="116"/>
      <c r="G23" s="116"/>
      <c r="H23" s="116"/>
      <c r="I23" s="116"/>
      <c r="J23" s="116"/>
      <c r="K23" s="34"/>
      <c r="L23" s="34"/>
      <c r="O23" s="34"/>
      <c r="P23" s="34"/>
      <c r="Q23" s="34"/>
    </row>
    <row r="24" spans="1:17" ht="14" thickBot="1" x14ac:dyDescent="0.35">
      <c r="A24" s="116"/>
      <c r="B24" s="116"/>
      <c r="C24" s="274"/>
      <c r="D24" s="116"/>
      <c r="E24" s="116"/>
      <c r="F24" s="116"/>
      <c r="G24" s="116"/>
      <c r="H24" s="116"/>
      <c r="I24" s="116"/>
      <c r="J24" s="116"/>
      <c r="K24" s="34"/>
      <c r="L24" s="34"/>
      <c r="M24" s="34"/>
      <c r="N24" s="34"/>
      <c r="O24" s="34"/>
      <c r="P24" s="34"/>
      <c r="Q24" s="34"/>
    </row>
    <row r="25" spans="1:17" ht="41" thickBot="1" x14ac:dyDescent="0.35">
      <c r="A25" s="311" t="s">
        <v>67</v>
      </c>
      <c r="B25" s="311" t="s">
        <v>68</v>
      </c>
      <c r="C25" s="311"/>
      <c r="D25" s="116"/>
      <c r="E25" s="116"/>
      <c r="F25" s="116"/>
      <c r="G25" s="116"/>
      <c r="H25" s="116"/>
      <c r="I25" s="312" t="s">
        <v>261</v>
      </c>
      <c r="J25" s="312" t="s">
        <v>262</v>
      </c>
      <c r="K25" s="34"/>
      <c r="L25" s="34"/>
      <c r="M25" s="34"/>
      <c r="N25" s="34"/>
      <c r="O25" s="34"/>
      <c r="P25" s="34"/>
      <c r="Q25" s="34"/>
    </row>
    <row r="26" spans="1:17" ht="14" x14ac:dyDescent="0.3">
      <c r="A26" s="91"/>
      <c r="B26" s="313" t="s">
        <v>611</v>
      </c>
      <c r="C26" s="116"/>
      <c r="D26" s="116"/>
      <c r="E26" s="116"/>
      <c r="F26" s="116"/>
      <c r="G26" s="116"/>
      <c r="H26" s="116"/>
      <c r="I26" s="314" t="s">
        <v>263</v>
      </c>
      <c r="J26" s="270"/>
      <c r="K26" s="34"/>
      <c r="L26" s="34"/>
      <c r="M26" s="34"/>
      <c r="N26" s="34"/>
      <c r="O26" s="34"/>
      <c r="P26" s="34"/>
      <c r="Q26" s="34"/>
    </row>
    <row r="27" spans="1:17" ht="14" x14ac:dyDescent="0.3">
      <c r="A27" s="127"/>
      <c r="B27" s="313" t="s">
        <v>612</v>
      </c>
      <c r="C27" s="116"/>
      <c r="D27" s="116"/>
      <c r="E27" s="116"/>
      <c r="F27" s="116"/>
      <c r="G27" s="116"/>
      <c r="H27" s="116"/>
      <c r="I27" s="315" t="s">
        <v>264</v>
      </c>
      <c r="J27" s="119"/>
      <c r="K27" s="34"/>
      <c r="L27" s="34"/>
      <c r="M27" s="34"/>
      <c r="N27" s="34"/>
      <c r="O27" s="34"/>
      <c r="P27" s="34"/>
      <c r="Q27" s="34"/>
    </row>
    <row r="28" spans="1:17" ht="14" x14ac:dyDescent="0.3">
      <c r="A28" s="91"/>
      <c r="B28" s="313" t="s">
        <v>613</v>
      </c>
      <c r="C28" s="116"/>
      <c r="D28" s="116"/>
      <c r="E28" s="116"/>
      <c r="F28" s="116"/>
      <c r="G28" s="116"/>
      <c r="H28" s="116"/>
      <c r="I28" s="315" t="s">
        <v>265</v>
      </c>
      <c r="J28" s="119"/>
      <c r="K28" s="34"/>
      <c r="L28" s="34"/>
      <c r="M28" s="34"/>
      <c r="N28" s="34"/>
      <c r="O28" s="34"/>
      <c r="P28" s="34"/>
      <c r="Q28" s="34"/>
    </row>
    <row r="29" spans="1:17" ht="14" x14ac:dyDescent="0.3">
      <c r="A29" s="127"/>
      <c r="B29" s="313" t="s">
        <v>610</v>
      </c>
      <c r="C29" s="116"/>
      <c r="D29" s="116"/>
      <c r="E29" s="116"/>
      <c r="F29" s="116"/>
      <c r="G29" s="116"/>
      <c r="H29" s="116"/>
      <c r="I29" s="315" t="s">
        <v>266</v>
      </c>
      <c r="J29" s="119"/>
      <c r="K29" s="34"/>
      <c r="L29" s="34"/>
      <c r="M29" s="34"/>
      <c r="N29" s="34"/>
      <c r="O29" s="34"/>
      <c r="P29" s="34"/>
      <c r="Q29" s="34"/>
    </row>
    <row r="30" spans="1:17" ht="14" x14ac:dyDescent="0.3">
      <c r="A30" s="91"/>
      <c r="B30" s="313" t="s">
        <v>619</v>
      </c>
      <c r="C30" s="116"/>
      <c r="D30" s="116"/>
      <c r="E30" s="116"/>
      <c r="F30" s="116"/>
      <c r="G30" s="116"/>
      <c r="H30" s="116"/>
      <c r="I30" s="116"/>
      <c r="J30" s="116"/>
      <c r="K30" s="34"/>
      <c r="L30" s="34"/>
      <c r="M30" s="34"/>
      <c r="N30" s="34"/>
      <c r="O30" s="34"/>
      <c r="P30" s="34"/>
      <c r="Q30" s="34"/>
    </row>
    <row r="31" spans="1:17" ht="14" x14ac:dyDescent="0.3">
      <c r="A31" s="127"/>
      <c r="B31" s="313" t="s">
        <v>614</v>
      </c>
      <c r="C31" s="116"/>
      <c r="D31" s="116"/>
      <c r="E31" s="116"/>
      <c r="F31" s="116"/>
      <c r="G31" s="116"/>
      <c r="H31" s="116"/>
      <c r="I31" s="116"/>
      <c r="J31" s="116"/>
      <c r="K31" s="34"/>
      <c r="L31" s="34"/>
      <c r="M31" s="34"/>
      <c r="N31" s="34"/>
      <c r="O31" s="34"/>
      <c r="P31" s="34"/>
      <c r="Q31" s="34"/>
    </row>
    <row r="32" spans="1:17" ht="14" x14ac:dyDescent="0.3">
      <c r="A32" s="91"/>
      <c r="B32" s="313" t="s">
        <v>615</v>
      </c>
      <c r="C32" s="116"/>
      <c r="D32" s="116"/>
      <c r="E32" s="116"/>
      <c r="F32" s="116"/>
      <c r="G32" s="116"/>
      <c r="H32" s="116"/>
      <c r="I32" s="116"/>
      <c r="J32" s="116"/>
      <c r="K32" s="34"/>
      <c r="L32" s="34"/>
      <c r="M32" s="34"/>
      <c r="N32" s="34"/>
      <c r="O32" s="34"/>
      <c r="P32" s="34"/>
      <c r="Q32" s="34"/>
    </row>
    <row r="33" spans="1:23" ht="14" x14ac:dyDescent="0.3">
      <c r="A33" s="127"/>
      <c r="B33" s="313" t="s">
        <v>616</v>
      </c>
      <c r="C33" s="116"/>
      <c r="D33" s="116"/>
      <c r="E33" s="116"/>
      <c r="F33" s="116"/>
      <c r="G33" s="116"/>
      <c r="H33" s="116"/>
      <c r="I33" s="116"/>
      <c r="J33" s="116"/>
      <c r="K33" s="34"/>
      <c r="L33" s="34"/>
      <c r="M33" s="34"/>
      <c r="N33" s="34"/>
      <c r="P33" s="34"/>
      <c r="Q33" s="34"/>
    </row>
    <row r="34" spans="1:23" ht="13.5" x14ac:dyDescent="0.3">
      <c r="A34" s="106"/>
      <c r="B34" s="116"/>
      <c r="C34" s="116"/>
      <c r="D34" s="116"/>
      <c r="E34" s="116"/>
      <c r="F34" s="242"/>
      <c r="G34" s="242"/>
      <c r="H34" s="242"/>
      <c r="I34" s="242"/>
      <c r="J34" s="242"/>
      <c r="T34" s="333" t="s">
        <v>220</v>
      </c>
    </row>
    <row r="35" spans="1:23" ht="13.5" x14ac:dyDescent="0.3">
      <c r="A35" s="63"/>
      <c r="B35" s="274" t="s">
        <v>617</v>
      </c>
      <c r="C35" s="116"/>
      <c r="D35" s="116"/>
      <c r="E35" s="116"/>
      <c r="F35" s="242"/>
      <c r="G35" s="242"/>
      <c r="H35" s="242"/>
      <c r="I35" s="242"/>
      <c r="J35" s="242"/>
      <c r="R35" s="548">
        <v>0.6</v>
      </c>
      <c r="S35" s="548">
        <v>2</v>
      </c>
      <c r="T35" s="548" t="s">
        <v>372</v>
      </c>
      <c r="U35" s="548" t="s">
        <v>76</v>
      </c>
      <c r="V35" s="548" t="s">
        <v>760</v>
      </c>
      <c r="W35" s="548" t="s">
        <v>373</v>
      </c>
    </row>
    <row r="36" spans="1:23" ht="13.5" x14ac:dyDescent="0.3">
      <c r="A36" s="106"/>
      <c r="B36" s="116"/>
      <c r="C36" s="116"/>
      <c r="D36" s="116"/>
      <c r="E36" s="116"/>
      <c r="F36" s="242"/>
      <c r="G36" s="242"/>
      <c r="H36" s="242"/>
      <c r="I36" s="242"/>
      <c r="J36" s="242"/>
      <c r="R36" s="548">
        <v>0.65</v>
      </c>
      <c r="S36" s="548">
        <v>3</v>
      </c>
      <c r="T36" s="548" t="s">
        <v>567</v>
      </c>
      <c r="U36" s="549" t="s">
        <v>75</v>
      </c>
      <c r="V36" s="548" t="s">
        <v>608</v>
      </c>
      <c r="W36" s="548" t="s">
        <v>1158</v>
      </c>
    </row>
    <row r="37" spans="1:23" ht="14" x14ac:dyDescent="0.3">
      <c r="A37" s="127"/>
      <c r="B37" s="274" t="s">
        <v>618</v>
      </c>
      <c r="C37" s="116"/>
      <c r="D37" s="116"/>
      <c r="E37" s="116"/>
      <c r="F37" s="242"/>
      <c r="G37" s="242"/>
      <c r="H37" s="242"/>
      <c r="I37" s="242"/>
      <c r="J37" s="242"/>
      <c r="R37" s="548">
        <v>0.7</v>
      </c>
      <c r="S37" s="548">
        <v>4</v>
      </c>
      <c r="T37" s="550" t="s">
        <v>702</v>
      </c>
      <c r="U37" s="548" t="s">
        <v>77</v>
      </c>
      <c r="V37" s="548" t="s">
        <v>860</v>
      </c>
      <c r="W37" s="548"/>
    </row>
    <row r="38" spans="1:23" ht="13.5" x14ac:dyDescent="0.3">
      <c r="A38" s="116"/>
      <c r="B38" s="116"/>
      <c r="C38" s="116"/>
      <c r="D38" s="116"/>
      <c r="E38" s="116"/>
      <c r="F38" s="242"/>
      <c r="G38" s="242"/>
      <c r="H38" s="242"/>
      <c r="I38" s="242"/>
      <c r="J38" s="242"/>
      <c r="R38" s="548">
        <v>0.75</v>
      </c>
      <c r="S38" s="548">
        <v>5</v>
      </c>
      <c r="T38" s="548" t="s">
        <v>701</v>
      </c>
      <c r="U38" s="548" t="s">
        <v>74</v>
      </c>
      <c r="V38" s="548"/>
      <c r="W38" s="548"/>
    </row>
    <row r="39" spans="1:23" ht="13.5" x14ac:dyDescent="0.3">
      <c r="A39" s="274" t="s">
        <v>69</v>
      </c>
      <c r="B39" s="116"/>
      <c r="C39" s="116"/>
      <c r="D39" s="116"/>
      <c r="E39" s="116"/>
      <c r="F39" s="242"/>
      <c r="G39" s="242"/>
      <c r="H39" s="242"/>
      <c r="I39" s="242"/>
      <c r="J39" s="242"/>
      <c r="R39" s="548">
        <v>0.8</v>
      </c>
      <c r="S39" s="548">
        <v>6</v>
      </c>
      <c r="T39" s="548" t="s">
        <v>391</v>
      </c>
      <c r="U39" s="548" t="s">
        <v>73</v>
      </c>
      <c r="V39" s="548"/>
      <c r="W39" s="548"/>
    </row>
    <row r="40" spans="1:23" ht="114" customHeight="1" x14ac:dyDescent="0.3">
      <c r="A40" s="1043"/>
      <c r="B40" s="1044"/>
      <c r="C40" s="1044"/>
      <c r="D40" s="1044"/>
      <c r="E40" s="1045"/>
      <c r="F40" s="242"/>
      <c r="G40" s="242"/>
      <c r="H40" s="242"/>
      <c r="I40" s="242"/>
      <c r="J40" s="242"/>
      <c r="K40" s="242"/>
      <c r="L40" s="242"/>
      <c r="M40" s="242"/>
      <c r="N40" s="242"/>
      <c r="O40" s="242"/>
      <c r="P40" s="242"/>
      <c r="Q40" s="242"/>
      <c r="R40" s="242"/>
      <c r="S40" s="242"/>
      <c r="T40" s="242"/>
      <c r="U40" s="832" t="s">
        <v>2306</v>
      </c>
    </row>
    <row r="41" spans="1:23" x14ac:dyDescent="0.3">
      <c r="A41" s="242"/>
      <c r="B41" s="242"/>
      <c r="C41" s="242"/>
      <c r="D41" s="242"/>
      <c r="E41" s="242"/>
      <c r="F41" s="242"/>
      <c r="G41" s="242"/>
      <c r="H41" s="242"/>
      <c r="I41" s="242"/>
      <c r="J41" s="242"/>
      <c r="K41" s="242"/>
      <c r="L41" s="242"/>
      <c r="M41" s="242"/>
      <c r="N41" s="242"/>
      <c r="O41" s="242"/>
      <c r="P41" s="242"/>
      <c r="Q41" s="242"/>
      <c r="R41" s="242"/>
      <c r="S41" s="242"/>
      <c r="T41" s="242"/>
    </row>
    <row r="42" spans="1:23" x14ac:dyDescent="0.3">
      <c r="A42" s="242"/>
      <c r="B42" s="242"/>
      <c r="C42" s="242"/>
      <c r="D42" s="242"/>
      <c r="E42" s="242"/>
      <c r="F42" s="242"/>
      <c r="G42" s="242"/>
      <c r="H42" s="242"/>
      <c r="I42" s="242"/>
      <c r="J42" s="242"/>
      <c r="K42" s="242"/>
      <c r="L42" s="242"/>
      <c r="M42" s="242"/>
      <c r="N42" s="242"/>
      <c r="O42" s="242"/>
      <c r="P42" s="242"/>
      <c r="Q42" s="242"/>
      <c r="R42" s="242"/>
      <c r="S42" s="242"/>
      <c r="T42" s="242"/>
    </row>
    <row r="43" spans="1:23" ht="15.65" customHeight="1" thickBot="1" x14ac:dyDescent="0.35">
      <c r="A43" s="274" t="s">
        <v>147</v>
      </c>
      <c r="B43" s="242"/>
      <c r="C43" s="242"/>
      <c r="D43" s="242"/>
      <c r="E43" s="242"/>
      <c r="F43" s="242"/>
      <c r="G43" s="242"/>
      <c r="H43" s="242"/>
      <c r="I43" s="242"/>
      <c r="J43" s="242"/>
      <c r="K43" s="242"/>
      <c r="L43" s="242"/>
      <c r="M43" s="242"/>
      <c r="N43" s="242"/>
      <c r="O43" s="242"/>
      <c r="P43" s="242"/>
      <c r="Q43" s="242"/>
      <c r="R43" s="242"/>
      <c r="S43" s="242"/>
      <c r="T43" s="242"/>
    </row>
    <row r="44" spans="1:23" x14ac:dyDescent="0.3">
      <c r="A44" s="239"/>
      <c r="B44" s="240"/>
      <c r="C44" s="240"/>
      <c r="D44" s="240"/>
      <c r="E44" s="240"/>
      <c r="F44" s="240"/>
      <c r="G44" s="241"/>
      <c r="H44" s="242"/>
      <c r="I44" s="242"/>
      <c r="J44" s="242"/>
      <c r="K44" s="242"/>
      <c r="L44" s="242"/>
      <c r="M44" s="242"/>
      <c r="N44" s="242"/>
      <c r="O44" s="242"/>
      <c r="P44" s="242"/>
      <c r="Q44" s="242"/>
      <c r="R44" s="242"/>
      <c r="S44" s="242"/>
      <c r="T44" s="242"/>
    </row>
    <row r="45" spans="1:23" x14ac:dyDescent="0.3">
      <c r="A45" s="243"/>
      <c r="B45" s="244"/>
      <c r="C45" s="244"/>
      <c r="D45" s="244"/>
      <c r="E45" s="244"/>
      <c r="F45" s="244"/>
      <c r="G45" s="245"/>
      <c r="H45" s="242"/>
      <c r="I45" s="242"/>
      <c r="J45" s="242"/>
      <c r="K45" s="242"/>
      <c r="L45" s="242"/>
      <c r="M45" s="242"/>
      <c r="N45" s="242"/>
      <c r="O45" s="242"/>
      <c r="P45" s="242"/>
      <c r="Q45" s="242"/>
      <c r="R45" s="242"/>
      <c r="S45" s="242"/>
      <c r="T45" s="242"/>
    </row>
    <row r="46" spans="1:23" x14ac:dyDescent="0.3">
      <c r="A46" s="243"/>
      <c r="B46" s="244"/>
      <c r="C46" s="244"/>
      <c r="D46" s="244"/>
      <c r="E46" s="244"/>
      <c r="F46" s="244"/>
      <c r="G46" s="245"/>
      <c r="H46" s="242"/>
      <c r="I46" s="242"/>
      <c r="J46" s="242"/>
      <c r="K46" s="242"/>
      <c r="L46" s="242"/>
      <c r="M46" s="242"/>
      <c r="N46" s="242"/>
      <c r="O46" s="242"/>
      <c r="P46" s="242"/>
      <c r="Q46" s="242"/>
      <c r="R46" s="242"/>
      <c r="S46" s="242"/>
      <c r="T46" s="242"/>
    </row>
    <row r="47" spans="1:23" x14ac:dyDescent="0.3">
      <c r="A47" s="243"/>
      <c r="B47" s="244"/>
      <c r="C47" s="244"/>
      <c r="D47" s="244"/>
      <c r="E47" s="244"/>
      <c r="F47" s="244"/>
      <c r="G47" s="245"/>
      <c r="H47" s="242"/>
      <c r="I47" s="242"/>
      <c r="J47" s="242"/>
      <c r="K47" s="242"/>
      <c r="L47" s="242"/>
      <c r="M47" s="242"/>
      <c r="N47" s="242"/>
      <c r="O47" s="242"/>
      <c r="P47" s="242"/>
      <c r="Q47" s="242"/>
      <c r="R47" s="242"/>
      <c r="S47" s="242"/>
      <c r="T47" s="242"/>
    </row>
    <row r="48" spans="1:23" x14ac:dyDescent="0.3">
      <c r="A48" s="243"/>
      <c r="B48" s="244"/>
      <c r="C48" s="244"/>
      <c r="D48" s="244"/>
      <c r="E48" s="244"/>
      <c r="F48" s="244"/>
      <c r="G48" s="245"/>
      <c r="H48" s="242"/>
      <c r="I48" s="242"/>
      <c r="J48" s="242"/>
      <c r="K48" s="242"/>
      <c r="L48" s="242"/>
      <c r="M48" s="242"/>
      <c r="N48" s="242"/>
      <c r="O48" s="242"/>
      <c r="P48" s="242"/>
      <c r="Q48" s="242"/>
      <c r="R48" s="242"/>
      <c r="S48" s="242"/>
      <c r="T48" s="242"/>
    </row>
    <row r="49" spans="1:20" x14ac:dyDescent="0.3">
      <c r="A49" s="243"/>
      <c r="B49" s="244"/>
      <c r="C49" s="244"/>
      <c r="D49" s="244"/>
      <c r="E49" s="244"/>
      <c r="F49" s="244"/>
      <c r="G49" s="245"/>
      <c r="H49" s="242"/>
      <c r="I49" s="242"/>
      <c r="J49" s="242"/>
      <c r="K49" s="242"/>
      <c r="L49" s="242"/>
      <c r="M49" s="242"/>
      <c r="N49" s="242"/>
      <c r="O49" s="242"/>
      <c r="P49" s="242"/>
      <c r="Q49" s="242"/>
      <c r="R49" s="242"/>
      <c r="S49" s="242"/>
      <c r="T49" s="242"/>
    </row>
    <row r="50" spans="1:20" x14ac:dyDescent="0.3">
      <c r="A50" s="243"/>
      <c r="B50" s="244"/>
      <c r="C50" s="244"/>
      <c r="D50" s="244"/>
      <c r="E50" s="244"/>
      <c r="F50" s="244"/>
      <c r="G50" s="245"/>
      <c r="H50" s="242"/>
      <c r="I50" s="242"/>
      <c r="J50" s="242"/>
      <c r="K50" s="242"/>
      <c r="L50" s="242"/>
      <c r="M50" s="242"/>
      <c r="N50" s="242"/>
      <c r="O50" s="242"/>
      <c r="P50" s="242"/>
      <c r="Q50" s="242"/>
      <c r="R50" s="242"/>
      <c r="S50" s="242"/>
      <c r="T50" s="242"/>
    </row>
    <row r="51" spans="1:20" x14ac:dyDescent="0.3">
      <c r="A51" s="243"/>
      <c r="B51" s="244"/>
      <c r="C51" s="244"/>
      <c r="D51" s="244"/>
      <c r="E51" s="244"/>
      <c r="F51" s="244"/>
      <c r="G51" s="245"/>
      <c r="H51" s="242"/>
      <c r="I51" s="242"/>
      <c r="J51" s="242"/>
      <c r="K51" s="242"/>
      <c r="L51" s="242"/>
      <c r="M51" s="242"/>
      <c r="N51" s="242"/>
      <c r="O51" s="242"/>
      <c r="P51" s="242"/>
      <c r="Q51" s="242"/>
      <c r="R51" s="242"/>
      <c r="S51" s="242"/>
      <c r="T51" s="242"/>
    </row>
    <row r="52" spans="1:20" x14ac:dyDescent="0.3">
      <c r="A52" s="243"/>
      <c r="B52" s="244"/>
      <c r="C52" s="244"/>
      <c r="D52" s="244"/>
      <c r="E52" s="244"/>
      <c r="F52" s="244"/>
      <c r="G52" s="245"/>
      <c r="H52" s="242"/>
      <c r="I52" s="242"/>
      <c r="J52" s="242"/>
      <c r="K52" s="242"/>
      <c r="L52" s="242"/>
      <c r="M52" s="242"/>
      <c r="N52" s="242"/>
      <c r="O52" s="242"/>
      <c r="P52" s="242"/>
      <c r="Q52" s="242"/>
      <c r="R52" s="242"/>
      <c r="S52" s="242"/>
      <c r="T52" s="242"/>
    </row>
    <row r="53" spans="1:20" x14ac:dyDescent="0.3">
      <c r="A53" s="243"/>
      <c r="B53" s="244"/>
      <c r="C53" s="244"/>
      <c r="D53" s="244"/>
      <c r="E53" s="244"/>
      <c r="F53" s="244"/>
      <c r="G53" s="245"/>
      <c r="H53" s="242"/>
      <c r="I53" s="242"/>
      <c r="J53" s="242"/>
      <c r="K53" s="242"/>
      <c r="L53" s="242"/>
      <c r="M53" s="242"/>
      <c r="N53" s="242"/>
      <c r="O53" s="242"/>
      <c r="P53" s="242"/>
      <c r="Q53" s="242"/>
      <c r="R53" s="242"/>
      <c r="S53" s="242"/>
      <c r="T53" s="242"/>
    </row>
    <row r="54" spans="1:20" x14ac:dyDescent="0.3">
      <c r="A54" s="243"/>
      <c r="B54" s="244"/>
      <c r="C54" s="244"/>
      <c r="D54" s="244"/>
      <c r="E54" s="244"/>
      <c r="F54" s="244"/>
      <c r="G54" s="245"/>
      <c r="H54" s="242"/>
      <c r="I54" s="242"/>
      <c r="J54" s="242"/>
      <c r="K54" s="242"/>
      <c r="L54" s="242"/>
      <c r="M54" s="242"/>
      <c r="N54" s="242"/>
      <c r="O54" s="242"/>
      <c r="P54" s="242"/>
      <c r="Q54" s="242"/>
      <c r="R54" s="242"/>
      <c r="S54" s="242"/>
      <c r="T54" s="242"/>
    </row>
    <row r="55" spans="1:20" x14ac:dyDescent="0.3">
      <c r="A55" s="243"/>
      <c r="B55" s="244"/>
      <c r="C55" s="244"/>
      <c r="D55" s="244"/>
      <c r="E55" s="244"/>
      <c r="F55" s="244"/>
      <c r="G55" s="245"/>
      <c r="H55" s="242"/>
      <c r="I55" s="242"/>
      <c r="J55" s="242"/>
      <c r="K55" s="242"/>
      <c r="L55" s="242"/>
      <c r="M55" s="242"/>
      <c r="N55" s="242"/>
      <c r="O55" s="242"/>
      <c r="P55" s="242"/>
      <c r="Q55" s="242"/>
      <c r="R55" s="242"/>
      <c r="S55" s="242"/>
      <c r="T55" s="242"/>
    </row>
    <row r="56" spans="1:20" x14ac:dyDescent="0.3">
      <c r="A56" s="243"/>
      <c r="B56" s="244"/>
      <c r="C56" s="244"/>
      <c r="D56" s="244"/>
      <c r="E56" s="244"/>
      <c r="F56" s="244"/>
      <c r="G56" s="245"/>
      <c r="H56" s="242"/>
      <c r="I56" s="242"/>
      <c r="J56" s="242"/>
      <c r="K56" s="242"/>
      <c r="L56" s="242"/>
      <c r="M56" s="242"/>
      <c r="N56" s="242"/>
      <c r="O56" s="242"/>
      <c r="P56" s="242"/>
      <c r="Q56" s="242"/>
      <c r="R56" s="242"/>
      <c r="S56" s="242"/>
      <c r="T56" s="242"/>
    </row>
    <row r="57" spans="1:20" x14ac:dyDescent="0.3">
      <c r="A57" s="243"/>
      <c r="B57" s="244"/>
      <c r="C57" s="244"/>
      <c r="D57" s="244"/>
      <c r="E57" s="244"/>
      <c r="F57" s="244"/>
      <c r="G57" s="245"/>
      <c r="H57" s="242"/>
      <c r="I57" s="242"/>
      <c r="J57" s="242"/>
      <c r="K57" s="242"/>
      <c r="L57" s="242"/>
      <c r="M57" s="242"/>
      <c r="N57" s="242"/>
      <c r="O57" s="242"/>
      <c r="P57" s="242"/>
      <c r="Q57" s="242"/>
      <c r="R57" s="242"/>
      <c r="S57" s="242"/>
      <c r="T57" s="242"/>
    </row>
    <row r="58" spans="1:20" x14ac:dyDescent="0.3">
      <c r="A58" s="243"/>
      <c r="B58" s="244"/>
      <c r="C58" s="244"/>
      <c r="D58" s="244"/>
      <c r="E58" s="244"/>
      <c r="F58" s="244"/>
      <c r="G58" s="245"/>
      <c r="H58" s="242"/>
      <c r="I58" s="242"/>
      <c r="J58" s="242"/>
      <c r="K58" s="242"/>
      <c r="L58" s="242"/>
      <c r="M58" s="242"/>
      <c r="N58" s="242"/>
      <c r="O58" s="242"/>
      <c r="P58" s="242"/>
      <c r="Q58" s="242"/>
      <c r="R58" s="242"/>
      <c r="S58" s="242"/>
      <c r="T58" s="242"/>
    </row>
    <row r="59" spans="1:20" x14ac:dyDescent="0.3">
      <c r="A59" s="243"/>
      <c r="B59" s="244"/>
      <c r="C59" s="244"/>
      <c r="D59" s="244"/>
      <c r="E59" s="244"/>
      <c r="F59" s="244"/>
      <c r="G59" s="245"/>
      <c r="H59" s="242"/>
      <c r="I59" s="242"/>
      <c r="J59" s="242"/>
      <c r="K59" s="242"/>
      <c r="L59" s="242"/>
      <c r="M59" s="242"/>
      <c r="N59" s="242"/>
      <c r="O59" s="242"/>
      <c r="P59" s="242"/>
      <c r="Q59" s="242"/>
      <c r="R59" s="242"/>
      <c r="S59" s="242"/>
      <c r="T59" s="242"/>
    </row>
    <row r="60" spans="1:20" x14ac:dyDescent="0.3">
      <c r="A60" s="243"/>
      <c r="B60" s="244"/>
      <c r="C60" s="244"/>
      <c r="D60" s="244"/>
      <c r="E60" s="244"/>
      <c r="F60" s="244"/>
      <c r="G60" s="245"/>
      <c r="H60" s="242"/>
      <c r="I60" s="242"/>
      <c r="J60" s="242"/>
      <c r="K60" s="242"/>
      <c r="L60" s="242"/>
      <c r="M60" s="242"/>
      <c r="N60" s="242"/>
      <c r="O60" s="242"/>
      <c r="P60" s="242"/>
      <c r="Q60" s="242"/>
      <c r="R60" s="242"/>
      <c r="S60" s="242"/>
      <c r="T60" s="242"/>
    </row>
    <row r="61" spans="1:20" x14ac:dyDescent="0.3">
      <c r="A61" s="243"/>
      <c r="B61" s="244"/>
      <c r="C61" s="244"/>
      <c r="D61" s="244"/>
      <c r="E61" s="244"/>
      <c r="F61" s="244"/>
      <c r="G61" s="245"/>
      <c r="H61" s="242"/>
      <c r="I61" s="242"/>
      <c r="J61" s="242"/>
      <c r="K61" s="242"/>
      <c r="L61" s="242"/>
      <c r="M61" s="242"/>
      <c r="N61" s="242"/>
      <c r="O61" s="242"/>
      <c r="P61" s="242"/>
      <c r="Q61" s="242"/>
      <c r="R61" s="242"/>
      <c r="S61" s="242"/>
      <c r="T61" s="242"/>
    </row>
    <row r="62" spans="1:20" x14ac:dyDescent="0.3">
      <c r="A62" s="243"/>
      <c r="B62" s="244"/>
      <c r="C62" s="244"/>
      <c r="D62" s="244"/>
      <c r="E62" s="244"/>
      <c r="F62" s="244"/>
      <c r="G62" s="245"/>
      <c r="H62" s="242"/>
      <c r="I62" s="242"/>
      <c r="J62" s="242"/>
      <c r="K62" s="242"/>
      <c r="L62" s="242"/>
      <c r="M62" s="242"/>
      <c r="N62" s="242"/>
      <c r="O62" s="242"/>
      <c r="P62" s="242"/>
      <c r="Q62" s="242"/>
      <c r="R62" s="242"/>
      <c r="S62" s="242"/>
      <c r="T62" s="242"/>
    </row>
    <row r="63" spans="1:20" x14ac:dyDescent="0.3">
      <c r="A63" s="243"/>
      <c r="B63" s="244"/>
      <c r="C63" s="244"/>
      <c r="D63" s="244"/>
      <c r="E63" s="244"/>
      <c r="F63" s="244"/>
      <c r="G63" s="245"/>
      <c r="H63" s="242"/>
      <c r="I63" s="242"/>
      <c r="J63" s="242"/>
      <c r="K63" s="242"/>
      <c r="L63" s="242"/>
      <c r="M63" s="242"/>
      <c r="N63" s="242"/>
      <c r="O63" s="242"/>
      <c r="P63" s="242"/>
      <c r="Q63" s="242"/>
      <c r="R63" s="242"/>
      <c r="S63" s="242"/>
      <c r="T63" s="242"/>
    </row>
    <row r="64" spans="1:20" x14ac:dyDescent="0.3">
      <c r="A64" s="243"/>
      <c r="B64" s="244"/>
      <c r="C64" s="244"/>
      <c r="D64" s="244"/>
      <c r="E64" s="244"/>
      <c r="F64" s="244"/>
      <c r="G64" s="245"/>
      <c r="H64" s="242"/>
      <c r="I64" s="242"/>
      <c r="J64" s="242"/>
      <c r="K64" s="242"/>
      <c r="L64" s="242"/>
      <c r="M64" s="242"/>
      <c r="N64" s="242"/>
      <c r="O64" s="242"/>
      <c r="P64" s="242"/>
      <c r="Q64" s="242"/>
      <c r="R64" s="242"/>
      <c r="S64" s="242"/>
      <c r="T64" s="242"/>
    </row>
    <row r="65" spans="1:20" x14ac:dyDescent="0.3">
      <c r="A65" s="243"/>
      <c r="B65" s="244"/>
      <c r="C65" s="244"/>
      <c r="D65" s="244"/>
      <c r="E65" s="244"/>
      <c r="F65" s="244"/>
      <c r="G65" s="245"/>
      <c r="H65" s="242"/>
      <c r="I65" s="242"/>
      <c r="J65" s="242"/>
      <c r="K65" s="242"/>
      <c r="L65" s="242"/>
      <c r="M65" s="242"/>
      <c r="N65" s="242"/>
      <c r="O65" s="242"/>
      <c r="P65" s="242"/>
      <c r="Q65" s="242"/>
      <c r="R65" s="242"/>
      <c r="S65" s="242"/>
      <c r="T65" s="242"/>
    </row>
    <row r="66" spans="1:20" x14ac:dyDescent="0.3">
      <c r="A66" s="243"/>
      <c r="B66" s="244"/>
      <c r="C66" s="244"/>
      <c r="D66" s="244"/>
      <c r="E66" s="244"/>
      <c r="F66" s="244"/>
      <c r="G66" s="245"/>
      <c r="H66" s="242"/>
      <c r="I66" s="242"/>
      <c r="J66" s="242"/>
      <c r="K66" s="242"/>
      <c r="L66" s="242"/>
      <c r="M66" s="242"/>
      <c r="N66" s="242"/>
      <c r="O66" s="242"/>
      <c r="P66" s="242"/>
      <c r="Q66" s="242"/>
      <c r="R66" s="242"/>
      <c r="S66" s="242"/>
      <c r="T66" s="242"/>
    </row>
    <row r="67" spans="1:20" x14ac:dyDescent="0.3">
      <c r="A67" s="243"/>
      <c r="B67" s="244"/>
      <c r="C67" s="244"/>
      <c r="D67" s="244"/>
      <c r="E67" s="244"/>
      <c r="F67" s="244"/>
      <c r="G67" s="245"/>
      <c r="H67" s="242"/>
      <c r="I67" s="242"/>
      <c r="J67" s="242"/>
      <c r="K67" s="242"/>
      <c r="L67" s="242"/>
      <c r="M67" s="242"/>
      <c r="N67" s="242"/>
      <c r="O67" s="242"/>
      <c r="P67" s="242"/>
      <c r="Q67" s="242"/>
      <c r="R67" s="242"/>
      <c r="S67" s="242"/>
      <c r="T67" s="242"/>
    </row>
    <row r="68" spans="1:20" x14ac:dyDescent="0.3">
      <c r="A68" s="243"/>
      <c r="B68" s="244"/>
      <c r="C68" s="244"/>
      <c r="D68" s="244"/>
      <c r="E68" s="244"/>
      <c r="F68" s="244"/>
      <c r="G68" s="245"/>
      <c r="H68" s="242"/>
      <c r="I68" s="242"/>
      <c r="J68" s="242"/>
      <c r="K68" s="242"/>
      <c r="L68" s="242"/>
      <c r="M68" s="242"/>
      <c r="N68" s="242"/>
      <c r="O68" s="242"/>
      <c r="P68" s="242"/>
      <c r="Q68" s="242"/>
      <c r="R68" s="242"/>
      <c r="S68" s="242"/>
      <c r="T68" s="242"/>
    </row>
    <row r="69" spans="1:20" x14ac:dyDescent="0.3">
      <c r="A69" s="243"/>
      <c r="B69" s="244"/>
      <c r="C69" s="244"/>
      <c r="D69" s="244"/>
      <c r="E69" s="244"/>
      <c r="F69" s="244"/>
      <c r="G69" s="245"/>
      <c r="H69" s="242"/>
      <c r="I69" s="242"/>
      <c r="J69" s="242"/>
      <c r="K69" s="242"/>
      <c r="L69" s="242"/>
      <c r="M69" s="242"/>
      <c r="N69" s="242"/>
      <c r="O69" s="242"/>
      <c r="P69" s="242"/>
      <c r="Q69" s="242"/>
      <c r="R69" s="242"/>
      <c r="S69" s="242"/>
      <c r="T69" s="242"/>
    </row>
    <row r="70" spans="1:20" ht="13.5" thickBot="1" x14ac:dyDescent="0.35">
      <c r="A70" s="246"/>
      <c r="B70" s="247"/>
      <c r="C70" s="247"/>
      <c r="D70" s="247"/>
      <c r="E70" s="247"/>
      <c r="F70" s="247"/>
      <c r="G70" s="248"/>
      <c r="H70" s="242"/>
      <c r="I70" s="242"/>
      <c r="J70" s="242"/>
      <c r="K70" s="242"/>
      <c r="L70" s="242"/>
      <c r="M70" s="242"/>
      <c r="N70" s="242"/>
      <c r="O70" s="242"/>
      <c r="P70" s="242"/>
      <c r="Q70" s="242"/>
      <c r="R70" s="242"/>
      <c r="S70" s="242"/>
      <c r="T70" s="242"/>
    </row>
    <row r="71" spans="1:20" x14ac:dyDescent="0.3">
      <c r="A71" s="242"/>
      <c r="B71" s="242"/>
      <c r="C71" s="242"/>
      <c r="D71" s="242"/>
      <c r="E71" s="242"/>
      <c r="F71" s="242"/>
      <c r="G71" s="242"/>
      <c r="H71" s="242"/>
      <c r="I71" s="242"/>
      <c r="J71" s="242"/>
      <c r="K71" s="242"/>
      <c r="L71" s="242"/>
      <c r="M71" s="242"/>
      <c r="N71" s="242"/>
      <c r="O71" s="242"/>
      <c r="P71" s="242"/>
      <c r="Q71" s="242"/>
      <c r="R71" s="242"/>
      <c r="S71" s="242"/>
      <c r="T71" s="242"/>
    </row>
    <row r="72" spans="1:20" x14ac:dyDescent="0.3">
      <c r="A72" s="242"/>
      <c r="B72" s="242"/>
      <c r="C72" s="242"/>
      <c r="D72" s="242"/>
      <c r="E72" s="242"/>
      <c r="F72" s="242"/>
      <c r="G72" s="242"/>
      <c r="H72" s="242"/>
      <c r="I72" s="242"/>
      <c r="J72" s="242"/>
      <c r="K72" s="242"/>
      <c r="L72" s="242"/>
      <c r="M72" s="242"/>
      <c r="N72" s="242"/>
      <c r="O72" s="242"/>
      <c r="P72" s="242"/>
      <c r="Q72" s="242"/>
      <c r="R72" s="242"/>
      <c r="S72" s="242"/>
      <c r="T72" s="242"/>
    </row>
    <row r="73" spans="1:20" x14ac:dyDescent="0.3">
      <c r="A73" s="242"/>
      <c r="B73" s="242"/>
      <c r="C73" s="242"/>
      <c r="D73" s="242"/>
      <c r="E73" s="242"/>
      <c r="F73" s="242"/>
      <c r="G73" s="242"/>
      <c r="H73" s="242"/>
      <c r="I73" s="242"/>
      <c r="J73" s="242"/>
      <c r="K73" s="242"/>
      <c r="L73" s="242"/>
      <c r="M73" s="242"/>
      <c r="N73" s="242"/>
      <c r="O73" s="242"/>
      <c r="P73" s="242"/>
      <c r="Q73" s="242"/>
      <c r="R73" s="242"/>
      <c r="S73" s="242"/>
      <c r="T73" s="242"/>
    </row>
    <row r="74" spans="1:20" x14ac:dyDescent="0.3">
      <c r="A74" s="242"/>
      <c r="B74" s="242"/>
      <c r="C74" s="242"/>
      <c r="D74" s="242"/>
      <c r="E74" s="242"/>
      <c r="F74" s="242"/>
      <c r="G74" s="242"/>
      <c r="H74" s="242"/>
      <c r="I74" s="242"/>
      <c r="J74" s="242"/>
      <c r="K74" s="242"/>
      <c r="L74" s="242"/>
      <c r="M74" s="242"/>
      <c r="N74" s="242"/>
      <c r="O74" s="242"/>
      <c r="P74" s="242"/>
      <c r="Q74" s="242"/>
      <c r="R74" s="242"/>
      <c r="S74" s="242"/>
      <c r="T74" s="242"/>
    </row>
    <row r="75" spans="1:20" ht="13.5" x14ac:dyDescent="0.3">
      <c r="A75" s="677" t="s">
        <v>1124</v>
      </c>
      <c r="B75" s="297"/>
      <c r="C75" s="297"/>
      <c r="D75" s="297"/>
      <c r="E75" s="297"/>
      <c r="F75" s="297"/>
      <c r="G75" s="297"/>
      <c r="H75" s="297"/>
      <c r="I75" s="301" t="s">
        <v>2298</v>
      </c>
      <c r="J75" s="242"/>
      <c r="K75" s="242"/>
      <c r="L75" s="242"/>
      <c r="M75" s="242"/>
      <c r="N75" s="242"/>
      <c r="O75" s="242"/>
      <c r="P75" s="242"/>
      <c r="Q75" s="242"/>
      <c r="R75" s="242"/>
      <c r="S75" s="242"/>
      <c r="T75" s="242"/>
    </row>
    <row r="76" spans="1:20" s="647" customFormat="1" ht="13.5" x14ac:dyDescent="0.3">
      <c r="A76" s="296" t="s">
        <v>2328</v>
      </c>
      <c r="B76" s="296"/>
      <c r="C76" s="296"/>
      <c r="D76" s="296"/>
      <c r="E76" s="296"/>
      <c r="F76" s="296"/>
      <c r="G76" s="296"/>
      <c r="H76" s="296"/>
      <c r="I76" s="646"/>
      <c r="J76" s="646"/>
      <c r="K76" s="646"/>
      <c r="L76" s="646"/>
      <c r="M76" s="646"/>
      <c r="N76" s="646"/>
      <c r="O76" s="646"/>
      <c r="P76" s="646"/>
      <c r="Q76" s="646"/>
      <c r="R76" s="646"/>
      <c r="S76" s="646"/>
      <c r="T76" s="646"/>
    </row>
    <row r="77" spans="1:20" s="647" customFormat="1" ht="13.5" x14ac:dyDescent="0.3">
      <c r="A77" s="845" t="s">
        <v>2363</v>
      </c>
      <c r="B77" s="296"/>
      <c r="C77" s="296"/>
      <c r="D77" s="296"/>
      <c r="E77" s="296"/>
      <c r="F77" s="296"/>
      <c r="G77" s="296"/>
      <c r="H77" s="296"/>
      <c r="I77" s="646"/>
      <c r="J77" s="646"/>
      <c r="K77" s="646"/>
      <c r="L77" s="646"/>
      <c r="M77" s="646"/>
      <c r="N77" s="646"/>
      <c r="O77" s="646"/>
      <c r="P77" s="646"/>
      <c r="Q77" s="646"/>
      <c r="R77" s="646"/>
      <c r="S77" s="646"/>
      <c r="T77" s="646"/>
    </row>
    <row r="78" spans="1:20" s="647" customFormat="1" ht="13.5" x14ac:dyDescent="0.3">
      <c r="A78" s="296" t="s">
        <v>357</v>
      </c>
      <c r="B78" s="296"/>
      <c r="C78" s="296"/>
      <c r="D78" s="296"/>
      <c r="E78" s="296"/>
      <c r="F78" s="296"/>
      <c r="G78" s="296"/>
      <c r="H78" s="296"/>
      <c r="I78" s="646"/>
      <c r="J78" s="646"/>
      <c r="K78" s="646"/>
      <c r="L78" s="646"/>
      <c r="M78" s="646"/>
      <c r="N78" s="646"/>
      <c r="O78" s="646"/>
      <c r="P78" s="646"/>
      <c r="Q78" s="646"/>
      <c r="R78" s="646"/>
      <c r="S78" s="646"/>
      <c r="T78" s="646"/>
    </row>
    <row r="79" spans="1:20" s="647" customFormat="1" ht="13.5" x14ac:dyDescent="0.3">
      <c r="A79" s="296"/>
      <c r="B79" s="296"/>
      <c r="C79" s="296"/>
      <c r="D79" s="296"/>
      <c r="E79" s="296"/>
      <c r="F79" s="296"/>
      <c r="G79" s="296"/>
      <c r="H79" s="296"/>
      <c r="I79" s="646"/>
      <c r="J79" s="646"/>
      <c r="K79" s="646"/>
      <c r="L79" s="646"/>
      <c r="M79" s="646"/>
      <c r="N79" s="646"/>
      <c r="O79" s="646"/>
      <c r="P79" s="646"/>
      <c r="Q79" s="646"/>
      <c r="R79" s="646"/>
      <c r="S79" s="646"/>
      <c r="T79" s="646"/>
    </row>
    <row r="80" spans="1:20" s="647" customFormat="1" ht="13.5" x14ac:dyDescent="0.3">
      <c r="A80" s="296" t="s">
        <v>358</v>
      </c>
      <c r="B80" s="296"/>
      <c r="C80" s="296"/>
      <c r="D80" s="296"/>
      <c r="E80" s="296"/>
      <c r="F80" s="296"/>
      <c r="G80" s="296"/>
      <c r="H80" s="296"/>
      <c r="I80" s="646"/>
      <c r="J80" s="646"/>
      <c r="K80" s="646"/>
      <c r="L80" s="646"/>
      <c r="M80" s="646"/>
      <c r="N80" s="646"/>
      <c r="O80" s="646"/>
      <c r="P80" s="646"/>
      <c r="Q80" s="646"/>
      <c r="R80" s="646"/>
      <c r="S80" s="646"/>
      <c r="T80" s="646"/>
    </row>
    <row r="81" spans="1:20" s="647" customFormat="1" ht="13.5" x14ac:dyDescent="0.3">
      <c r="A81" s="296" t="s">
        <v>359</v>
      </c>
      <c r="B81" s="296"/>
      <c r="C81" s="296"/>
      <c r="D81" s="296"/>
      <c r="E81" s="296"/>
      <c r="F81" s="296"/>
      <c r="G81" s="296"/>
      <c r="H81" s="296"/>
      <c r="I81" s="646"/>
      <c r="J81" s="646"/>
      <c r="K81" s="646"/>
      <c r="L81" s="646"/>
      <c r="M81" s="646"/>
      <c r="N81" s="646"/>
      <c r="O81" s="646"/>
      <c r="P81" s="646"/>
      <c r="Q81" s="646"/>
      <c r="R81" s="646"/>
      <c r="S81" s="646"/>
      <c r="T81" s="646"/>
    </row>
    <row r="82" spans="1:20" s="647" customFormat="1" ht="13.5" x14ac:dyDescent="0.3">
      <c r="A82" s="296" t="s">
        <v>360</v>
      </c>
      <c r="B82" s="296"/>
      <c r="C82" s="296"/>
      <c r="D82" s="296"/>
      <c r="E82" s="296"/>
      <c r="F82" s="296"/>
      <c r="G82" s="296"/>
      <c r="H82" s="296"/>
      <c r="I82" s="646"/>
      <c r="J82" s="646"/>
      <c r="K82" s="646"/>
      <c r="L82" s="646"/>
      <c r="M82" s="646"/>
      <c r="N82" s="646"/>
      <c r="O82" s="646"/>
      <c r="P82" s="646"/>
      <c r="Q82" s="646"/>
      <c r="R82" s="646"/>
      <c r="S82" s="646"/>
      <c r="T82" s="646"/>
    </row>
    <row r="83" spans="1:20" s="647" customFormat="1" ht="13.5" x14ac:dyDescent="0.3">
      <c r="A83" s="296" t="s">
        <v>1125</v>
      </c>
      <c r="B83" s="296"/>
      <c r="C83" s="296"/>
      <c r="D83" s="296"/>
      <c r="E83" s="296"/>
      <c r="F83" s="296"/>
      <c r="G83" s="296"/>
      <c r="H83" s="296"/>
      <c r="I83" s="646"/>
      <c r="J83" s="646"/>
      <c r="K83" s="646"/>
      <c r="L83" s="646"/>
      <c r="M83" s="646"/>
      <c r="N83" s="646"/>
      <c r="O83" s="646"/>
      <c r="P83" s="646"/>
      <c r="Q83" s="646"/>
      <c r="R83" s="646"/>
      <c r="S83" s="646"/>
      <c r="T83" s="646"/>
    </row>
    <row r="84" spans="1:20" s="647" customFormat="1" ht="13.5" x14ac:dyDescent="0.3">
      <c r="A84" s="296" t="s">
        <v>1126</v>
      </c>
      <c r="B84" s="296"/>
      <c r="C84" s="296"/>
      <c r="D84" s="296"/>
      <c r="E84" s="296"/>
      <c r="F84" s="296"/>
      <c r="G84" s="296"/>
      <c r="H84" s="296"/>
      <c r="I84" s="646"/>
      <c r="J84" s="646"/>
      <c r="K84" s="646"/>
      <c r="L84" s="646"/>
      <c r="M84" s="646"/>
      <c r="N84" s="646"/>
      <c r="O84" s="646"/>
      <c r="P84" s="646"/>
      <c r="Q84" s="646"/>
      <c r="R84" s="646"/>
      <c r="S84" s="646"/>
      <c r="T84" s="646"/>
    </row>
    <row r="85" spans="1:20" s="647" customFormat="1" ht="13.5" x14ac:dyDescent="0.3">
      <c r="A85" s="296"/>
      <c r="B85" s="296"/>
      <c r="C85" s="296"/>
      <c r="D85" s="296"/>
      <c r="E85" s="296"/>
      <c r="F85" s="296"/>
      <c r="G85" s="296"/>
      <c r="H85" s="296"/>
      <c r="I85" s="646"/>
      <c r="J85" s="646"/>
      <c r="K85" s="646"/>
      <c r="L85" s="646"/>
      <c r="M85" s="646"/>
      <c r="N85" s="646"/>
      <c r="O85" s="646"/>
      <c r="P85" s="646"/>
      <c r="Q85" s="646"/>
      <c r="R85" s="646"/>
      <c r="S85" s="646"/>
      <c r="T85" s="646"/>
    </row>
    <row r="86" spans="1:20" s="647" customFormat="1" ht="14" thickBot="1" x14ac:dyDescent="0.35">
      <c r="A86" s="296" t="s">
        <v>1127</v>
      </c>
      <c r="B86" s="296"/>
      <c r="C86" s="296"/>
      <c r="D86" s="296"/>
      <c r="E86" s="296"/>
      <c r="F86" s="296"/>
      <c r="G86" s="296"/>
      <c r="H86" s="296"/>
      <c r="I86" s="646"/>
      <c r="J86" s="646"/>
      <c r="K86" s="646"/>
      <c r="L86" s="646"/>
      <c r="M86" s="646"/>
      <c r="N86" s="646"/>
      <c r="O86" s="646"/>
      <c r="P86" s="646"/>
      <c r="Q86" s="646"/>
      <c r="R86" s="646"/>
      <c r="S86" s="646"/>
      <c r="T86" s="646"/>
    </row>
    <row r="87" spans="1:20" ht="35" x14ac:dyDescent="0.3">
      <c r="A87" s="678" t="s">
        <v>1128</v>
      </c>
      <c r="B87" s="679" t="s">
        <v>361</v>
      </c>
      <c r="C87" s="680" t="s">
        <v>362</v>
      </c>
      <c r="D87" s="296"/>
      <c r="E87" s="296"/>
      <c r="F87" s="296"/>
      <c r="G87" s="296"/>
      <c r="H87" s="296"/>
      <c r="I87" s="242"/>
      <c r="J87" s="242"/>
      <c r="K87" s="242"/>
      <c r="L87" s="242"/>
      <c r="M87" s="242"/>
      <c r="N87" s="242"/>
      <c r="O87" s="242"/>
      <c r="P87" s="242"/>
      <c r="Q87" s="242"/>
      <c r="R87" s="242"/>
      <c r="S87" s="242"/>
      <c r="T87" s="242"/>
    </row>
    <row r="88" spans="1:20" x14ac:dyDescent="0.3">
      <c r="A88" s="681">
        <v>0.8</v>
      </c>
      <c r="B88" s="682">
        <v>0.2</v>
      </c>
      <c r="C88" s="683">
        <v>1.28</v>
      </c>
      <c r="D88" s="296"/>
      <c r="E88" s="296"/>
      <c r="F88" s="296"/>
      <c r="G88" s="296"/>
      <c r="H88" s="296"/>
      <c r="I88" s="242"/>
      <c r="J88" s="242"/>
      <c r="K88" s="242"/>
      <c r="L88" s="242"/>
      <c r="M88" s="242"/>
      <c r="N88" s="242"/>
      <c r="O88" s="242"/>
      <c r="P88" s="242"/>
      <c r="Q88" s="242"/>
      <c r="R88" s="242"/>
      <c r="S88" s="242"/>
      <c r="T88" s="242"/>
    </row>
    <row r="89" spans="1:20" x14ac:dyDescent="0.3">
      <c r="A89" s="681">
        <v>0.85</v>
      </c>
      <c r="B89" s="682">
        <v>0.15</v>
      </c>
      <c r="C89" s="683">
        <v>1.49</v>
      </c>
      <c r="D89" s="296"/>
      <c r="E89" s="296"/>
      <c r="F89" s="296"/>
      <c r="G89" s="296"/>
      <c r="H89" s="296"/>
      <c r="I89" s="242"/>
      <c r="J89" s="242"/>
      <c r="K89" s="242"/>
      <c r="L89" s="242"/>
      <c r="M89" s="242"/>
      <c r="N89" s="242"/>
      <c r="O89" s="242"/>
      <c r="P89" s="242"/>
      <c r="Q89" s="242"/>
      <c r="R89" s="242"/>
      <c r="S89" s="242"/>
      <c r="T89" s="242"/>
    </row>
    <row r="90" spans="1:20" x14ac:dyDescent="0.3">
      <c r="A90" s="681">
        <v>0.9</v>
      </c>
      <c r="B90" s="682">
        <v>0.1</v>
      </c>
      <c r="C90" s="683">
        <v>1.64</v>
      </c>
      <c r="D90" s="296"/>
      <c r="E90" s="296"/>
      <c r="F90" s="296"/>
      <c r="G90" s="296"/>
      <c r="H90" s="296"/>
      <c r="I90" s="242"/>
      <c r="J90" s="242"/>
      <c r="K90" s="242"/>
      <c r="L90" s="242"/>
      <c r="M90" s="242"/>
      <c r="N90" s="242"/>
      <c r="O90" s="242"/>
      <c r="P90" s="242"/>
      <c r="Q90" s="242"/>
      <c r="R90" s="242"/>
      <c r="S90" s="242"/>
      <c r="T90" s="242"/>
    </row>
    <row r="91" spans="1:20" x14ac:dyDescent="0.3">
      <c r="A91" s="681">
        <v>0.95</v>
      </c>
      <c r="B91" s="682">
        <v>0.05</v>
      </c>
      <c r="C91" s="683">
        <v>1.96</v>
      </c>
      <c r="D91" s="296"/>
      <c r="E91" s="296"/>
      <c r="F91" s="296"/>
      <c r="G91" s="296"/>
      <c r="H91" s="296"/>
      <c r="I91" s="242"/>
      <c r="J91" s="242"/>
      <c r="K91" s="242"/>
      <c r="L91" s="242"/>
      <c r="M91" s="242"/>
      <c r="N91" s="242"/>
      <c r="O91" s="242"/>
      <c r="P91" s="242"/>
      <c r="Q91" s="242"/>
      <c r="R91" s="242"/>
      <c r="S91" s="242"/>
      <c r="T91" s="242"/>
    </row>
    <row r="92" spans="1:20" ht="13.5" thickBot="1" x14ac:dyDescent="0.35">
      <c r="A92" s="684">
        <v>0.99</v>
      </c>
      <c r="B92" s="685">
        <v>0.01</v>
      </c>
      <c r="C92" s="686">
        <v>2.58</v>
      </c>
      <c r="D92" s="296"/>
      <c r="E92" s="296"/>
      <c r="F92" s="296"/>
      <c r="G92" s="296"/>
      <c r="H92" s="296"/>
      <c r="I92" s="242"/>
      <c r="J92" s="242"/>
      <c r="K92" s="242"/>
      <c r="L92" s="242"/>
      <c r="M92" s="242"/>
      <c r="N92" s="242"/>
      <c r="O92" s="242"/>
      <c r="P92" s="242"/>
      <c r="Q92" s="242"/>
      <c r="R92" s="242"/>
      <c r="S92" s="242"/>
      <c r="T92" s="242"/>
    </row>
    <row r="93" spans="1:20" x14ac:dyDescent="0.3">
      <c r="A93" s="296"/>
      <c r="B93" s="296"/>
      <c r="C93" s="296"/>
      <c r="D93" s="296"/>
      <c r="E93" s="296"/>
      <c r="F93" s="296"/>
      <c r="G93" s="296"/>
      <c r="H93" s="296"/>
      <c r="I93" s="242"/>
      <c r="J93" s="242"/>
      <c r="K93" s="242"/>
      <c r="L93" s="242"/>
      <c r="M93" s="242"/>
      <c r="N93" s="242"/>
      <c r="O93" s="242"/>
      <c r="P93" s="242"/>
      <c r="Q93" s="242"/>
      <c r="R93" s="242"/>
      <c r="S93" s="242"/>
      <c r="T93" s="242"/>
    </row>
    <row r="94" spans="1:20" s="647" customFormat="1" ht="13.5" x14ac:dyDescent="0.3">
      <c r="A94" s="296" t="s">
        <v>1129</v>
      </c>
      <c r="B94" s="296"/>
      <c r="C94" s="296"/>
      <c r="D94" s="296"/>
      <c r="E94" s="296"/>
      <c r="F94" s="296"/>
      <c r="G94" s="296"/>
      <c r="H94" s="296"/>
      <c r="I94" s="646"/>
      <c r="J94" s="646"/>
      <c r="K94" s="646"/>
      <c r="L94" s="646"/>
      <c r="M94" s="646"/>
      <c r="N94" s="646"/>
      <c r="O94" s="646"/>
      <c r="P94" s="646"/>
      <c r="Q94" s="646"/>
      <c r="R94" s="646"/>
      <c r="S94" s="646"/>
      <c r="T94" s="646"/>
    </row>
    <row r="95" spans="1:20" s="647" customFormat="1" ht="13.5" x14ac:dyDescent="0.3">
      <c r="A95" s="296" t="s">
        <v>2411</v>
      </c>
      <c r="B95" s="296"/>
      <c r="C95" s="296"/>
      <c r="D95" s="296"/>
      <c r="E95" s="296"/>
      <c r="F95" s="296"/>
      <c r="G95" s="296"/>
      <c r="H95" s="296"/>
      <c r="I95" s="646"/>
      <c r="J95" s="646"/>
      <c r="K95" s="646"/>
      <c r="L95" s="646"/>
      <c r="M95" s="646"/>
      <c r="N95" s="646"/>
      <c r="O95" s="646"/>
      <c r="P95" s="646"/>
      <c r="Q95" s="646"/>
      <c r="R95" s="646"/>
      <c r="S95" s="646"/>
      <c r="T95" s="646"/>
    </row>
    <row r="96" spans="1:20" s="647" customFormat="1" ht="13.5" x14ac:dyDescent="0.3">
      <c r="A96" s="296" t="s">
        <v>2410</v>
      </c>
      <c r="B96" s="296"/>
      <c r="C96" s="296"/>
      <c r="D96" s="296"/>
      <c r="E96" s="296"/>
      <c r="F96" s="296"/>
      <c r="G96" s="296"/>
      <c r="H96" s="296"/>
      <c r="I96" s="646"/>
      <c r="J96" s="646"/>
      <c r="K96" s="646"/>
      <c r="L96" s="646"/>
      <c r="M96" s="646"/>
      <c r="N96" s="646"/>
      <c r="O96" s="646"/>
      <c r="P96" s="646"/>
      <c r="Q96" s="646"/>
      <c r="R96" s="646"/>
      <c r="S96" s="646"/>
      <c r="T96" s="646"/>
    </row>
    <row r="97" spans="1:23" s="647" customFormat="1" ht="13.5" x14ac:dyDescent="0.3">
      <c r="A97" s="296" t="s">
        <v>2412</v>
      </c>
      <c r="B97" s="296"/>
      <c r="C97" s="296"/>
      <c r="D97" s="296"/>
      <c r="E97" s="296"/>
      <c r="F97" s="296"/>
      <c r="G97" s="296"/>
      <c r="H97" s="296"/>
      <c r="I97" s="646"/>
      <c r="J97" s="646"/>
      <c r="K97" s="646"/>
      <c r="L97" s="646"/>
      <c r="M97" s="646"/>
      <c r="N97" s="646"/>
      <c r="O97" s="646"/>
      <c r="P97" s="646"/>
      <c r="Q97" s="646"/>
      <c r="R97" s="646"/>
      <c r="S97" s="646"/>
      <c r="T97" s="646"/>
    </row>
    <row r="98" spans="1:23" s="647" customFormat="1" ht="14.5" x14ac:dyDescent="0.3">
      <c r="A98" s="296" t="s">
        <v>2418</v>
      </c>
      <c r="B98" s="296"/>
      <c r="C98" s="296"/>
      <c r="D98" s="296"/>
      <c r="E98" s="296"/>
      <c r="F98" s="296"/>
      <c r="G98" s="296"/>
      <c r="H98" s="296"/>
      <c r="I98" s="646"/>
      <c r="J98" s="646"/>
      <c r="K98" s="646"/>
      <c r="L98" s="646"/>
      <c r="M98" s="646"/>
      <c r="N98" s="646"/>
      <c r="O98" s="646"/>
      <c r="P98" s="646"/>
      <c r="Q98" s="646"/>
      <c r="R98" s="646"/>
      <c r="S98" s="646"/>
      <c r="T98" s="646"/>
    </row>
    <row r="99" spans="1:23" s="647" customFormat="1" ht="13.5" x14ac:dyDescent="0.3">
      <c r="A99" s="296" t="s">
        <v>2413</v>
      </c>
      <c r="B99" s="296"/>
      <c r="C99" s="296"/>
      <c r="D99" s="296"/>
      <c r="E99" s="296"/>
      <c r="F99" s="296"/>
      <c r="G99" s="296"/>
      <c r="H99" s="296"/>
      <c r="I99" s="646"/>
      <c r="J99" s="646"/>
      <c r="K99" s="646"/>
      <c r="L99" s="646"/>
      <c r="M99" s="646"/>
      <c r="N99" s="646"/>
      <c r="O99" s="646"/>
      <c r="P99" s="646"/>
      <c r="Q99" s="646"/>
      <c r="R99" s="646"/>
      <c r="S99" s="646"/>
      <c r="T99" s="646"/>
    </row>
    <row r="100" spans="1:23" s="647" customFormat="1" ht="13.5" x14ac:dyDescent="0.3">
      <c r="A100" s="296" t="s">
        <v>2414</v>
      </c>
      <c r="B100" s="296"/>
      <c r="C100" s="296"/>
      <c r="D100" s="296"/>
      <c r="E100" s="296"/>
      <c r="F100" s="296"/>
      <c r="G100" s="296"/>
      <c r="H100" s="296"/>
      <c r="I100" s="646"/>
      <c r="J100" s="646"/>
      <c r="K100" s="646"/>
      <c r="L100" s="646"/>
      <c r="M100" s="646"/>
      <c r="N100" s="646"/>
      <c r="O100" s="646"/>
      <c r="P100" s="646"/>
      <c r="Q100" s="646"/>
      <c r="R100" s="646"/>
      <c r="S100" s="646"/>
      <c r="T100" s="646"/>
    </row>
    <row r="101" spans="1:23" s="647" customFormat="1" ht="13.5" x14ac:dyDescent="0.3">
      <c r="A101" s="296"/>
      <c r="B101" s="296"/>
      <c r="C101" s="296"/>
      <c r="D101" s="296"/>
      <c r="E101" s="296"/>
      <c r="F101" s="296"/>
      <c r="G101" s="296"/>
      <c r="H101" s="296"/>
      <c r="I101" s="646"/>
      <c r="J101" s="646"/>
      <c r="K101" s="646"/>
      <c r="L101" s="646"/>
      <c r="M101" s="646"/>
      <c r="N101" s="646"/>
      <c r="O101" s="646"/>
      <c r="P101" s="646"/>
      <c r="Q101" s="646"/>
      <c r="R101" s="646"/>
      <c r="S101" s="646"/>
      <c r="T101" s="646"/>
    </row>
    <row r="102" spans="1:23" s="647" customFormat="1" ht="13.5" x14ac:dyDescent="0.3">
      <c r="A102" s="296" t="s">
        <v>2377</v>
      </c>
      <c r="B102" s="296"/>
      <c r="C102" s="296"/>
      <c r="D102" s="296"/>
      <c r="E102" s="296"/>
      <c r="F102" s="296"/>
      <c r="G102" s="296"/>
      <c r="H102" s="296"/>
      <c r="I102" s="646"/>
      <c r="J102" s="646"/>
      <c r="K102" s="646"/>
      <c r="L102" s="646"/>
      <c r="M102" s="646"/>
      <c r="N102" s="646"/>
      <c r="O102" s="646"/>
      <c r="P102" s="646"/>
      <c r="Q102" s="646"/>
      <c r="R102" s="646"/>
      <c r="S102" s="646"/>
      <c r="T102" s="646"/>
    </row>
    <row r="103" spans="1:23" s="647" customFormat="1" ht="13.5" x14ac:dyDescent="0.3">
      <c r="A103" s="296" t="s">
        <v>1130</v>
      </c>
      <c r="B103" s="296"/>
      <c r="C103" s="296"/>
      <c r="D103" s="296"/>
      <c r="E103" s="296"/>
      <c r="F103" s="296"/>
      <c r="G103" s="296"/>
      <c r="H103" s="296"/>
      <c r="I103" s="646"/>
      <c r="J103" s="646"/>
      <c r="K103" s="646"/>
      <c r="L103" s="646"/>
      <c r="M103" s="646"/>
      <c r="N103" s="646"/>
      <c r="O103" s="646"/>
      <c r="P103" s="646"/>
      <c r="Q103" s="646"/>
      <c r="R103" s="646"/>
      <c r="S103" s="646"/>
      <c r="T103" s="646"/>
    </row>
    <row r="104" spans="1:23" s="647" customFormat="1" ht="13.5" x14ac:dyDescent="0.3">
      <c r="A104" s="296" t="s">
        <v>1131</v>
      </c>
      <c r="B104" s="296"/>
      <c r="C104" s="296"/>
      <c r="D104" s="296"/>
      <c r="E104" s="296"/>
      <c r="F104" s="296"/>
      <c r="G104" s="296"/>
      <c r="H104" s="296"/>
      <c r="I104" s="646"/>
      <c r="J104" s="646"/>
      <c r="K104" s="646"/>
      <c r="L104" s="646"/>
      <c r="M104" s="646"/>
      <c r="N104" s="646"/>
      <c r="O104" s="646"/>
      <c r="P104" s="646"/>
      <c r="Q104" s="646"/>
      <c r="R104" s="646"/>
      <c r="S104" s="646"/>
      <c r="T104" s="646"/>
    </row>
    <row r="105" spans="1:23" s="647" customFormat="1" ht="13.5" x14ac:dyDescent="0.3">
      <c r="A105" s="296" t="s">
        <v>1132</v>
      </c>
      <c r="B105" s="296"/>
      <c r="C105" s="296"/>
      <c r="D105" s="296"/>
      <c r="E105" s="296"/>
      <c r="F105" s="296"/>
      <c r="G105" s="296"/>
      <c r="H105" s="296"/>
      <c r="I105" s="646"/>
      <c r="J105" s="646"/>
      <c r="K105" s="646"/>
      <c r="L105" s="646"/>
      <c r="M105" s="646"/>
      <c r="N105" s="646"/>
      <c r="O105" s="646"/>
      <c r="P105" s="646"/>
      <c r="Q105" s="646"/>
      <c r="R105" s="646"/>
      <c r="S105" s="646"/>
      <c r="T105" s="646"/>
    </row>
    <row r="106" spans="1:23" s="647" customFormat="1" ht="14" thickBot="1" x14ac:dyDescent="0.35">
      <c r="A106" s="296"/>
      <c r="B106" s="296"/>
      <c r="C106" s="296"/>
      <c r="D106" s="296"/>
      <c r="E106" s="296"/>
      <c r="F106" s="296"/>
      <c r="G106" s="296"/>
      <c r="H106" s="296"/>
      <c r="I106" s="646"/>
      <c r="J106" s="646"/>
      <c r="K106" s="646"/>
      <c r="L106" s="646"/>
      <c r="M106" s="646"/>
      <c r="N106" s="646"/>
      <c r="O106" s="646"/>
      <c r="P106" s="646"/>
      <c r="Q106" s="646"/>
      <c r="R106" s="646"/>
      <c r="S106" s="646"/>
      <c r="T106" s="646"/>
    </row>
    <row r="107" spans="1:23" s="647" customFormat="1" ht="13.5" x14ac:dyDescent="0.3">
      <c r="A107" s="296" t="s">
        <v>1133</v>
      </c>
      <c r="B107" s="296"/>
      <c r="C107" s="296"/>
      <c r="D107" s="296"/>
      <c r="E107" s="296"/>
      <c r="F107" s="296"/>
      <c r="G107" s="296"/>
      <c r="H107" s="687"/>
      <c r="S107" s="656"/>
      <c r="T107" s="657"/>
      <c r="U107" s="657"/>
      <c r="V107" s="657"/>
      <c r="W107" s="658"/>
    </row>
    <row r="108" spans="1:23" ht="13.5" thickBot="1" x14ac:dyDescent="0.35">
      <c r="A108" s="296" t="s">
        <v>1134</v>
      </c>
      <c r="B108" s="296"/>
      <c r="C108" s="296"/>
      <c r="D108" s="296"/>
      <c r="E108" s="296"/>
      <c r="F108" s="296"/>
      <c r="G108" s="296"/>
      <c r="I108" s="301" t="s">
        <v>2299</v>
      </c>
      <c r="S108" s="659"/>
      <c r="T108" s="5" t="s">
        <v>1139</v>
      </c>
      <c r="W108" s="660"/>
    </row>
    <row r="109" spans="1:23" ht="14.4" customHeight="1" thickBot="1" x14ac:dyDescent="0.4">
      <c r="A109" s="687" t="s">
        <v>1135</v>
      </c>
      <c r="B109" s="687"/>
      <c r="C109" s="687"/>
      <c r="D109" s="687"/>
      <c r="E109" s="687"/>
      <c r="F109" s="687"/>
      <c r="G109" s="687"/>
      <c r="J109" s="301" t="s">
        <v>2300</v>
      </c>
      <c r="S109" s="659"/>
      <c r="T109" s="648">
        <v>8.25</v>
      </c>
      <c r="V109" s="649">
        <f>IF(T109="","",CONVERT(T109,"ft","m"))</f>
        <v>2.5146000000000002</v>
      </c>
      <c r="W109" s="660" t="s">
        <v>254</v>
      </c>
    </row>
    <row r="110" spans="1:23" ht="13.75" customHeight="1" x14ac:dyDescent="0.3">
      <c r="S110" s="659"/>
      <c r="V110" s="661" t="s">
        <v>1140</v>
      </c>
      <c r="W110" s="660"/>
    </row>
    <row r="111" spans="1:23" ht="13.75" customHeight="1" x14ac:dyDescent="0.3">
      <c r="A111" s="1046" t="s">
        <v>2406</v>
      </c>
      <c r="B111" s="1046"/>
      <c r="C111" s="1046"/>
      <c r="D111" s="1046"/>
      <c r="E111" s="1046"/>
      <c r="F111" s="1046"/>
      <c r="S111" s="659"/>
      <c r="W111" s="660"/>
    </row>
    <row r="112" spans="1:23" ht="14.4" customHeight="1" thickBot="1" x14ac:dyDescent="0.35">
      <c r="A112" s="1046"/>
      <c r="B112" s="1046"/>
      <c r="C112" s="1046"/>
      <c r="D112" s="1046"/>
      <c r="E112" s="1046"/>
      <c r="F112" s="1046"/>
      <c r="S112" s="662"/>
      <c r="T112" s="663"/>
      <c r="U112" s="663"/>
      <c r="V112" s="663"/>
      <c r="W112" s="664"/>
    </row>
    <row r="113" spans="1:6" ht="13.75" customHeight="1" x14ac:dyDescent="0.3">
      <c r="A113" s="1046"/>
      <c r="B113" s="1046"/>
      <c r="C113" s="1046"/>
      <c r="D113" s="1046"/>
      <c r="E113" s="1046"/>
      <c r="F113" s="1046"/>
    </row>
    <row r="114" spans="1:6" ht="49.75" customHeight="1" x14ac:dyDescent="0.3">
      <c r="A114" s="1046"/>
      <c r="B114" s="1046"/>
      <c r="C114" s="1046"/>
      <c r="D114" s="1046"/>
      <c r="E114" s="1046"/>
      <c r="F114" s="1046"/>
    </row>
    <row r="115" spans="1:6" x14ac:dyDescent="0.3">
      <c r="A115" s="1046"/>
      <c r="B115" s="1046"/>
      <c r="C115" s="1046"/>
      <c r="D115" s="1046"/>
      <c r="E115" s="1046"/>
      <c r="F115" s="1046"/>
    </row>
    <row r="116" spans="1:6" x14ac:dyDescent="0.3">
      <c r="A116" s="1046"/>
      <c r="B116" s="1046"/>
      <c r="C116" s="1046"/>
      <c r="D116" s="1046"/>
      <c r="E116" s="1046"/>
      <c r="F116" s="1046"/>
    </row>
    <row r="117" spans="1:6" ht="13.5" x14ac:dyDescent="0.35">
      <c r="B117" s="690"/>
    </row>
    <row r="143" spans="7:7" x14ac:dyDescent="0.3">
      <c r="G143" s="824" t="s">
        <v>2301</v>
      </c>
    </row>
  </sheetData>
  <mergeCells count="2">
    <mergeCell ref="A40:E40"/>
    <mergeCell ref="A111:F116"/>
  </mergeCells>
  <phoneticPr fontId="8" type="noConversion"/>
  <dataValidations count="6">
    <dataValidation type="list" errorStyle="information" showInputMessage="1" showErrorMessage="1" error="Please select a value from the drop-down list" sqref="G18" xr:uid="{00000000-0002-0000-0100-000001000000}">
      <formula1>$T$35:$T$40</formula1>
    </dataValidation>
    <dataValidation type="list" errorStyle="information" showInputMessage="1" showErrorMessage="1" error="Please select from the drop-down list" sqref="H18" xr:uid="{00000000-0002-0000-0100-000002000000}">
      <formula1>$U$35:$U$40</formula1>
    </dataValidation>
    <dataValidation type="list" errorStyle="information" error="Input either y (for yes) or n (for no)" sqref="F13:F15" xr:uid="{00000000-0002-0000-0100-000004000000}">
      <formula1>$V$35:$V$37</formula1>
    </dataValidation>
    <dataValidation type="list" allowBlank="1" sqref="F17" xr:uid="{00000000-0002-0000-0100-000008000000}">
      <formula1>$W$35:$W$36</formula1>
    </dataValidation>
    <dataValidation type="list" allowBlank="1" sqref="A26:A37" xr:uid="{00000000-0002-0000-0100-000009000000}">
      <formula1>$V$35:$V$37</formula1>
    </dataValidation>
    <dataValidation type="decimal" operator="lessThan" allowBlank="1" sqref="C6:C7" xr:uid="{00000000-0002-0000-0100-00000A000000}">
      <formula1>10</formula1>
    </dataValidation>
  </dataValidations>
  <hyperlinks>
    <hyperlink ref="I6" location="Header!Z115" display="HERE" xr:uid="{F1AC0727-2FD0-4BD4-B428-9502D1B46968}"/>
    <hyperlink ref="V110" location="Header!A1" display="Return" xr:uid="{3FEB5A57-1226-421A-B1D1-A091357D8FDF}"/>
    <hyperlink ref="G143" location="Codes!A1" display="Use this link" xr:uid="{50198202-17DC-4A1A-A076-838A0264B8B9}"/>
    <hyperlink ref="G13" location="Header!O80" display="Explanation of these questions" xr:uid="{8CA05206-24CF-4C16-BC98-26D8D1940433}"/>
  </hyperlinks>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sheetPr>
  <dimension ref="A1:FD726"/>
  <sheetViews>
    <sheetView zoomScaleNormal="100" workbookViewId="0">
      <pane xSplit="1" ySplit="4" topLeftCell="B5" activePane="bottomRight" state="frozen"/>
      <selection pane="topRight" activeCell="B1" sqref="B1"/>
      <selection pane="bottomLeft" activeCell="A5" sqref="A5"/>
      <selection pane="bottomRight" activeCell="G4" sqref="G4"/>
    </sheetView>
  </sheetViews>
  <sheetFormatPr defaultColWidth="9.1796875" defaultRowHeight="14" x14ac:dyDescent="0.3"/>
  <cols>
    <col min="1" max="1" width="9.36328125" style="379" customWidth="1"/>
    <col min="2" max="2" width="13.90625" style="379" customWidth="1"/>
    <col min="3" max="3" width="13.54296875" style="379" customWidth="1"/>
    <col min="4" max="4" width="15.90625" style="379" customWidth="1"/>
    <col min="5" max="5" width="13" style="379" customWidth="1"/>
    <col min="6" max="6" width="18" style="379" customWidth="1"/>
    <col min="7" max="7" width="15.81640625" style="379" customWidth="1"/>
    <col min="8" max="8" width="12" style="379" customWidth="1"/>
    <col min="9" max="9" width="10.54296875" style="379" customWidth="1"/>
    <col min="10" max="10" width="13.90625" style="379" customWidth="1"/>
    <col min="11" max="11" width="9.54296875" style="379" customWidth="1"/>
    <col min="12" max="12" width="13.36328125" style="379" customWidth="1"/>
    <col min="13" max="13" width="10.81640625" style="379" customWidth="1"/>
    <col min="14" max="14" width="9.54296875" style="379" customWidth="1"/>
    <col min="15" max="15" width="10.54296875" style="379" customWidth="1"/>
    <col min="16" max="16" width="10.1796875" style="464" customWidth="1"/>
    <col min="17" max="17" width="10.453125" style="464" customWidth="1"/>
    <col min="18" max="18" width="11.1796875" style="464" customWidth="1"/>
    <col min="19" max="19" width="10.54296875" style="464" customWidth="1"/>
    <col min="20" max="20" width="13.1796875" style="379" customWidth="1"/>
    <col min="21" max="21" width="11.453125" style="379" customWidth="1"/>
    <col min="22" max="22" width="12.453125" style="379" customWidth="1"/>
    <col min="23" max="23" width="16.1796875" style="379" customWidth="1"/>
    <col min="24" max="24" width="17.453125" style="379" customWidth="1"/>
    <col min="25" max="25" width="21.453125" style="379" customWidth="1"/>
    <col min="26" max="26" width="16.81640625" style="379" customWidth="1"/>
    <col min="27" max="27" width="15.453125" style="380" customWidth="1"/>
    <col min="28" max="28" width="17.90625" style="545" bestFit="1" customWidth="1"/>
    <col min="29" max="29" width="13.453125" style="379" bestFit="1" customWidth="1"/>
    <col min="30" max="30" width="18.54296875" style="379" bestFit="1" customWidth="1"/>
    <col min="31" max="32" width="9.1796875" style="379"/>
    <col min="33" max="33" width="17" style="379" customWidth="1"/>
    <col min="34" max="34" width="15.36328125" style="379" customWidth="1"/>
    <col min="35" max="35" width="13.08984375" style="379" customWidth="1"/>
    <col min="36" max="37" width="9.1796875" style="379"/>
    <col min="38" max="38" width="10.54296875" style="379" customWidth="1"/>
    <col min="39" max="40" width="9.1796875" style="379"/>
    <col min="41" max="41" width="12.453125" style="381" customWidth="1"/>
    <col min="42" max="42" width="15" style="381" customWidth="1"/>
    <col min="43" max="43" width="21.54296875" style="379" customWidth="1"/>
    <col min="44" max="44" width="16.453125" style="379" customWidth="1"/>
    <col min="45" max="45" width="9.1796875" style="379"/>
    <col min="46" max="47" width="10" style="379" customWidth="1"/>
    <col min="48" max="48" width="9.1796875" style="379"/>
    <col min="49" max="53" width="12.1796875" style="379" customWidth="1"/>
    <col min="54" max="59" width="12" style="379" customWidth="1"/>
    <col min="60" max="60" width="13.54296875" style="379" customWidth="1"/>
    <col min="61" max="61" width="12" style="379" customWidth="1"/>
    <col min="62" max="62" width="11.54296875" style="379" customWidth="1"/>
    <col min="63" max="63" width="10.54296875" style="379" customWidth="1"/>
    <col min="64" max="64" width="9.1796875" style="379"/>
    <col min="65" max="65" width="10.54296875" style="379" customWidth="1"/>
    <col min="66" max="66" width="11.54296875" style="379" customWidth="1"/>
    <col min="67" max="67" width="10.453125" style="379" customWidth="1"/>
    <col min="68" max="73" width="9.1796875" style="379"/>
    <col min="74" max="74" width="9.81640625" style="379" customWidth="1"/>
    <col min="75" max="75" width="9.1796875" style="379"/>
    <col min="76" max="76" width="13" style="379" customWidth="1"/>
    <col min="77" max="77" width="9.1796875" style="379"/>
    <col min="78" max="78" width="17.453125" style="379" customWidth="1"/>
    <col min="79" max="82" width="9.1796875" style="379"/>
    <col min="83" max="83" width="12.453125" style="382" customWidth="1"/>
    <col min="84" max="87" width="9.1796875" style="379"/>
    <col min="88" max="88" width="10.54296875" style="382" bestFit="1" customWidth="1"/>
    <col min="89" max="90" width="9.1796875" style="379"/>
    <col min="91" max="91" width="15.54296875" style="379" customWidth="1"/>
    <col min="92" max="92" width="13.54296875" style="379" customWidth="1"/>
    <col min="93" max="94" width="9.1796875" style="379"/>
    <col min="95" max="95" width="11.453125" style="379" customWidth="1"/>
    <col min="96" max="96" width="17.453125" style="381" customWidth="1"/>
    <col min="97" max="97" width="13" style="379" customWidth="1"/>
    <col min="98" max="98" width="12" style="379" customWidth="1"/>
    <col min="99" max="99" width="10.453125" style="379" customWidth="1"/>
    <col min="100" max="100" width="9.1796875" style="379"/>
    <col min="101" max="101" width="9.81640625" style="379" customWidth="1"/>
    <col min="102" max="117" width="9.1796875" style="379"/>
    <col min="118" max="119" width="15.453125" style="379" customWidth="1"/>
    <col min="120" max="121" width="14.54296875" style="379" customWidth="1"/>
    <col min="122" max="123" width="12.54296875" style="379" customWidth="1"/>
    <col min="124" max="124" width="13.6328125" style="379" customWidth="1"/>
    <col min="125" max="125" width="16.6328125" style="379" customWidth="1"/>
    <col min="126" max="126" width="11.1796875" style="379" customWidth="1"/>
    <col min="127" max="129" width="9.1796875" style="379"/>
    <col min="130" max="130" width="10.453125" style="379" customWidth="1"/>
    <col min="131" max="144" width="9.1796875" style="379"/>
    <col min="145" max="145" width="11.08984375" style="53" customWidth="1"/>
    <col min="146" max="147" width="8" style="53" customWidth="1"/>
    <col min="148" max="148" width="12.08984375" style="53" customWidth="1"/>
    <col min="149" max="149" width="20.453125" customWidth="1"/>
    <col min="150" max="150" width="61.453125" customWidth="1"/>
    <col min="151" max="158" width="9.1796875" style="379"/>
    <col min="159" max="159" width="13" style="379" customWidth="1"/>
    <col min="160" max="160" width="18" style="379" customWidth="1"/>
    <col min="161" max="16384" width="9.1796875" style="379"/>
  </cols>
  <sheetData>
    <row r="1" spans="1:160" ht="16" thickBot="1" x14ac:dyDescent="0.4">
      <c r="A1" s="378"/>
      <c r="B1" s="915" t="s">
        <v>2382</v>
      </c>
      <c r="C1" s="916"/>
      <c r="D1" s="914" t="s">
        <v>2372</v>
      </c>
      <c r="E1" s="910" t="s">
        <v>220</v>
      </c>
      <c r="F1" s="911" t="s">
        <v>2373</v>
      </c>
      <c r="G1" s="913"/>
      <c r="H1" s="912"/>
      <c r="I1" s="910" t="s">
        <v>276</v>
      </c>
      <c r="J1" s="911"/>
      <c r="K1" s="912"/>
      <c r="L1" s="910" t="s">
        <v>2374</v>
      </c>
      <c r="M1" s="917"/>
      <c r="N1" s="910"/>
      <c r="O1" s="918"/>
      <c r="P1" s="919" t="s">
        <v>1164</v>
      </c>
      <c r="Q1" s="920"/>
      <c r="R1" s="921"/>
      <c r="S1" s="922" t="s">
        <v>115</v>
      </c>
      <c r="T1" s="923"/>
      <c r="U1" s="38"/>
      <c r="EO1" s="993" t="s">
        <v>2407</v>
      </c>
      <c r="ER1" s="7" t="s">
        <v>2446</v>
      </c>
      <c r="ES1" s="7"/>
      <c r="FC1" s="910" t="s">
        <v>220</v>
      </c>
      <c r="FD1" s="911" t="s">
        <v>2373</v>
      </c>
    </row>
    <row r="2" spans="1:160" ht="30.5" customHeight="1" thickBot="1" x14ac:dyDescent="0.35">
      <c r="A2" s="383" t="s">
        <v>414</v>
      </c>
      <c r="B2" s="387" t="s">
        <v>143</v>
      </c>
      <c r="C2" s="388" t="s">
        <v>237</v>
      </c>
      <c r="D2" s="909" t="s">
        <v>145</v>
      </c>
      <c r="E2" s="387" t="s">
        <v>146</v>
      </c>
      <c r="F2" s="1047" t="s">
        <v>277</v>
      </c>
      <c r="G2" s="1048"/>
      <c r="H2" s="1049"/>
      <c r="I2" s="387" t="s">
        <v>441</v>
      </c>
      <c r="J2" s="909" t="s">
        <v>238</v>
      </c>
      <c r="K2" s="909" t="s">
        <v>1162</v>
      </c>
      <c r="L2" s="387" t="s">
        <v>80</v>
      </c>
      <c r="M2" s="909" t="s">
        <v>1160</v>
      </c>
      <c r="N2" s="387" t="s">
        <v>441</v>
      </c>
      <c r="O2" s="388" t="s">
        <v>50</v>
      </c>
      <c r="P2" s="388" t="s">
        <v>222</v>
      </c>
      <c r="Q2" s="388" t="s">
        <v>223</v>
      </c>
      <c r="R2" s="389" t="s">
        <v>2386</v>
      </c>
      <c r="S2" s="387" t="s">
        <v>125</v>
      </c>
      <c r="T2" s="389" t="s">
        <v>239</v>
      </c>
      <c r="U2" s="364" t="s">
        <v>448</v>
      </c>
      <c r="W2" s="391" t="s">
        <v>277</v>
      </c>
      <c r="AA2" s="391" t="s">
        <v>408</v>
      </c>
      <c r="AG2" s="391"/>
      <c r="AO2" s="379"/>
      <c r="AP2" s="392"/>
      <c r="AQ2" s="381"/>
      <c r="BV2" s="391"/>
      <c r="BZ2" s="391"/>
      <c r="CA2" s="391"/>
      <c r="CD2" s="391"/>
      <c r="EO2" s="994"/>
      <c r="EP2" s="995"/>
      <c r="EQ2" s="996" t="s">
        <v>2408</v>
      </c>
      <c r="ER2" s="997"/>
      <c r="FC2" s="387" t="s">
        <v>146</v>
      </c>
    </row>
    <row r="3" spans="1:160" ht="43.75" customHeight="1" thickBot="1" x14ac:dyDescent="0.35">
      <c r="A3" s="383"/>
      <c r="B3" s="384" t="s">
        <v>449</v>
      </c>
      <c r="C3" s="385" t="s">
        <v>144</v>
      </c>
      <c r="D3" s="703"/>
      <c r="E3" s="384" t="s">
        <v>450</v>
      </c>
      <c r="F3" s="385" t="s">
        <v>547</v>
      </c>
      <c r="G3" s="385" t="s">
        <v>548</v>
      </c>
      <c r="H3" s="704"/>
      <c r="I3" s="393" t="s">
        <v>449</v>
      </c>
      <c r="J3" s="394" t="str">
        <f>IF(Header!F17="In","Inches","Centimeters")</f>
        <v>Inches</v>
      </c>
      <c r="K3" s="394" t="s">
        <v>1163</v>
      </c>
      <c r="L3" s="384" t="s">
        <v>451</v>
      </c>
      <c r="M3" s="386" t="s">
        <v>451</v>
      </c>
      <c r="N3" s="384" t="s">
        <v>449</v>
      </c>
      <c r="O3" s="719" t="s">
        <v>452</v>
      </c>
      <c r="P3" s="719" t="s">
        <v>452</v>
      </c>
      <c r="Q3" s="719" t="s">
        <v>452</v>
      </c>
      <c r="R3" s="720" t="s">
        <v>453</v>
      </c>
      <c r="S3" s="384" t="s">
        <v>449</v>
      </c>
      <c r="T3" s="390" t="s">
        <v>454</v>
      </c>
      <c r="U3" s="363" t="s">
        <v>455</v>
      </c>
      <c r="V3" s="395" t="s">
        <v>116</v>
      </c>
      <c r="W3" s="41" t="s">
        <v>604</v>
      </c>
      <c r="Y3" s="41"/>
      <c r="Z3" s="41"/>
      <c r="AA3" s="396"/>
      <c r="AB3" s="834"/>
      <c r="AC3" s="397"/>
      <c r="AD3" s="398"/>
      <c r="AE3" s="399"/>
      <c r="AF3" s="398"/>
      <c r="AG3" s="400" t="s">
        <v>2321</v>
      </c>
      <c r="AH3" s="399" t="s">
        <v>2322</v>
      </c>
      <c r="AI3" s="401" t="s">
        <v>2323</v>
      </c>
      <c r="AJ3" s="401" t="s">
        <v>2352</v>
      </c>
      <c r="AK3" s="398"/>
      <c r="AL3" s="402"/>
      <c r="AM3" s="402"/>
      <c r="AN3" s="402"/>
      <c r="AO3" s="403"/>
      <c r="AP3" s="404"/>
      <c r="AQ3" s="405"/>
      <c r="AR3" s="402"/>
      <c r="AS3" s="402"/>
      <c r="AT3" s="402"/>
      <c r="AU3" s="406"/>
      <c r="AV3" s="402"/>
      <c r="AW3" s="406"/>
      <c r="AX3" s="406"/>
      <c r="AY3" s="402"/>
      <c r="AZ3" s="406"/>
      <c r="BA3" s="402"/>
      <c r="BB3" s="402"/>
      <c r="BC3" s="402"/>
      <c r="BD3" s="406"/>
      <c r="BE3" s="407"/>
      <c r="BF3" s="407"/>
      <c r="BG3" s="402"/>
      <c r="BH3" s="402"/>
      <c r="BI3" s="406"/>
      <c r="BJ3" s="403"/>
      <c r="BK3" s="406"/>
      <c r="BL3" s="402"/>
      <c r="BM3" s="402"/>
      <c r="BN3" s="402"/>
      <c r="BO3" s="406"/>
      <c r="BP3" s="402"/>
      <c r="BQ3" s="403"/>
      <c r="BR3" s="391"/>
      <c r="BV3" s="408"/>
      <c r="BW3" s="407"/>
      <c r="BX3" s="407"/>
      <c r="BY3" s="409"/>
      <c r="BZ3" s="410"/>
      <c r="CA3" s="410"/>
      <c r="CG3" s="391"/>
      <c r="CJ3" s="411"/>
      <c r="CK3" s="411"/>
      <c r="CL3" s="411"/>
      <c r="CM3" s="391"/>
      <c r="CR3" s="404"/>
      <c r="CS3" s="402"/>
      <c r="CT3" s="402"/>
      <c r="CU3" s="402"/>
      <c r="CV3" s="402"/>
      <c r="CW3" s="402"/>
      <c r="CX3" s="402"/>
      <c r="CY3" s="402"/>
      <c r="CZ3" s="402"/>
      <c r="DA3" s="402"/>
      <c r="DB3" s="403"/>
      <c r="DC3" s="412"/>
      <c r="DD3" s="402"/>
      <c r="DE3" s="402"/>
      <c r="DF3" s="402"/>
      <c r="DG3" s="402"/>
      <c r="DH3" s="412" t="s">
        <v>44</v>
      </c>
      <c r="DI3" s="402"/>
      <c r="DJ3" s="403"/>
      <c r="DK3" s="413"/>
      <c r="DL3" s="401"/>
      <c r="DM3" s="401"/>
      <c r="DN3" s="398"/>
      <c r="DQ3" s="407"/>
      <c r="DT3" s="391" t="s">
        <v>861</v>
      </c>
      <c r="EO3" s="1029" t="s">
        <v>2362</v>
      </c>
      <c r="EP3" s="1030" t="s">
        <v>2426</v>
      </c>
      <c r="EQ3" s="1031" t="s">
        <v>2427</v>
      </c>
      <c r="ER3" s="1032" t="s">
        <v>2428</v>
      </c>
      <c r="ES3" s="1028" t="s">
        <v>2429</v>
      </c>
      <c r="FC3" s="384" t="s">
        <v>450</v>
      </c>
      <c r="FD3" s="385"/>
    </row>
    <row r="4" spans="1:160" ht="26.4" customHeight="1" thickBot="1" x14ac:dyDescent="0.35">
      <c r="A4" s="838" t="s">
        <v>2362</v>
      </c>
      <c r="B4" s="840"/>
      <c r="C4" s="841" t="str">
        <f>"Composition = "&amp;SUMIF(AC:AC,MAX(A:A),AB:AB)</f>
        <v>Composition = 0</v>
      </c>
      <c r="D4" s="839"/>
      <c r="E4" s="417" t="str">
        <f>IF(ISERROR(E517),"N Min= "&amp;80,"N Min= "&amp;ROUNDUP(E517,0))</f>
        <v>N Min= 80</v>
      </c>
      <c r="F4" s="841" t="str">
        <f>"Sample points    N = "&amp;MAX(A5:A502)</f>
        <v>Sample points    N = 1</v>
      </c>
      <c r="G4" s="1039" t="s">
        <v>2431</v>
      </c>
      <c r="H4" s="418"/>
      <c r="I4" s="850" t="str">
        <f>"N= "&amp;COUNT(J5:J503)</f>
        <v>N= 0</v>
      </c>
      <c r="J4" s="416" t="str">
        <f>IF(ISERROR(J517),"N Min= "&amp;80,"N Min= "&amp;ROUNDUP(J517,0))</f>
        <v>N Min= 80</v>
      </c>
      <c r="K4" s="418"/>
      <c r="L4" s="417" t="str">
        <f>IF(ISERROR(L517),"N Min= "&amp;40,"N Min= "&amp;ROUNDUP(L517,0))</f>
        <v>N Min= 40</v>
      </c>
      <c r="M4" s="416"/>
      <c r="N4" s="414"/>
      <c r="O4" s="415"/>
      <c r="P4" s="415"/>
      <c r="Q4" s="415"/>
      <c r="R4" s="419" t="s">
        <v>220</v>
      </c>
      <c r="S4" s="850" t="str">
        <f>"N= "&amp;COUNT(T5:T503)</f>
        <v>N= 0</v>
      </c>
      <c r="T4" s="418" t="str">
        <f>IF(ISERROR(T517),"N Min= "&amp;52,"N Min= "&amp;ROUNDUP(T517,0))</f>
        <v>N Min= 52</v>
      </c>
      <c r="U4" s="39"/>
      <c r="V4" s="420" t="s">
        <v>447</v>
      </c>
      <c r="W4" s="42" t="s">
        <v>456</v>
      </c>
      <c r="X4" s="42" t="s">
        <v>457</v>
      </c>
      <c r="Y4" s="146" t="s">
        <v>605</v>
      </c>
      <c r="Z4" s="112" t="s">
        <v>400</v>
      </c>
      <c r="AA4" s="421" t="s">
        <v>696</v>
      </c>
      <c r="AB4" s="835" t="s">
        <v>2313</v>
      </c>
      <c r="AC4" s="422" t="s">
        <v>2314</v>
      </c>
      <c r="AD4" s="423" t="s">
        <v>2315</v>
      </c>
      <c r="AE4" s="424"/>
      <c r="AF4" s="423"/>
      <c r="AG4" s="842">
        <f>IF(ISERROR((Header!U2*DMA!J506/Header!F2)^2),50,((Header!U2)^2*(Header!U3)^2/(Header!F2)^2))</f>
        <v>50</v>
      </c>
      <c r="AH4" s="843">
        <v>40</v>
      </c>
      <c r="AI4" s="844">
        <f>IF(ISERROR((Header!R2*Header!R3/Header!H2)^2),52,((Header!R2)^2*(Header!R3)^2/(Header!H2)^2))</f>
        <v>52</v>
      </c>
      <c r="AJ4" s="422"/>
      <c r="AK4" s="425"/>
      <c r="AL4" s="426"/>
      <c r="AM4" s="427"/>
      <c r="AN4" s="427"/>
      <c r="AO4" s="428"/>
      <c r="AP4" s="429"/>
      <c r="AQ4" s="427"/>
      <c r="AR4" s="391"/>
      <c r="AS4" s="391"/>
      <c r="AT4" s="391"/>
      <c r="AU4" s="391"/>
      <c r="AV4" s="391"/>
      <c r="AW4" s="391"/>
      <c r="AX4" s="391"/>
      <c r="AY4" s="391"/>
      <c r="AZ4" s="391"/>
      <c r="BA4" s="391"/>
      <c r="BB4" s="411"/>
      <c r="BC4" s="411"/>
      <c r="BD4" s="411"/>
      <c r="BE4" s="411"/>
      <c r="BF4" s="411"/>
      <c r="BG4" s="411"/>
      <c r="BH4" s="430"/>
      <c r="BI4" s="430"/>
      <c r="BJ4" s="431"/>
      <c r="BK4" s="432"/>
      <c r="BL4" s="432"/>
      <c r="BM4" s="432"/>
      <c r="BN4" s="420"/>
      <c r="BO4" s="391"/>
      <c r="BP4" s="391"/>
      <c r="BQ4" s="431"/>
      <c r="BR4" s="391"/>
      <c r="BS4" s="391"/>
      <c r="BV4" s="433"/>
      <c r="BW4" s="382"/>
      <c r="BX4" s="411"/>
      <c r="BY4" s="431"/>
      <c r="BZ4" s="391"/>
      <c r="CA4" s="434"/>
      <c r="CB4" s="391"/>
      <c r="CE4" s="395"/>
      <c r="CF4" s="391"/>
      <c r="CG4" s="391"/>
      <c r="CJ4" s="411"/>
      <c r="CK4" s="411"/>
      <c r="CL4" s="411"/>
      <c r="CM4" s="411"/>
      <c r="CN4" s="391"/>
      <c r="CO4" s="391"/>
      <c r="CP4" s="391"/>
      <c r="CQ4" s="391"/>
      <c r="CR4" s="433"/>
      <c r="CS4" s="391"/>
      <c r="CT4" s="391"/>
      <c r="CU4" s="435"/>
      <c r="CV4" s="435"/>
      <c r="CW4" s="435"/>
      <c r="CX4" s="435"/>
      <c r="CY4" s="435"/>
      <c r="CZ4" s="436"/>
      <c r="DA4" s="437"/>
      <c r="DB4" s="438"/>
      <c r="DC4" s="439"/>
      <c r="DD4" s="440"/>
      <c r="DE4" s="440"/>
      <c r="DF4" s="440"/>
      <c r="DG4" s="441"/>
      <c r="DH4" s="439" t="s">
        <v>45</v>
      </c>
      <c r="DI4" s="441" t="s">
        <v>46</v>
      </c>
      <c r="DJ4" s="442" t="s">
        <v>47</v>
      </c>
      <c r="DK4" s="443"/>
      <c r="DL4" s="444"/>
      <c r="DM4" s="444"/>
      <c r="DN4" s="445"/>
      <c r="DO4" s="391"/>
      <c r="DP4" s="411"/>
      <c r="DQ4" s="411"/>
      <c r="DR4" s="411"/>
      <c r="DS4" s="846" t="s">
        <v>696</v>
      </c>
      <c r="DT4" s="847" t="s">
        <v>408</v>
      </c>
      <c r="DU4" s="848" t="s">
        <v>145</v>
      </c>
      <c r="DV4" s="848" t="s">
        <v>146</v>
      </c>
      <c r="DW4" s="849" t="s">
        <v>669</v>
      </c>
      <c r="DX4" s="849" t="s">
        <v>864</v>
      </c>
      <c r="DY4" s="846" t="s">
        <v>865</v>
      </c>
      <c r="DZ4" s="849" t="s">
        <v>862</v>
      </c>
      <c r="EA4" s="849" t="s">
        <v>58</v>
      </c>
      <c r="EB4" s="849" t="s">
        <v>863</v>
      </c>
      <c r="EC4" s="551" t="s">
        <v>1162</v>
      </c>
      <c r="EO4" s="1036">
        <v>1</v>
      </c>
      <c r="EP4" s="1035" t="str">
        <f>IF(Cover!B4="","",Cover!B4)</f>
        <v/>
      </c>
      <c r="EQ4" s="1035" t="str">
        <f>IF(Cover!C4="","",Cover!C4)</f>
        <v/>
      </c>
      <c r="ER4" s="1035" t="str">
        <f>IF(Cover!D4="","",Cover!D4)</f>
        <v/>
      </c>
      <c r="ES4" s="1037" t="str">
        <f>IF(AND(ISBLANK(Cover!B4),ISBLANK(Cover!C4),ISBLANK(Cover!D4)),"",100-SUM(EP4:ER4))</f>
        <v/>
      </c>
      <c r="ET4" s="969" t="s">
        <v>2425</v>
      </c>
      <c r="FC4" s="417" t="str">
        <f>IF(ISERROR(FC517),"N Desired= "&amp;80,"N Desired= "&amp;ROUNDUP(FC517,0))</f>
        <v>N Desired= 80</v>
      </c>
      <c r="FD4" s="841"/>
    </row>
    <row r="5" spans="1:160" ht="14.5" thickBot="1" x14ac:dyDescent="0.35">
      <c r="A5" s="337">
        <v>1</v>
      </c>
      <c r="B5" s="340"/>
      <c r="C5" s="341"/>
      <c r="D5" s="356"/>
      <c r="E5" s="237"/>
      <c r="F5" s="341"/>
      <c r="G5" s="341"/>
      <c r="H5" s="342"/>
      <c r="I5" s="347"/>
      <c r="J5" s="695"/>
      <c r="K5" s="342"/>
      <c r="L5" s="354"/>
      <c r="M5" s="342"/>
      <c r="N5" s="345"/>
      <c r="O5" s="90"/>
      <c r="P5" s="90"/>
      <c r="Q5" s="90"/>
      <c r="R5" s="362"/>
      <c r="S5" s="336"/>
      <c r="T5" s="362"/>
      <c r="U5" s="40"/>
      <c r="V5" s="446" t="str">
        <f t="shared" ref="V5:V68" si="0">IF(L5="","",L5*12/39)</f>
        <v/>
      </c>
      <c r="W5" s="43" t="str">
        <f>IF(F5="","",IF(ISNUMBER(SEARCH(F5,"d")),IF(ISNUMBER(SEARCH(G5,"c")),"CS",IF(ISNUMBER(SEARCH(G5,"u")),"UU")),""))</f>
        <v/>
      </c>
      <c r="X5" s="42" t="str">
        <f>IF(F5="","",IF(ISNUMBER(SEARCH(F5,"e")),IF(ISNUMBER(SEARCH(G5,"c")),IF(ISNUMBER(SEARCH(H5,"a")),"CS","CU"),IF(ISNUMBER(SEARCH(H5,"a")),"US","UU")),""))</f>
        <v/>
      </c>
      <c r="Y5" s="238" t="str">
        <f>IF(W5="",X5,W5)</f>
        <v/>
      </c>
      <c r="Z5" s="112" t="str">
        <f>IF($Y5="cs",1,IF($Y5="cu",2,IF($Y5="us",3,IF($Y5="uu",4,""))))</f>
        <v/>
      </c>
      <c r="AA5" s="833">
        <f>IF(A5="","",A5)</f>
        <v>1</v>
      </c>
      <c r="AB5" s="456">
        <f>C5</f>
        <v>0</v>
      </c>
      <c r="AC5" s="448">
        <f>AA5</f>
        <v>1</v>
      </c>
      <c r="AD5" s="837">
        <f>IF(AA5&lt;&gt;"",SUMIF(AC:AC,AA5,AB:AB),"")</f>
        <v>0</v>
      </c>
      <c r="AE5" s="424"/>
      <c r="AF5" s="449"/>
      <c r="AG5" s="447"/>
      <c r="AH5" s="450"/>
      <c r="AI5" s="450"/>
      <c r="AJ5" s="450"/>
      <c r="AK5" s="451"/>
      <c r="AL5" s="424"/>
      <c r="AM5" s="452"/>
      <c r="AN5" s="452"/>
      <c r="AO5" s="449"/>
      <c r="AP5" s="453"/>
      <c r="AQ5" s="454"/>
      <c r="AR5" s="424"/>
      <c r="AS5" s="56"/>
      <c r="AT5" s="44"/>
      <c r="AU5" s="452"/>
      <c r="AV5" s="452"/>
      <c r="AW5" s="452"/>
      <c r="AX5" s="44"/>
      <c r="AY5" s="452"/>
      <c r="AZ5" s="56"/>
      <c r="BA5" s="452"/>
      <c r="BB5" s="455"/>
      <c r="BC5" s="455"/>
      <c r="BD5" s="56"/>
      <c r="BE5" s="452"/>
      <c r="BF5" s="452"/>
      <c r="BG5" s="456"/>
      <c r="BH5" s="457"/>
      <c r="BI5" s="56"/>
      <c r="BJ5" s="380"/>
      <c r="BK5" s="452"/>
      <c r="BL5" s="56"/>
      <c r="BM5" s="56"/>
      <c r="BN5" s="452"/>
      <c r="BO5" s="458"/>
      <c r="BP5" s="458"/>
      <c r="BR5" s="459"/>
      <c r="BS5" s="460"/>
      <c r="BV5" s="461"/>
      <c r="BW5" s="382"/>
      <c r="BX5" s="382"/>
      <c r="BY5" s="462"/>
      <c r="BZ5" s="463"/>
      <c r="CA5" s="41"/>
      <c r="CB5" s="452"/>
      <c r="CC5" s="452"/>
      <c r="CD5" s="452"/>
      <c r="CE5" s="56"/>
      <c r="CF5" s="452"/>
      <c r="CG5" s="452"/>
      <c r="CH5" s="452"/>
      <c r="CI5" s="452"/>
      <c r="CK5" s="382"/>
      <c r="CL5" s="382"/>
      <c r="CM5" s="382"/>
      <c r="CP5" s="464"/>
      <c r="CQ5" s="380"/>
      <c r="CR5" s="465"/>
      <c r="CS5" s="466"/>
      <c r="CT5" s="467"/>
      <c r="CU5" s="382"/>
      <c r="CV5" s="382"/>
      <c r="CW5" s="468"/>
      <c r="CX5" s="469"/>
      <c r="CY5" s="382"/>
      <c r="CZ5" s="470"/>
      <c r="DA5" s="471"/>
      <c r="DB5" s="438"/>
      <c r="DC5" s="461"/>
      <c r="DD5" s="382"/>
      <c r="DE5" s="382"/>
      <c r="DF5" s="382"/>
      <c r="DH5" s="461"/>
      <c r="DJ5" s="438"/>
      <c r="DK5" s="461"/>
      <c r="DN5" s="438"/>
      <c r="DO5" s="452"/>
      <c r="DP5" s="455"/>
      <c r="DQ5" s="452"/>
      <c r="DR5" s="456"/>
      <c r="DS5" s="382">
        <v>1</v>
      </c>
      <c r="DT5" s="382">
        <v>5</v>
      </c>
      <c r="DU5" s="382">
        <v>1</v>
      </c>
      <c r="DV5" s="382">
        <v>0</v>
      </c>
      <c r="DW5" s="382">
        <v>1</v>
      </c>
      <c r="DX5" s="382">
        <v>0.5</v>
      </c>
      <c r="DY5" s="382"/>
      <c r="DZ5" s="382">
        <v>1</v>
      </c>
      <c r="EA5" s="382">
        <v>10</v>
      </c>
      <c r="EC5" s="382" t="s">
        <v>760</v>
      </c>
      <c r="EO5" s="1033">
        <v>2</v>
      </c>
      <c r="EP5" s="338" t="str">
        <f>IF(Cover!B5="","",Cover!B5)</f>
        <v/>
      </c>
      <c r="EQ5" s="338" t="str">
        <f>IF(Cover!C5="","",Cover!C5)</f>
        <v/>
      </c>
      <c r="ER5" s="357" t="str">
        <f>IF(Cover!D5="","",Cover!D5)</f>
        <v/>
      </c>
      <c r="ES5" s="1037" t="str">
        <f>IF(AND(ISBLANK(Cover!B5),ISBLANK(Cover!C5),ISBLANK(Cover!D5)),"",100-SUM(EP5:ER5))</f>
        <v/>
      </c>
      <c r="ET5" s="967" t="s">
        <v>2437</v>
      </c>
      <c r="FC5" s="237" t="str">
        <f>IF(E5="","",E5+1)</f>
        <v/>
      </c>
      <c r="FD5" s="341"/>
    </row>
    <row r="6" spans="1:160" ht="14.5" thickBot="1" x14ac:dyDescent="0.35">
      <c r="A6" s="338"/>
      <c r="B6" s="343"/>
      <c r="C6" s="128"/>
      <c r="D6" s="358"/>
      <c r="E6" s="351"/>
      <c r="F6" s="127"/>
      <c r="G6" s="127"/>
      <c r="H6" s="344"/>
      <c r="I6" s="348"/>
      <c r="J6" s="696"/>
      <c r="K6" s="344"/>
      <c r="L6" s="348"/>
      <c r="M6" s="344"/>
      <c r="N6" s="357"/>
      <c r="O6" s="127"/>
      <c r="P6" s="127"/>
      <c r="Q6" s="127"/>
      <c r="R6" s="358"/>
      <c r="S6" s="351"/>
      <c r="T6" s="129"/>
      <c r="U6" s="40"/>
      <c r="V6" s="446" t="str">
        <f t="shared" si="0"/>
        <v/>
      </c>
      <c r="W6" s="43" t="str">
        <f t="shared" ref="W6:W69" si="1">IF(F6="","",IF(ISNUMBER(SEARCH(F6,"d")),IF(ISNUMBER(SEARCH(G6,"c")),"CS",IF(ISNUMBER(SEARCH(G6,"u")),"UU")),""))</f>
        <v/>
      </c>
      <c r="X6" s="42" t="str">
        <f t="shared" ref="X6:X69" si="2">IF(F6="","",IF(ISNUMBER(SEARCH(F6,"e")),IF(ISNUMBER(SEARCH(G6,"c")),IF(ISNUMBER(SEARCH(H6,"a")),"CS","CU"),IF(ISNUMBER(SEARCH(H6,"a")),"US","UU")),""))</f>
        <v/>
      </c>
      <c r="Y6" s="238" t="str">
        <f t="shared" ref="Y6:Y69" si="3">IF(W6="",X6,W6)</f>
        <v/>
      </c>
      <c r="Z6" s="112" t="str">
        <f t="shared" ref="Z6:Z69" si="4">IF($Y6="cs",1,IF($Y6="cu",2,IF($Y6="us",3,IF($Y6="uu",4,""))))</f>
        <v/>
      </c>
      <c r="AA6" s="833" t="str">
        <f t="shared" ref="AA6:AA69" si="5">IF(A6="","",A6)</f>
        <v/>
      </c>
      <c r="AB6" s="456">
        <f t="shared" ref="AB6:AB69" si="6">C6</f>
        <v>0</v>
      </c>
      <c r="AC6" s="448">
        <f>IF(A6&gt;A5,A6,AC5)</f>
        <v>1</v>
      </c>
      <c r="AD6" s="837" t="str">
        <f t="shared" ref="AD6:AD69" si="7">IF(AA6&lt;&gt;"",SUMIF(AC:AC,AA6,AB:AB),"")</f>
        <v/>
      </c>
      <c r="AE6" s="424"/>
      <c r="AF6" s="449"/>
      <c r="AG6" s="447"/>
      <c r="AH6" s="450"/>
      <c r="AI6" s="450"/>
      <c r="AJ6" s="450"/>
      <c r="AK6" s="451"/>
      <c r="AL6" s="424"/>
      <c r="AM6" s="452"/>
      <c r="AN6" s="452"/>
      <c r="AO6" s="449"/>
      <c r="AP6" s="472"/>
      <c r="AQ6" s="473"/>
      <c r="AR6" s="424"/>
      <c r="AS6" s="56"/>
      <c r="AT6" s="44"/>
      <c r="AU6" s="452"/>
      <c r="AV6" s="452"/>
      <c r="AW6" s="452"/>
      <c r="AX6" s="44"/>
      <c r="AY6" s="452"/>
      <c r="AZ6" s="56"/>
      <c r="BA6" s="452"/>
      <c r="BB6" s="455"/>
      <c r="BC6" s="455"/>
      <c r="BD6" s="56"/>
      <c r="BE6" s="452"/>
      <c r="BF6" s="452"/>
      <c r="BG6" s="456"/>
      <c r="BH6" s="457"/>
      <c r="BI6" s="56"/>
      <c r="BJ6" s="474"/>
      <c r="BK6" s="452"/>
      <c r="BL6" s="56"/>
      <c r="BM6" s="56"/>
      <c r="BN6" s="452"/>
      <c r="BR6" s="459"/>
      <c r="BS6" s="460"/>
      <c r="BV6" s="461"/>
      <c r="BW6" s="382"/>
      <c r="BX6" s="382"/>
      <c r="BY6" s="462"/>
      <c r="BZ6" s="475"/>
      <c r="CA6" s="41"/>
      <c r="CB6" s="452"/>
      <c r="CC6" s="452"/>
      <c r="CD6" s="452"/>
      <c r="CE6" s="56"/>
      <c r="CF6" s="452"/>
      <c r="CG6" s="452"/>
      <c r="CH6" s="452"/>
      <c r="CI6" s="452"/>
      <c r="CK6" s="382"/>
      <c r="CL6" s="382"/>
      <c r="CM6" s="382"/>
      <c r="CP6" s="464"/>
      <c r="CQ6" s="380"/>
      <c r="CR6" s="476"/>
      <c r="CS6" s="382"/>
      <c r="CT6" s="477"/>
      <c r="CU6" s="382"/>
      <c r="CV6" s="382"/>
      <c r="CW6" s="468"/>
      <c r="CX6" s="469"/>
      <c r="CY6" s="382"/>
      <c r="CZ6" s="470"/>
      <c r="DA6" s="471"/>
      <c r="DB6" s="438"/>
      <c r="DC6" s="461"/>
      <c r="DD6" s="382"/>
      <c r="DE6" s="382"/>
      <c r="DF6" s="382"/>
      <c r="DH6" s="461"/>
      <c r="DJ6" s="438"/>
      <c r="DK6" s="461"/>
      <c r="DN6" s="438"/>
      <c r="DO6" s="452"/>
      <c r="DP6" s="455"/>
      <c r="DQ6" s="452"/>
      <c r="DR6" s="456"/>
      <c r="DS6" s="382">
        <v>2</v>
      </c>
      <c r="DT6" s="382">
        <v>10</v>
      </c>
      <c r="DU6" s="382">
        <v>2</v>
      </c>
      <c r="DV6" s="382">
        <v>1</v>
      </c>
      <c r="DW6" s="382">
        <v>2</v>
      </c>
      <c r="DX6" s="382">
        <v>0.6</v>
      </c>
      <c r="DY6" s="382">
        <v>1</v>
      </c>
      <c r="DZ6" s="382">
        <v>2</v>
      </c>
      <c r="EA6" s="382">
        <v>30</v>
      </c>
      <c r="EC6" s="382" t="s">
        <v>608</v>
      </c>
      <c r="EO6" s="339">
        <v>3</v>
      </c>
      <c r="EP6" s="1035" t="str">
        <f>IF(Cover!B6="","",Cover!B6)</f>
        <v/>
      </c>
      <c r="EQ6" s="1035" t="str">
        <f>IF(Cover!C6="","",Cover!C6)</f>
        <v/>
      </c>
      <c r="ER6" s="1035" t="str">
        <f>IF(Cover!D6="","",Cover!D6)</f>
        <v/>
      </c>
      <c r="ES6" s="1037" t="str">
        <f>IF(AND(ISBLANK(Cover!B6),ISBLANK(Cover!C6),ISBLANK(Cover!D6)),"",100-SUM(EP6:ER6))</f>
        <v/>
      </c>
      <c r="ET6" s="967" t="s">
        <v>2438</v>
      </c>
      <c r="FC6" s="351" t="str">
        <f>IF(E6="","",E6+1)</f>
        <v/>
      </c>
      <c r="FD6" s="127"/>
    </row>
    <row r="7" spans="1:160" ht="13.5" customHeight="1" thickBot="1" x14ac:dyDescent="0.35">
      <c r="A7" s="339"/>
      <c r="B7" s="345"/>
      <c r="C7" s="90"/>
      <c r="D7" s="360"/>
      <c r="E7" s="237"/>
      <c r="F7" s="90"/>
      <c r="G7" s="91"/>
      <c r="H7" s="346"/>
      <c r="I7" s="349"/>
      <c r="J7" s="697"/>
      <c r="K7" s="346"/>
      <c r="L7" s="349"/>
      <c r="M7" s="346"/>
      <c r="N7" s="359"/>
      <c r="O7" s="91"/>
      <c r="P7" s="91"/>
      <c r="Q7" s="91"/>
      <c r="R7" s="360"/>
      <c r="S7" s="355"/>
      <c r="T7" s="91"/>
      <c r="U7" s="40"/>
      <c r="V7" s="446" t="str">
        <f t="shared" si="0"/>
        <v/>
      </c>
      <c r="W7" s="43" t="str">
        <f t="shared" si="1"/>
        <v/>
      </c>
      <c r="X7" s="42" t="str">
        <f t="shared" si="2"/>
        <v/>
      </c>
      <c r="Y7" s="238" t="str">
        <f t="shared" si="3"/>
        <v/>
      </c>
      <c r="Z7" s="112" t="str">
        <f t="shared" si="4"/>
        <v/>
      </c>
      <c r="AA7" s="833" t="str">
        <f t="shared" si="5"/>
        <v/>
      </c>
      <c r="AB7" s="456">
        <f t="shared" si="6"/>
        <v>0</v>
      </c>
      <c r="AC7" s="448">
        <f t="shared" ref="AC7:AC70" si="8">IF(A7&gt;A6,A7,AC6)</f>
        <v>1</v>
      </c>
      <c r="AD7" s="837" t="str">
        <f t="shared" si="7"/>
        <v/>
      </c>
      <c r="AE7" s="424"/>
      <c r="AF7" s="449"/>
      <c r="AG7" s="447"/>
      <c r="AH7" s="450"/>
      <c r="AI7" s="450"/>
      <c r="AJ7" s="450"/>
      <c r="AK7" s="451"/>
      <c r="AL7" s="424"/>
      <c r="AM7" s="452"/>
      <c r="AN7" s="452"/>
      <c r="AO7" s="449"/>
      <c r="AP7" s="472"/>
      <c r="AQ7" s="473"/>
      <c r="AR7" s="424"/>
      <c r="AS7" s="56"/>
      <c r="AT7" s="44"/>
      <c r="AU7" s="452"/>
      <c r="AV7" s="452"/>
      <c r="AW7" s="452"/>
      <c r="AX7" s="44"/>
      <c r="AY7" s="452"/>
      <c r="AZ7" s="56"/>
      <c r="BA7" s="452"/>
      <c r="BB7" s="455"/>
      <c r="BC7" s="455"/>
      <c r="BD7" s="56"/>
      <c r="BE7" s="452"/>
      <c r="BF7" s="452"/>
      <c r="BG7" s="456"/>
      <c r="BH7" s="457"/>
      <c r="BI7" s="56"/>
      <c r="BJ7" s="474"/>
      <c r="BK7" s="452"/>
      <c r="BL7" s="56"/>
      <c r="BM7" s="56"/>
      <c r="BN7" s="452"/>
      <c r="BR7" s="459"/>
      <c r="BS7" s="460"/>
      <c r="BV7" s="461"/>
      <c r="BW7" s="382"/>
      <c r="BX7" s="382"/>
      <c r="BY7" s="462"/>
      <c r="BZ7" s="475"/>
      <c r="CA7" s="41"/>
      <c r="CB7" s="452"/>
      <c r="CC7" s="452"/>
      <c r="CD7" s="452"/>
      <c r="CE7" s="56"/>
      <c r="CF7" s="452"/>
      <c r="CG7" s="452"/>
      <c r="CH7" s="452"/>
      <c r="CI7" s="452"/>
      <c r="CK7" s="382"/>
      <c r="CL7" s="382"/>
      <c r="CM7" s="382"/>
      <c r="CP7" s="464"/>
      <c r="CQ7" s="380"/>
      <c r="CR7" s="476"/>
      <c r="CS7" s="382"/>
      <c r="CT7" s="477"/>
      <c r="CU7" s="382"/>
      <c r="CV7" s="382"/>
      <c r="CW7" s="468"/>
      <c r="CX7" s="469"/>
      <c r="CY7" s="382"/>
      <c r="CZ7" s="470"/>
      <c r="DA7" s="471"/>
      <c r="DB7" s="438"/>
      <c r="DC7" s="461"/>
      <c r="DD7" s="382"/>
      <c r="DE7" s="382"/>
      <c r="DF7" s="382"/>
      <c r="DH7" s="461"/>
      <c r="DJ7" s="438"/>
      <c r="DK7" s="461"/>
      <c r="DN7" s="438"/>
      <c r="DO7" s="452"/>
      <c r="DP7" s="455"/>
      <c r="DQ7" s="452"/>
      <c r="DR7" s="456"/>
      <c r="DS7" s="382">
        <v>3</v>
      </c>
      <c r="DT7" s="382">
        <v>15</v>
      </c>
      <c r="DU7" s="382">
        <v>3</v>
      </c>
      <c r="DV7" s="382">
        <v>2</v>
      </c>
      <c r="DW7" s="382">
        <v>3</v>
      </c>
      <c r="DX7" s="382">
        <v>0.7</v>
      </c>
      <c r="DY7" s="382"/>
      <c r="DZ7" s="382">
        <v>3</v>
      </c>
      <c r="EA7" s="382">
        <v>50</v>
      </c>
      <c r="EO7" s="338">
        <v>4</v>
      </c>
      <c r="EP7" s="338" t="str">
        <f>IF(Cover!B7="","",Cover!B7)</f>
        <v/>
      </c>
      <c r="EQ7" s="338" t="str">
        <f>IF(Cover!C7="","",Cover!C7)</f>
        <v/>
      </c>
      <c r="ER7" s="357" t="str">
        <f>IF(Cover!D7="","",Cover!D7)</f>
        <v/>
      </c>
      <c r="ES7" s="1037" t="str">
        <f>IF(AND(ISBLANK(Cover!B7),ISBLANK(Cover!C7),ISBLANK(Cover!D7)),"",100-SUM(EP7:ER7))</f>
        <v/>
      </c>
      <c r="ET7" s="967" t="s">
        <v>2419</v>
      </c>
      <c r="FC7" s="237" t="str">
        <f t="shared" ref="FC7:FC70" si="9">IF(E7="","",E7+1)</f>
        <v/>
      </c>
      <c r="FD7" s="90"/>
    </row>
    <row r="8" spans="1:160" s="478" customFormat="1" ht="14.5" thickBot="1" x14ac:dyDescent="0.35">
      <c r="A8" s="338"/>
      <c r="B8" s="343"/>
      <c r="C8" s="128"/>
      <c r="D8" s="358"/>
      <c r="E8" s="351"/>
      <c r="F8" s="127"/>
      <c r="G8" s="127"/>
      <c r="H8" s="344"/>
      <c r="I8" s="348"/>
      <c r="J8" s="696"/>
      <c r="K8" s="344"/>
      <c r="L8" s="348"/>
      <c r="M8" s="344"/>
      <c r="N8" s="357"/>
      <c r="O8" s="127"/>
      <c r="P8" s="127"/>
      <c r="Q8" s="127"/>
      <c r="R8" s="358"/>
      <c r="S8" s="351"/>
      <c r="T8" s="127"/>
      <c r="U8" s="40"/>
      <c r="V8" s="446" t="str">
        <f t="shared" si="0"/>
        <v/>
      </c>
      <c r="W8" s="43" t="str">
        <f t="shared" si="1"/>
        <v/>
      </c>
      <c r="X8" s="42" t="str">
        <f t="shared" si="2"/>
        <v/>
      </c>
      <c r="Y8" s="238" t="str">
        <f t="shared" si="3"/>
        <v/>
      </c>
      <c r="Z8" s="112" t="str">
        <f t="shared" si="4"/>
        <v/>
      </c>
      <c r="AA8" s="833" t="str">
        <f t="shared" si="5"/>
        <v/>
      </c>
      <c r="AB8" s="456">
        <f t="shared" si="6"/>
        <v>0</v>
      </c>
      <c r="AC8" s="448">
        <f t="shared" si="8"/>
        <v>1</v>
      </c>
      <c r="AD8" s="837" t="str">
        <f t="shared" si="7"/>
        <v/>
      </c>
      <c r="AE8" s="424"/>
      <c r="AF8" s="449"/>
      <c r="AG8" s="447"/>
      <c r="AH8" s="450"/>
      <c r="AI8" s="450"/>
      <c r="AJ8" s="450"/>
      <c r="AK8" s="451"/>
      <c r="AL8" s="424"/>
      <c r="AM8" s="452"/>
      <c r="AN8" s="452"/>
      <c r="AO8" s="449"/>
      <c r="AP8" s="472"/>
      <c r="AQ8" s="473"/>
      <c r="AR8" s="424"/>
      <c r="AS8" s="56"/>
      <c r="AT8" s="44"/>
      <c r="AU8" s="452"/>
      <c r="AV8" s="452"/>
      <c r="AW8" s="452"/>
      <c r="AX8" s="44"/>
      <c r="AY8" s="452"/>
      <c r="AZ8" s="56"/>
      <c r="BA8" s="452"/>
      <c r="BB8" s="455"/>
      <c r="BC8" s="455"/>
      <c r="BD8" s="56"/>
      <c r="BE8" s="452"/>
      <c r="BF8" s="452"/>
      <c r="BG8" s="456"/>
      <c r="BH8" s="457"/>
      <c r="BI8" s="56"/>
      <c r="BJ8" s="474"/>
      <c r="BK8" s="452"/>
      <c r="BL8" s="56"/>
      <c r="BM8" s="56"/>
      <c r="BN8" s="452"/>
      <c r="BR8" s="459"/>
      <c r="BS8" s="460"/>
      <c r="BV8" s="461"/>
      <c r="BW8" s="382"/>
      <c r="BX8" s="382"/>
      <c r="BY8" s="462"/>
      <c r="BZ8" s="475"/>
      <c r="CA8" s="41"/>
      <c r="CB8" s="452"/>
      <c r="CC8" s="452"/>
      <c r="CD8" s="452"/>
      <c r="CE8" s="56"/>
      <c r="CF8" s="452"/>
      <c r="CG8" s="452"/>
      <c r="CH8" s="452"/>
      <c r="CI8" s="452"/>
      <c r="CJ8" s="382"/>
      <c r="CK8" s="382"/>
      <c r="CL8" s="382"/>
      <c r="CM8" s="382"/>
      <c r="CN8" s="379"/>
      <c r="CO8" s="379"/>
      <c r="CP8" s="464"/>
      <c r="CQ8" s="380"/>
      <c r="CR8" s="476"/>
      <c r="CS8" s="382"/>
      <c r="CT8" s="477"/>
      <c r="CU8" s="382"/>
      <c r="CV8" s="382"/>
      <c r="CW8" s="468"/>
      <c r="CX8" s="469"/>
      <c r="CY8" s="382"/>
      <c r="CZ8" s="470"/>
      <c r="DA8" s="471"/>
      <c r="DB8" s="479"/>
      <c r="DC8" s="480"/>
      <c r="DD8" s="382"/>
      <c r="DE8" s="382"/>
      <c r="DF8" s="382"/>
      <c r="DH8" s="480" t="s">
        <v>8</v>
      </c>
      <c r="DI8" s="478" t="s">
        <v>687</v>
      </c>
      <c r="DJ8" s="479" t="s">
        <v>689</v>
      </c>
      <c r="DK8" s="461"/>
      <c r="DL8" s="379"/>
      <c r="DM8" s="379"/>
      <c r="DN8" s="438"/>
      <c r="DO8" s="452"/>
      <c r="DP8" s="455"/>
      <c r="DQ8" s="452"/>
      <c r="DR8" s="456"/>
      <c r="DS8" s="382">
        <v>4</v>
      </c>
      <c r="DT8" s="382">
        <v>20</v>
      </c>
      <c r="DU8" s="552">
        <v>4</v>
      </c>
      <c r="DV8" s="552">
        <v>3</v>
      </c>
      <c r="DW8" s="382">
        <v>4</v>
      </c>
      <c r="DX8" s="382">
        <v>0.8</v>
      </c>
      <c r="DY8" s="382"/>
      <c r="DZ8" s="382">
        <v>4</v>
      </c>
      <c r="EA8" s="552">
        <v>70</v>
      </c>
      <c r="EO8" s="339">
        <v>5</v>
      </c>
      <c r="EP8" s="1035" t="str">
        <f>IF(Cover!B8="","",Cover!B8)</f>
        <v/>
      </c>
      <c r="EQ8" s="1035" t="str">
        <f>IF(Cover!C8="","",Cover!C8)</f>
        <v/>
      </c>
      <c r="ER8" s="1035" t="str">
        <f>IF(Cover!D8="","",Cover!D8)</f>
        <v/>
      </c>
      <c r="ES8" s="1037" t="str">
        <f>IF(AND(ISBLANK(Cover!B8),ISBLANK(Cover!C8),ISBLANK(Cover!D8)),"",100-SUM(EP8:ER8))</f>
        <v/>
      </c>
      <c r="ET8" s="967" t="s">
        <v>2420</v>
      </c>
      <c r="FC8" s="351" t="str">
        <f t="shared" si="9"/>
        <v/>
      </c>
      <c r="FD8" s="127"/>
    </row>
    <row r="9" spans="1:160" ht="14.5" thickBot="1" x14ac:dyDescent="0.35">
      <c r="A9" s="339"/>
      <c r="B9" s="345"/>
      <c r="C9" s="90"/>
      <c r="D9" s="360"/>
      <c r="E9" s="352"/>
      <c r="F9" s="90"/>
      <c r="G9" s="91"/>
      <c r="H9" s="346"/>
      <c r="I9" s="349"/>
      <c r="J9" s="697"/>
      <c r="K9" s="346"/>
      <c r="L9" s="349"/>
      <c r="M9" s="346"/>
      <c r="N9" s="359"/>
      <c r="O9" s="91"/>
      <c r="P9" s="91"/>
      <c r="Q9" s="91"/>
      <c r="R9" s="360"/>
      <c r="S9" s="353"/>
      <c r="T9" s="91"/>
      <c r="U9" s="40"/>
      <c r="V9" s="446" t="str">
        <f t="shared" si="0"/>
        <v/>
      </c>
      <c r="W9" s="43" t="str">
        <f t="shared" si="1"/>
        <v/>
      </c>
      <c r="X9" s="42" t="str">
        <f t="shared" si="2"/>
        <v/>
      </c>
      <c r="Y9" s="238" t="str">
        <f t="shared" si="3"/>
        <v/>
      </c>
      <c r="Z9" s="112" t="str">
        <f t="shared" si="4"/>
        <v/>
      </c>
      <c r="AA9" s="833" t="str">
        <f t="shared" si="5"/>
        <v/>
      </c>
      <c r="AB9" s="456">
        <f t="shared" si="6"/>
        <v>0</v>
      </c>
      <c r="AC9" s="448">
        <f t="shared" si="8"/>
        <v>1</v>
      </c>
      <c r="AD9" s="837" t="str">
        <f t="shared" si="7"/>
        <v/>
      </c>
      <c r="AE9" s="424"/>
      <c r="AF9" s="449"/>
      <c r="AG9" s="447"/>
      <c r="AH9" s="450"/>
      <c r="AI9" s="450"/>
      <c r="AJ9" s="450"/>
      <c r="AK9" s="451"/>
      <c r="AL9" s="424"/>
      <c r="AM9" s="452"/>
      <c r="AN9" s="452"/>
      <c r="AO9" s="449"/>
      <c r="AP9" s="472"/>
      <c r="AQ9" s="473"/>
      <c r="AR9" s="424"/>
      <c r="AS9" s="56"/>
      <c r="AT9" s="44"/>
      <c r="AU9" s="452"/>
      <c r="AV9" s="452"/>
      <c r="AW9" s="452"/>
      <c r="AX9" s="44"/>
      <c r="AY9" s="452"/>
      <c r="AZ9" s="56"/>
      <c r="BA9" s="452"/>
      <c r="BB9" s="455"/>
      <c r="BC9" s="455"/>
      <c r="BD9" s="56"/>
      <c r="BE9" s="452"/>
      <c r="BF9" s="452"/>
      <c r="BG9" s="456"/>
      <c r="BH9" s="457"/>
      <c r="BI9" s="56"/>
      <c r="BJ9" s="474"/>
      <c r="BK9" s="452"/>
      <c r="BL9" s="56"/>
      <c r="BM9" s="56"/>
      <c r="BN9" s="452"/>
      <c r="BR9" s="459"/>
      <c r="BS9" s="460"/>
      <c r="BV9" s="461"/>
      <c r="BW9" s="382"/>
      <c r="BX9" s="382"/>
      <c r="BY9" s="462"/>
      <c r="BZ9" s="475"/>
      <c r="CA9" s="41"/>
      <c r="CB9" s="452"/>
      <c r="CC9" s="452"/>
      <c r="CD9" s="452"/>
      <c r="CE9" s="56"/>
      <c r="CF9" s="452"/>
      <c r="CG9" s="452"/>
      <c r="CH9" s="452"/>
      <c r="CI9" s="452"/>
      <c r="CK9" s="382"/>
      <c r="CL9" s="382"/>
      <c r="CM9" s="382"/>
      <c r="CP9" s="464"/>
      <c r="CQ9" s="380"/>
      <c r="CR9" s="476"/>
      <c r="CS9" s="382"/>
      <c r="CT9" s="477"/>
      <c r="CU9" s="382"/>
      <c r="CV9" s="382"/>
      <c r="CW9" s="468"/>
      <c r="CX9" s="469"/>
      <c r="CY9" s="382"/>
      <c r="CZ9" s="470"/>
      <c r="DA9" s="471"/>
      <c r="DB9" s="438"/>
      <c r="DC9" s="461"/>
      <c r="DD9" s="382"/>
      <c r="DE9" s="382"/>
      <c r="DF9" s="382"/>
      <c r="DH9" s="461" t="s">
        <v>686</v>
      </c>
      <c r="DI9" s="379" t="s">
        <v>688</v>
      </c>
      <c r="DJ9" s="438" t="s">
        <v>1167</v>
      </c>
      <c r="DK9" s="461"/>
      <c r="DN9" s="438"/>
      <c r="DO9" s="452"/>
      <c r="DP9" s="455"/>
      <c r="DQ9" s="452"/>
      <c r="DR9" s="456"/>
      <c r="DS9" s="382">
        <v>5</v>
      </c>
      <c r="DT9" s="382">
        <v>25</v>
      </c>
      <c r="DU9" s="382">
        <v>5</v>
      </c>
      <c r="DV9" s="382">
        <v>4</v>
      </c>
      <c r="DW9" s="382">
        <v>5</v>
      </c>
      <c r="DX9" s="382">
        <v>0.9</v>
      </c>
      <c r="DY9" s="382"/>
      <c r="DZ9" s="382">
        <v>5</v>
      </c>
      <c r="EA9" s="382">
        <v>90</v>
      </c>
      <c r="EO9" s="338">
        <v>6</v>
      </c>
      <c r="EP9" s="338" t="str">
        <f>IF(Cover!B9="","",Cover!B9)</f>
        <v/>
      </c>
      <c r="EQ9" s="338" t="str">
        <f>IF(Cover!C9="","",Cover!C9)</f>
        <v/>
      </c>
      <c r="ER9" s="357" t="str">
        <f>IF(Cover!D9="","",Cover!D9)</f>
        <v/>
      </c>
      <c r="ES9" s="1037" t="str">
        <f>IF(AND(ISBLANK(Cover!B9),ISBLANK(Cover!C9),ISBLANK(Cover!D9)),"",100-SUM(EP9:ER9))</f>
        <v/>
      </c>
      <c r="ET9" s="967" t="s">
        <v>2421</v>
      </c>
      <c r="FC9" s="237" t="str">
        <f t="shared" si="9"/>
        <v/>
      </c>
      <c r="FD9" s="90"/>
    </row>
    <row r="10" spans="1:160" ht="14.5" thickBot="1" x14ac:dyDescent="0.35">
      <c r="A10" s="338"/>
      <c r="B10" s="343"/>
      <c r="C10" s="128"/>
      <c r="D10" s="372"/>
      <c r="E10" s="351"/>
      <c r="F10" s="127"/>
      <c r="G10" s="127"/>
      <c r="H10" s="344"/>
      <c r="I10" s="348"/>
      <c r="J10" s="696"/>
      <c r="K10" s="344"/>
      <c r="L10" s="348"/>
      <c r="M10" s="344"/>
      <c r="N10" s="357"/>
      <c r="O10" s="127"/>
      <c r="P10" s="127"/>
      <c r="Q10" s="127"/>
      <c r="R10" s="358"/>
      <c r="S10" s="351"/>
      <c r="T10" s="127"/>
      <c r="U10" s="40"/>
      <c r="V10" s="446" t="str">
        <f t="shared" si="0"/>
        <v/>
      </c>
      <c r="W10" s="43" t="str">
        <f t="shared" si="1"/>
        <v/>
      </c>
      <c r="X10" s="42" t="str">
        <f t="shared" si="2"/>
        <v/>
      </c>
      <c r="Y10" s="238" t="str">
        <f t="shared" si="3"/>
        <v/>
      </c>
      <c r="Z10" s="112" t="str">
        <f t="shared" si="4"/>
        <v/>
      </c>
      <c r="AA10" s="833" t="str">
        <f t="shared" si="5"/>
        <v/>
      </c>
      <c r="AB10" s="456">
        <f t="shared" si="6"/>
        <v>0</v>
      </c>
      <c r="AC10" s="448">
        <f>IF(A10&gt;A9,A10,AC9)</f>
        <v>1</v>
      </c>
      <c r="AD10" s="837" t="str">
        <f t="shared" si="7"/>
        <v/>
      </c>
      <c r="AE10" s="424"/>
      <c r="AF10" s="449"/>
      <c r="AG10" s="447"/>
      <c r="AH10" s="450"/>
      <c r="AI10" s="450"/>
      <c r="AJ10" s="450"/>
      <c r="AK10" s="451"/>
      <c r="AL10" s="424"/>
      <c r="AM10" s="452"/>
      <c r="AN10" s="452"/>
      <c r="AO10" s="449"/>
      <c r="AP10" s="472"/>
      <c r="AQ10" s="473"/>
      <c r="AR10" s="424"/>
      <c r="AS10" s="56"/>
      <c r="AT10" s="44"/>
      <c r="AU10" s="452"/>
      <c r="AV10" s="452"/>
      <c r="AW10" s="452"/>
      <c r="AX10" s="44"/>
      <c r="AY10" s="452"/>
      <c r="AZ10" s="56"/>
      <c r="BA10" s="452"/>
      <c r="BB10" s="455"/>
      <c r="BC10" s="455"/>
      <c r="BD10" s="56"/>
      <c r="BE10" s="452"/>
      <c r="BF10" s="452"/>
      <c r="BG10" s="456"/>
      <c r="BH10" s="457"/>
      <c r="BI10" s="56"/>
      <c r="BJ10" s="474"/>
      <c r="BK10" s="452"/>
      <c r="BL10" s="56"/>
      <c r="BM10" s="56"/>
      <c r="BN10" s="452"/>
      <c r="BR10" s="459"/>
      <c r="BS10" s="460"/>
      <c r="BV10" s="461"/>
      <c r="BW10" s="382"/>
      <c r="BX10" s="382"/>
      <c r="BY10" s="462"/>
      <c r="BZ10" s="475"/>
      <c r="CA10" s="41"/>
      <c r="CB10" s="452"/>
      <c r="CC10" s="452"/>
      <c r="CD10" s="452"/>
      <c r="CE10" s="56"/>
      <c r="CF10" s="452"/>
      <c r="CG10" s="452"/>
      <c r="CH10" s="452"/>
      <c r="CI10" s="452"/>
      <c r="CK10" s="382"/>
      <c r="CL10" s="382"/>
      <c r="CM10" s="382"/>
      <c r="CP10" s="464"/>
      <c r="CQ10" s="380"/>
      <c r="CR10" s="476"/>
      <c r="CS10" s="382"/>
      <c r="CT10" s="477"/>
      <c r="CU10" s="382"/>
      <c r="CV10" s="382"/>
      <c r="CW10" s="468"/>
      <c r="CX10" s="469"/>
      <c r="CY10" s="382"/>
      <c r="CZ10" s="470"/>
      <c r="DA10" s="471"/>
      <c r="DB10" s="438"/>
      <c r="DC10" s="461"/>
      <c r="DD10" s="382"/>
      <c r="DE10" s="382"/>
      <c r="DF10" s="382"/>
      <c r="DH10" s="461"/>
      <c r="DJ10" s="438" t="s">
        <v>1168</v>
      </c>
      <c r="DK10" s="461"/>
      <c r="DN10" s="438"/>
      <c r="DO10" s="452"/>
      <c r="DP10" s="455"/>
      <c r="DQ10" s="452"/>
      <c r="DR10" s="456"/>
      <c r="DS10" s="382">
        <v>6</v>
      </c>
      <c r="DT10" s="382">
        <v>30</v>
      </c>
      <c r="DU10" s="382"/>
      <c r="DV10" s="382">
        <v>5</v>
      </c>
      <c r="DW10" s="382">
        <v>6</v>
      </c>
      <c r="DX10" s="382">
        <v>1</v>
      </c>
      <c r="DY10" s="382"/>
      <c r="DZ10" s="382">
        <v>6</v>
      </c>
      <c r="EA10" s="382"/>
      <c r="EO10" s="339">
        <v>7</v>
      </c>
      <c r="EP10" s="1035" t="str">
        <f>IF(Cover!B10="","",Cover!B10)</f>
        <v/>
      </c>
      <c r="EQ10" s="1035" t="str">
        <f>IF(Cover!C10="","",Cover!C10)</f>
        <v/>
      </c>
      <c r="ER10" s="1035" t="str">
        <f>IF(Cover!D10="","",Cover!D10)</f>
        <v/>
      </c>
      <c r="ES10" s="1037" t="str">
        <f>IF(AND(ISBLANK(Cover!B10),ISBLANK(Cover!C10),ISBLANK(Cover!D10)),"",100-SUM(EP10:ER10))</f>
        <v/>
      </c>
      <c r="ET10" s="967" t="s">
        <v>2422</v>
      </c>
      <c r="FC10" s="351" t="str">
        <f t="shared" si="9"/>
        <v/>
      </c>
      <c r="FD10" s="127"/>
    </row>
    <row r="11" spans="1:160" ht="14.5" thickBot="1" x14ac:dyDescent="0.35">
      <c r="A11" s="339"/>
      <c r="B11" s="345"/>
      <c r="C11" s="90"/>
      <c r="D11" s="360"/>
      <c r="E11" s="352"/>
      <c r="F11" s="90"/>
      <c r="G11" s="91"/>
      <c r="H11" s="346"/>
      <c r="I11" s="349"/>
      <c r="J11" s="697"/>
      <c r="K11" s="346"/>
      <c r="L11" s="349"/>
      <c r="M11" s="346"/>
      <c r="N11" s="359"/>
      <c r="O11" s="91"/>
      <c r="P11" s="91"/>
      <c r="Q11" s="91"/>
      <c r="R11" s="360"/>
      <c r="S11" s="353"/>
      <c r="T11" s="91"/>
      <c r="U11" s="40"/>
      <c r="V11" s="446" t="str">
        <f t="shared" si="0"/>
        <v/>
      </c>
      <c r="W11" s="43" t="str">
        <f t="shared" si="1"/>
        <v/>
      </c>
      <c r="X11" s="42" t="str">
        <f t="shared" si="2"/>
        <v/>
      </c>
      <c r="Y11" s="238" t="str">
        <f t="shared" si="3"/>
        <v/>
      </c>
      <c r="Z11" s="112" t="str">
        <f t="shared" si="4"/>
        <v/>
      </c>
      <c r="AA11" s="833" t="str">
        <f t="shared" si="5"/>
        <v/>
      </c>
      <c r="AB11" s="456">
        <f t="shared" si="6"/>
        <v>0</v>
      </c>
      <c r="AC11" s="448">
        <f t="shared" si="8"/>
        <v>1</v>
      </c>
      <c r="AD11" s="837" t="str">
        <f t="shared" si="7"/>
        <v/>
      </c>
      <c r="AE11" s="424"/>
      <c r="AF11" s="449"/>
      <c r="AG11" s="447"/>
      <c r="AH11" s="450"/>
      <c r="AI11" s="450"/>
      <c r="AJ11" s="450"/>
      <c r="AK11" s="451"/>
      <c r="AL11" s="424"/>
      <c r="AM11" s="452"/>
      <c r="AN11" s="452"/>
      <c r="AO11" s="449"/>
      <c r="AP11" s="472"/>
      <c r="AQ11" s="473"/>
      <c r="AR11" s="424"/>
      <c r="AS11" s="56"/>
      <c r="AT11" s="44"/>
      <c r="AU11" s="452"/>
      <c r="AV11" s="452"/>
      <c r="AW11" s="452"/>
      <c r="AX11" s="44"/>
      <c r="AY11" s="452"/>
      <c r="AZ11" s="56"/>
      <c r="BA11" s="452"/>
      <c r="BB11" s="455"/>
      <c r="BC11" s="455"/>
      <c r="BD11" s="56"/>
      <c r="BE11" s="452"/>
      <c r="BF11" s="452"/>
      <c r="BG11" s="456"/>
      <c r="BH11" s="457"/>
      <c r="BI11" s="56"/>
      <c r="BJ11" s="474"/>
      <c r="BK11" s="452"/>
      <c r="BL11" s="56"/>
      <c r="BM11" s="56"/>
      <c r="BN11" s="452"/>
      <c r="BR11" s="459"/>
      <c r="BS11" s="460"/>
      <c r="BV11" s="461"/>
      <c r="BW11" s="382"/>
      <c r="BX11" s="382"/>
      <c r="BY11" s="462"/>
      <c r="BZ11" s="475"/>
      <c r="CA11" s="41"/>
      <c r="CB11" s="452"/>
      <c r="CC11" s="452"/>
      <c r="CD11" s="452"/>
      <c r="CE11" s="56"/>
      <c r="CF11" s="452"/>
      <c r="CG11" s="452"/>
      <c r="CH11" s="452"/>
      <c r="CI11" s="452"/>
      <c r="CK11" s="382"/>
      <c r="CL11" s="382"/>
      <c r="CM11" s="382"/>
      <c r="CP11" s="464"/>
      <c r="CQ11" s="380"/>
      <c r="CR11" s="476"/>
      <c r="CS11" s="382"/>
      <c r="CT11" s="477"/>
      <c r="CU11" s="382"/>
      <c r="CV11" s="382"/>
      <c r="CW11" s="468"/>
      <c r="CX11" s="469"/>
      <c r="CY11" s="382"/>
      <c r="CZ11" s="470"/>
      <c r="DA11" s="471"/>
      <c r="DB11" s="438"/>
      <c r="DC11" s="461"/>
      <c r="DD11" s="382"/>
      <c r="DE11" s="382"/>
      <c r="DF11" s="382"/>
      <c r="DH11" s="461"/>
      <c r="DJ11" s="438" t="s">
        <v>8</v>
      </c>
      <c r="DK11" s="461"/>
      <c r="DN11" s="438"/>
      <c r="DO11" s="452"/>
      <c r="DP11" s="455"/>
      <c r="DQ11" s="452"/>
      <c r="DR11" s="456"/>
      <c r="DS11" s="382">
        <v>7</v>
      </c>
      <c r="DT11" s="382">
        <v>35</v>
      </c>
      <c r="DU11" s="382"/>
      <c r="DV11" s="382"/>
      <c r="DW11" s="382">
        <v>7</v>
      </c>
      <c r="DX11" s="382">
        <v>1.1000000000000001</v>
      </c>
      <c r="DY11" s="382"/>
      <c r="DZ11" s="382">
        <v>7</v>
      </c>
      <c r="EA11" s="382"/>
      <c r="EO11" s="338">
        <v>8</v>
      </c>
      <c r="EP11" s="338" t="str">
        <f>IF(Cover!B11="","",Cover!B11)</f>
        <v/>
      </c>
      <c r="EQ11" s="338" t="str">
        <f>IF(Cover!C11="","",Cover!C11)</f>
        <v/>
      </c>
      <c r="ER11" s="357" t="str">
        <f>IF(Cover!D11="","",Cover!D11)</f>
        <v/>
      </c>
      <c r="ES11" s="1037" t="str">
        <f>IF(AND(ISBLANK(Cover!B11),ISBLANK(Cover!C11),ISBLANK(Cover!D11)),"",100-SUM(EP11:ER11))</f>
        <v/>
      </c>
      <c r="ET11" s="967" t="s">
        <v>2423</v>
      </c>
      <c r="FC11" s="237" t="str">
        <f t="shared" si="9"/>
        <v/>
      </c>
      <c r="FD11" s="90"/>
    </row>
    <row r="12" spans="1:160" ht="14.5" thickBot="1" x14ac:dyDescent="0.35">
      <c r="A12" s="338"/>
      <c r="B12" s="343"/>
      <c r="C12" s="128"/>
      <c r="D12" s="372"/>
      <c r="E12" s="351"/>
      <c r="F12" s="127"/>
      <c r="G12" s="127"/>
      <c r="H12" s="344"/>
      <c r="I12" s="348"/>
      <c r="J12" s="696"/>
      <c r="K12" s="344"/>
      <c r="L12" s="348"/>
      <c r="M12" s="344"/>
      <c r="N12" s="357"/>
      <c r="O12" s="127"/>
      <c r="P12" s="127"/>
      <c r="Q12" s="127"/>
      <c r="R12" s="358"/>
      <c r="S12" s="351"/>
      <c r="T12" s="127"/>
      <c r="U12" s="40"/>
      <c r="V12" s="446" t="str">
        <f t="shared" si="0"/>
        <v/>
      </c>
      <c r="W12" s="43" t="str">
        <f t="shared" si="1"/>
        <v/>
      </c>
      <c r="X12" s="42" t="str">
        <f t="shared" si="2"/>
        <v/>
      </c>
      <c r="Y12" s="238" t="str">
        <f t="shared" si="3"/>
        <v/>
      </c>
      <c r="Z12" s="112" t="str">
        <f t="shared" si="4"/>
        <v/>
      </c>
      <c r="AA12" s="833" t="str">
        <f t="shared" si="5"/>
        <v/>
      </c>
      <c r="AB12" s="456">
        <f t="shared" si="6"/>
        <v>0</v>
      </c>
      <c r="AC12" s="448">
        <f t="shared" si="8"/>
        <v>1</v>
      </c>
      <c r="AD12" s="837" t="str">
        <f t="shared" si="7"/>
        <v/>
      </c>
      <c r="AE12" s="424"/>
      <c r="AF12" s="449"/>
      <c r="AG12" s="447"/>
      <c r="AH12" s="450"/>
      <c r="AI12" s="450"/>
      <c r="AJ12" s="450"/>
      <c r="AK12" s="451"/>
      <c r="AL12" s="424"/>
      <c r="AM12" s="452"/>
      <c r="AN12" s="452"/>
      <c r="AO12" s="449"/>
      <c r="AP12" s="472"/>
      <c r="AQ12" s="473"/>
      <c r="AR12" s="424"/>
      <c r="AS12" s="56"/>
      <c r="AT12" s="44"/>
      <c r="AU12" s="452"/>
      <c r="AV12" s="452"/>
      <c r="AW12" s="452"/>
      <c r="AX12" s="44"/>
      <c r="AY12" s="452"/>
      <c r="AZ12" s="56"/>
      <c r="BA12" s="452"/>
      <c r="BB12" s="455"/>
      <c r="BC12" s="455"/>
      <c r="BD12" s="56"/>
      <c r="BE12" s="452"/>
      <c r="BF12" s="452"/>
      <c r="BG12" s="456"/>
      <c r="BH12" s="457"/>
      <c r="BI12" s="56"/>
      <c r="BJ12" s="474"/>
      <c r="BK12" s="452"/>
      <c r="BL12" s="56"/>
      <c r="BM12" s="56"/>
      <c r="BN12" s="452"/>
      <c r="BR12" s="459"/>
      <c r="BS12" s="460"/>
      <c r="BV12" s="461"/>
      <c r="BW12" s="382"/>
      <c r="BX12" s="382"/>
      <c r="BY12" s="462"/>
      <c r="BZ12" s="475"/>
      <c r="CA12" s="41"/>
      <c r="CB12" s="452"/>
      <c r="CC12" s="452"/>
      <c r="CD12" s="452"/>
      <c r="CE12" s="56"/>
      <c r="CF12" s="452"/>
      <c r="CG12" s="452"/>
      <c r="CH12" s="452"/>
      <c r="CI12" s="452"/>
      <c r="CK12" s="382"/>
      <c r="CL12" s="382"/>
      <c r="CM12" s="382"/>
      <c r="CP12" s="464"/>
      <c r="CQ12" s="380"/>
      <c r="CR12" s="476"/>
      <c r="CS12" s="382"/>
      <c r="CT12" s="477"/>
      <c r="CU12" s="382"/>
      <c r="CV12" s="382"/>
      <c r="CW12" s="468"/>
      <c r="CX12" s="469"/>
      <c r="CY12" s="382"/>
      <c r="CZ12" s="470"/>
      <c r="DA12" s="471"/>
      <c r="DB12" s="438"/>
      <c r="DC12" s="461"/>
      <c r="DD12" s="382"/>
      <c r="DE12" s="382"/>
      <c r="DF12" s="382"/>
      <c r="DH12" s="439"/>
      <c r="DI12" s="441"/>
      <c r="DJ12" s="442" t="s">
        <v>690</v>
      </c>
      <c r="DK12" s="461"/>
      <c r="DN12" s="438"/>
      <c r="DO12" s="452"/>
      <c r="DP12" s="455"/>
      <c r="DQ12" s="452"/>
      <c r="DR12" s="456"/>
      <c r="DS12" s="382">
        <v>8</v>
      </c>
      <c r="DT12" s="382">
        <v>40</v>
      </c>
      <c r="DU12" s="382"/>
      <c r="DV12" s="382"/>
      <c r="DW12" s="382">
        <v>8</v>
      </c>
      <c r="DX12" s="382">
        <v>1.2</v>
      </c>
      <c r="DY12" s="382"/>
      <c r="DZ12" s="382">
        <v>8</v>
      </c>
      <c r="EA12" s="382"/>
      <c r="EO12" s="339">
        <v>9</v>
      </c>
      <c r="EP12" s="1035" t="str">
        <f>IF(Cover!B12="","",Cover!B12)</f>
        <v/>
      </c>
      <c r="EQ12" s="1035" t="str">
        <f>IF(Cover!C12="","",Cover!C12)</f>
        <v/>
      </c>
      <c r="ER12" s="1035" t="str">
        <f>IF(Cover!D12="","",Cover!D12)</f>
        <v/>
      </c>
      <c r="ES12" s="1037" t="str">
        <f>IF(AND(ISBLANK(Cover!B12),ISBLANK(Cover!C12),ISBLANK(Cover!D12)),"",100-SUM(EP12:ER12))</f>
        <v/>
      </c>
      <c r="ET12" s="968" t="s">
        <v>2424</v>
      </c>
      <c r="FC12" s="351" t="str">
        <f t="shared" si="9"/>
        <v/>
      </c>
      <c r="FD12" s="127"/>
    </row>
    <row r="13" spans="1:160" ht="14.5" thickBot="1" x14ac:dyDescent="0.35">
      <c r="A13" s="339"/>
      <c r="B13" s="345"/>
      <c r="C13" s="90"/>
      <c r="D13" s="360"/>
      <c r="E13" s="352"/>
      <c r="F13" s="90"/>
      <c r="G13" s="91"/>
      <c r="H13" s="346"/>
      <c r="I13" s="349"/>
      <c r="J13" s="697"/>
      <c r="K13" s="346"/>
      <c r="L13" s="349"/>
      <c r="M13" s="346"/>
      <c r="N13" s="359"/>
      <c r="O13" s="91"/>
      <c r="P13" s="91"/>
      <c r="Q13" s="91"/>
      <c r="R13" s="360"/>
      <c r="S13" s="353"/>
      <c r="T13" s="91"/>
      <c r="U13" s="40"/>
      <c r="V13" s="446" t="str">
        <f t="shared" si="0"/>
        <v/>
      </c>
      <c r="W13" s="43" t="str">
        <f t="shared" si="1"/>
        <v/>
      </c>
      <c r="X13" s="42" t="str">
        <f t="shared" si="2"/>
        <v/>
      </c>
      <c r="Y13" s="238" t="str">
        <f t="shared" si="3"/>
        <v/>
      </c>
      <c r="Z13" s="112" t="str">
        <f t="shared" si="4"/>
        <v/>
      </c>
      <c r="AA13" s="833" t="str">
        <f t="shared" si="5"/>
        <v/>
      </c>
      <c r="AB13" s="456">
        <f t="shared" si="6"/>
        <v>0</v>
      </c>
      <c r="AC13" s="448">
        <f t="shared" si="8"/>
        <v>1</v>
      </c>
      <c r="AD13" s="837" t="str">
        <f t="shared" si="7"/>
        <v/>
      </c>
      <c r="AE13" s="424"/>
      <c r="AF13" s="449"/>
      <c r="AG13" s="447"/>
      <c r="AH13" s="450"/>
      <c r="AI13" s="450"/>
      <c r="AJ13" s="450"/>
      <c r="AK13" s="451"/>
      <c r="AL13" s="424"/>
      <c r="AM13" s="452"/>
      <c r="AN13" s="452"/>
      <c r="AO13" s="449"/>
      <c r="AP13" s="472"/>
      <c r="AQ13" s="473"/>
      <c r="AR13" s="424"/>
      <c r="AS13" s="56"/>
      <c r="AT13" s="44"/>
      <c r="AU13" s="452"/>
      <c r="AV13" s="452"/>
      <c r="AW13" s="452"/>
      <c r="AX13" s="44"/>
      <c r="AY13" s="452"/>
      <c r="AZ13" s="56"/>
      <c r="BA13" s="452"/>
      <c r="BB13" s="455"/>
      <c r="BC13" s="455"/>
      <c r="BD13" s="56"/>
      <c r="BE13" s="452"/>
      <c r="BF13" s="452"/>
      <c r="BG13" s="456"/>
      <c r="BH13" s="457"/>
      <c r="BI13" s="56"/>
      <c r="BJ13" s="474"/>
      <c r="BK13" s="452"/>
      <c r="BL13" s="56"/>
      <c r="BM13" s="56"/>
      <c r="BN13" s="452"/>
      <c r="BR13" s="459"/>
      <c r="BS13" s="460"/>
      <c r="BV13" s="461"/>
      <c r="BW13" s="382"/>
      <c r="BX13" s="382"/>
      <c r="BY13" s="462"/>
      <c r="BZ13" s="475"/>
      <c r="CA13" s="41"/>
      <c r="CB13" s="452"/>
      <c r="CC13" s="452"/>
      <c r="CD13" s="452"/>
      <c r="CE13" s="56"/>
      <c r="CF13" s="452"/>
      <c r="CG13" s="452"/>
      <c r="CH13" s="452"/>
      <c r="CI13" s="452"/>
      <c r="CK13" s="382"/>
      <c r="CL13" s="382"/>
      <c r="CM13" s="382"/>
      <c r="CP13" s="464"/>
      <c r="CQ13" s="380"/>
      <c r="CR13" s="476"/>
      <c r="CS13" s="382"/>
      <c r="CT13" s="477"/>
      <c r="CU13" s="382"/>
      <c r="CV13" s="382"/>
      <c r="CW13" s="468"/>
      <c r="CX13" s="469"/>
      <c r="CY13" s="382"/>
      <c r="CZ13" s="470"/>
      <c r="DA13" s="471"/>
      <c r="DB13" s="438"/>
      <c r="DC13" s="461"/>
      <c r="DD13" s="382"/>
      <c r="DE13" s="382"/>
      <c r="DF13" s="382"/>
      <c r="DJ13" s="438"/>
      <c r="DK13" s="461"/>
      <c r="DN13" s="438"/>
      <c r="DO13" s="452"/>
      <c r="DP13" s="455"/>
      <c r="DQ13" s="452"/>
      <c r="DR13" s="456"/>
      <c r="DS13" s="382">
        <v>9</v>
      </c>
      <c r="DT13" s="382">
        <v>45</v>
      </c>
      <c r="DU13" s="382"/>
      <c r="DV13" s="382"/>
      <c r="DW13" s="382">
        <v>9</v>
      </c>
      <c r="DX13" s="382">
        <v>1.3</v>
      </c>
      <c r="DY13" s="382"/>
      <c r="DZ13" s="382">
        <v>9</v>
      </c>
      <c r="EA13" s="382"/>
      <c r="EO13" s="338">
        <v>10</v>
      </c>
      <c r="EP13" s="338" t="str">
        <f>IF(Cover!B13="","",Cover!B13)</f>
        <v/>
      </c>
      <c r="EQ13" s="338" t="str">
        <f>IF(Cover!C13="","",Cover!C13)</f>
        <v/>
      </c>
      <c r="ER13" s="357" t="str">
        <f>IF(Cover!D13="","",Cover!D13)</f>
        <v/>
      </c>
      <c r="ES13" s="1037" t="str">
        <f>IF(AND(ISBLANK(Cover!B13),ISBLANK(Cover!C13),ISBLANK(Cover!D13)),"",100-SUM(EP13:ER13))</f>
        <v/>
      </c>
      <c r="ET13" s="967" t="s">
        <v>2434</v>
      </c>
      <c r="FC13" s="237" t="str">
        <f t="shared" si="9"/>
        <v/>
      </c>
      <c r="FD13" s="90"/>
    </row>
    <row r="14" spans="1:160" ht="13.5" customHeight="1" thickBot="1" x14ac:dyDescent="0.35">
      <c r="A14" s="338"/>
      <c r="B14" s="343"/>
      <c r="C14" s="128"/>
      <c r="D14" s="372"/>
      <c r="E14" s="351"/>
      <c r="F14" s="127"/>
      <c r="G14" s="127"/>
      <c r="H14" s="344"/>
      <c r="I14" s="348"/>
      <c r="J14" s="696"/>
      <c r="K14" s="344"/>
      <c r="L14" s="348"/>
      <c r="M14" s="344"/>
      <c r="N14" s="357"/>
      <c r="O14" s="127"/>
      <c r="P14" s="127"/>
      <c r="Q14" s="127"/>
      <c r="R14" s="358"/>
      <c r="S14" s="351"/>
      <c r="T14" s="127"/>
      <c r="U14" s="40"/>
      <c r="V14" s="446" t="str">
        <f t="shared" si="0"/>
        <v/>
      </c>
      <c r="W14" s="43" t="str">
        <f t="shared" si="1"/>
        <v/>
      </c>
      <c r="X14" s="42" t="str">
        <f t="shared" si="2"/>
        <v/>
      </c>
      <c r="Y14" s="238" t="str">
        <f t="shared" si="3"/>
        <v/>
      </c>
      <c r="Z14" s="112" t="str">
        <f t="shared" si="4"/>
        <v/>
      </c>
      <c r="AA14" s="833" t="str">
        <f t="shared" si="5"/>
        <v/>
      </c>
      <c r="AB14" s="456">
        <f t="shared" si="6"/>
        <v>0</v>
      </c>
      <c r="AC14" s="448">
        <f>IF(A14&gt;A13,A14,AC13)</f>
        <v>1</v>
      </c>
      <c r="AD14" s="837" t="str">
        <f t="shared" si="7"/>
        <v/>
      </c>
      <c r="AE14" s="424"/>
      <c r="AF14" s="449"/>
      <c r="AG14" s="447"/>
      <c r="AH14" s="450"/>
      <c r="AI14" s="450"/>
      <c r="AJ14" s="450"/>
      <c r="AK14" s="451"/>
      <c r="AL14" s="424"/>
      <c r="AM14" s="452"/>
      <c r="AN14" s="452"/>
      <c r="AO14" s="449"/>
      <c r="AP14" s="472"/>
      <c r="AQ14" s="473"/>
      <c r="AR14" s="424"/>
      <c r="AS14" s="56"/>
      <c r="AT14" s="44"/>
      <c r="AU14" s="452"/>
      <c r="AV14" s="452"/>
      <c r="AW14" s="452"/>
      <c r="AX14" s="44"/>
      <c r="AY14" s="452"/>
      <c r="AZ14" s="56"/>
      <c r="BA14" s="452"/>
      <c r="BB14" s="455"/>
      <c r="BC14" s="455"/>
      <c r="BD14" s="56"/>
      <c r="BE14" s="452"/>
      <c r="BF14" s="452"/>
      <c r="BG14" s="456"/>
      <c r="BH14" s="457"/>
      <c r="BI14" s="56"/>
      <c r="BJ14" s="474"/>
      <c r="BK14" s="452"/>
      <c r="BL14" s="56"/>
      <c r="BM14" s="56"/>
      <c r="BN14" s="452"/>
      <c r="BR14" s="459"/>
      <c r="BS14" s="460"/>
      <c r="BV14" s="461"/>
      <c r="BW14" s="382"/>
      <c r="BX14" s="382"/>
      <c r="BY14" s="462"/>
      <c r="BZ14" s="475"/>
      <c r="CA14" s="41"/>
      <c r="CB14" s="452"/>
      <c r="CC14" s="452"/>
      <c r="CD14" s="452"/>
      <c r="CE14" s="56"/>
      <c r="CF14" s="452"/>
      <c r="CG14" s="452"/>
      <c r="CH14" s="452"/>
      <c r="CI14" s="452"/>
      <c r="CK14" s="382"/>
      <c r="CL14" s="382"/>
      <c r="CM14" s="382"/>
      <c r="CP14" s="464"/>
      <c r="CQ14" s="380"/>
      <c r="CR14" s="476"/>
      <c r="CS14" s="382"/>
      <c r="CT14" s="477"/>
      <c r="CU14" s="382"/>
      <c r="CV14" s="382"/>
      <c r="CW14" s="468"/>
      <c r="CX14" s="469"/>
      <c r="CY14" s="382"/>
      <c r="CZ14" s="470"/>
      <c r="DA14" s="471"/>
      <c r="DB14" s="438"/>
      <c r="DC14" s="461"/>
      <c r="DD14" s="382"/>
      <c r="DE14" s="382"/>
      <c r="DF14" s="382"/>
      <c r="DJ14" s="438"/>
      <c r="DK14" s="461"/>
      <c r="DN14" s="438"/>
      <c r="DO14" s="452"/>
      <c r="DP14" s="455"/>
      <c r="DQ14" s="452"/>
      <c r="DR14" s="456"/>
      <c r="DS14" s="382">
        <v>10</v>
      </c>
      <c r="DT14" s="382">
        <v>50</v>
      </c>
      <c r="DU14" s="382"/>
      <c r="DV14" s="382"/>
      <c r="DW14" s="382">
        <v>10</v>
      </c>
      <c r="DX14" s="382">
        <v>1.4</v>
      </c>
      <c r="DY14" s="382"/>
      <c r="DZ14" s="382">
        <v>10</v>
      </c>
      <c r="EA14" s="382"/>
      <c r="EO14" s="339">
        <v>11</v>
      </c>
      <c r="EP14" s="1035" t="str">
        <f>IF(Cover!B14="","",Cover!B14)</f>
        <v/>
      </c>
      <c r="EQ14" s="1035" t="str">
        <f>IF(Cover!C14="","",Cover!C14)</f>
        <v/>
      </c>
      <c r="ER14" s="1035" t="str">
        <f>IF(Cover!D14="","",Cover!D14)</f>
        <v/>
      </c>
      <c r="ES14" s="1037" t="str">
        <f>IF(AND(ISBLANK(Cover!B14),ISBLANK(Cover!C14),ISBLANK(Cover!D14)),"",100-SUM(EP14:ER14))</f>
        <v/>
      </c>
      <c r="ET14" s="967" t="s">
        <v>2433</v>
      </c>
      <c r="FC14" s="351" t="str">
        <f t="shared" si="9"/>
        <v/>
      </c>
      <c r="FD14" s="127"/>
    </row>
    <row r="15" spans="1:160" ht="14.5" thickBot="1" x14ac:dyDescent="0.35">
      <c r="A15" s="339"/>
      <c r="B15" s="345"/>
      <c r="C15" s="90"/>
      <c r="D15" s="360"/>
      <c r="E15" s="352"/>
      <c r="F15" s="90"/>
      <c r="G15" s="91"/>
      <c r="H15" s="346"/>
      <c r="I15" s="349"/>
      <c r="J15" s="697"/>
      <c r="K15" s="346"/>
      <c r="L15" s="349"/>
      <c r="M15" s="346"/>
      <c r="N15" s="359"/>
      <c r="O15" s="91"/>
      <c r="P15" s="91"/>
      <c r="Q15" s="91"/>
      <c r="R15" s="360"/>
      <c r="S15" s="353"/>
      <c r="T15" s="91"/>
      <c r="U15" s="40"/>
      <c r="V15" s="446" t="str">
        <f t="shared" si="0"/>
        <v/>
      </c>
      <c r="W15" s="43" t="str">
        <f t="shared" si="1"/>
        <v/>
      </c>
      <c r="X15" s="42" t="str">
        <f t="shared" si="2"/>
        <v/>
      </c>
      <c r="Y15" s="238" t="str">
        <f t="shared" si="3"/>
        <v/>
      </c>
      <c r="Z15" s="112" t="str">
        <f t="shared" si="4"/>
        <v/>
      </c>
      <c r="AA15" s="833" t="str">
        <f t="shared" si="5"/>
        <v/>
      </c>
      <c r="AB15" s="456">
        <f t="shared" si="6"/>
        <v>0</v>
      </c>
      <c r="AC15" s="448">
        <f t="shared" si="8"/>
        <v>1</v>
      </c>
      <c r="AD15" s="837" t="str">
        <f t="shared" si="7"/>
        <v/>
      </c>
      <c r="AE15" s="424"/>
      <c r="AF15" s="449"/>
      <c r="AG15" s="447"/>
      <c r="AH15" s="450"/>
      <c r="AI15" s="450"/>
      <c r="AJ15" s="450"/>
      <c r="AK15" s="451"/>
      <c r="AL15" s="424"/>
      <c r="AM15" s="452"/>
      <c r="AN15" s="452"/>
      <c r="AO15" s="449"/>
      <c r="AP15" s="472"/>
      <c r="AQ15" s="473"/>
      <c r="AR15" s="424"/>
      <c r="AS15" s="56"/>
      <c r="AT15" s="44"/>
      <c r="AU15" s="452"/>
      <c r="AV15" s="452"/>
      <c r="AW15" s="452"/>
      <c r="AX15" s="44"/>
      <c r="AY15" s="452"/>
      <c r="AZ15" s="56"/>
      <c r="BA15" s="452"/>
      <c r="BB15" s="455"/>
      <c r="BC15" s="455"/>
      <c r="BD15" s="56"/>
      <c r="BE15" s="452"/>
      <c r="BF15" s="452"/>
      <c r="BG15" s="456"/>
      <c r="BH15" s="457"/>
      <c r="BI15" s="56"/>
      <c r="BJ15" s="474"/>
      <c r="BK15" s="452"/>
      <c r="BL15" s="56"/>
      <c r="BM15" s="56"/>
      <c r="BN15" s="452"/>
      <c r="BR15" s="459"/>
      <c r="BS15" s="460"/>
      <c r="BV15" s="461"/>
      <c r="BW15" s="382"/>
      <c r="BX15" s="382"/>
      <c r="BY15" s="462"/>
      <c r="BZ15" s="475"/>
      <c r="CA15" s="41"/>
      <c r="CB15" s="452"/>
      <c r="CC15" s="452"/>
      <c r="CD15" s="452"/>
      <c r="CE15" s="56"/>
      <c r="CF15" s="452"/>
      <c r="CG15" s="452"/>
      <c r="CH15" s="452"/>
      <c r="CI15" s="452"/>
      <c r="CK15" s="382"/>
      <c r="CL15" s="382"/>
      <c r="CM15" s="382"/>
      <c r="CP15" s="464"/>
      <c r="CQ15" s="380"/>
      <c r="CR15" s="476"/>
      <c r="CS15" s="382"/>
      <c r="CT15" s="477"/>
      <c r="CU15" s="382"/>
      <c r="CV15" s="382"/>
      <c r="CW15" s="468"/>
      <c r="CX15" s="469"/>
      <c r="CY15" s="382"/>
      <c r="CZ15" s="470"/>
      <c r="DA15" s="471"/>
      <c r="DB15" s="438"/>
      <c r="DC15" s="461"/>
      <c r="DD15" s="382"/>
      <c r="DE15" s="382"/>
      <c r="DF15" s="382"/>
      <c r="DH15" s="412" t="s">
        <v>692</v>
      </c>
      <c r="DI15" s="402"/>
      <c r="DJ15" s="403"/>
      <c r="DN15" s="438"/>
      <c r="DO15" s="452"/>
      <c r="DP15" s="455"/>
      <c r="DQ15" s="452"/>
      <c r="DR15" s="456"/>
      <c r="DS15" s="382">
        <v>11</v>
      </c>
      <c r="DT15" s="382">
        <v>55</v>
      </c>
      <c r="DU15" s="382"/>
      <c r="DV15" s="382"/>
      <c r="DW15" s="382">
        <v>11</v>
      </c>
      <c r="DX15" s="382">
        <v>1.5</v>
      </c>
      <c r="DY15" s="382"/>
      <c r="DZ15" s="382">
        <v>11</v>
      </c>
      <c r="EA15" s="382"/>
      <c r="EO15" s="338">
        <v>12</v>
      </c>
      <c r="EP15" s="338" t="str">
        <f>IF(Cover!B15="","",Cover!B15)</f>
        <v/>
      </c>
      <c r="EQ15" s="338" t="str">
        <f>IF(Cover!C15="","",Cover!C15)</f>
        <v/>
      </c>
      <c r="ER15" s="357" t="str">
        <f>IF(Cover!D15="","",Cover!D15)</f>
        <v/>
      </c>
      <c r="ES15" s="1037" t="str">
        <f>IF(AND(ISBLANK(Cover!B15),ISBLANK(Cover!C15),ISBLANK(Cover!D15)),"",100-SUM(EP15:ER15))</f>
        <v/>
      </c>
      <c r="ET15" s="967" t="s">
        <v>2430</v>
      </c>
      <c r="FC15" s="237" t="str">
        <f t="shared" si="9"/>
        <v/>
      </c>
      <c r="FD15" s="90"/>
    </row>
    <row r="16" spans="1:160" ht="14.5" thickBot="1" x14ac:dyDescent="0.35">
      <c r="A16" s="338"/>
      <c r="B16" s="343"/>
      <c r="C16" s="128"/>
      <c r="D16" s="372"/>
      <c r="E16" s="351"/>
      <c r="F16" s="127"/>
      <c r="G16" s="127"/>
      <c r="H16" s="344"/>
      <c r="I16" s="348"/>
      <c r="J16" s="696"/>
      <c r="K16" s="344"/>
      <c r="L16" s="348"/>
      <c r="M16" s="344"/>
      <c r="N16" s="357"/>
      <c r="O16" s="127"/>
      <c r="P16" s="127"/>
      <c r="Q16" s="127"/>
      <c r="R16" s="358"/>
      <c r="S16" s="351"/>
      <c r="T16" s="127"/>
      <c r="U16" s="40"/>
      <c r="V16" s="446" t="str">
        <f t="shared" si="0"/>
        <v/>
      </c>
      <c r="W16" s="43" t="str">
        <f t="shared" si="1"/>
        <v/>
      </c>
      <c r="X16" s="42" t="str">
        <f t="shared" si="2"/>
        <v/>
      </c>
      <c r="Y16" s="238" t="str">
        <f t="shared" si="3"/>
        <v/>
      </c>
      <c r="Z16" s="112" t="str">
        <f t="shared" si="4"/>
        <v/>
      </c>
      <c r="AA16" s="833" t="str">
        <f t="shared" si="5"/>
        <v/>
      </c>
      <c r="AB16" s="456">
        <f t="shared" si="6"/>
        <v>0</v>
      </c>
      <c r="AC16" s="448">
        <f t="shared" si="8"/>
        <v>1</v>
      </c>
      <c r="AD16" s="837" t="str">
        <f t="shared" si="7"/>
        <v/>
      </c>
      <c r="AE16" s="424"/>
      <c r="AF16" s="449"/>
      <c r="AG16" s="447"/>
      <c r="AH16" s="450"/>
      <c r="AI16" s="450"/>
      <c r="AJ16" s="450"/>
      <c r="AK16" s="451"/>
      <c r="AL16" s="424"/>
      <c r="AM16" s="452"/>
      <c r="AN16" s="452"/>
      <c r="AO16" s="449"/>
      <c r="AP16" s="472"/>
      <c r="AQ16" s="473"/>
      <c r="AR16" s="424"/>
      <c r="AS16" s="56"/>
      <c r="AT16" s="44"/>
      <c r="AU16" s="452"/>
      <c r="AV16" s="452"/>
      <c r="AW16" s="452"/>
      <c r="AX16" s="44"/>
      <c r="AY16" s="452"/>
      <c r="AZ16" s="56"/>
      <c r="BA16" s="452"/>
      <c r="BB16" s="455"/>
      <c r="BC16" s="455"/>
      <c r="BD16" s="56"/>
      <c r="BE16" s="452"/>
      <c r="BF16" s="452"/>
      <c r="BG16" s="456"/>
      <c r="BH16" s="457"/>
      <c r="BI16" s="56"/>
      <c r="BJ16" s="474"/>
      <c r="BK16" s="452"/>
      <c r="BL16" s="56"/>
      <c r="BM16" s="56"/>
      <c r="BN16" s="452"/>
      <c r="BR16" s="459"/>
      <c r="BS16" s="460"/>
      <c r="BV16" s="461"/>
      <c r="BW16" s="382"/>
      <c r="BX16" s="382"/>
      <c r="BY16" s="462"/>
      <c r="BZ16" s="475"/>
      <c r="CA16" s="41"/>
      <c r="CB16" s="452"/>
      <c r="CC16" s="452"/>
      <c r="CD16" s="452"/>
      <c r="CE16" s="56"/>
      <c r="CF16" s="452"/>
      <c r="CG16" s="452"/>
      <c r="CH16" s="452"/>
      <c r="CI16" s="452"/>
      <c r="CK16" s="382"/>
      <c r="CL16" s="382"/>
      <c r="CM16" s="382"/>
      <c r="CP16" s="464"/>
      <c r="CQ16" s="380"/>
      <c r="CR16" s="476"/>
      <c r="CS16" s="382"/>
      <c r="CT16" s="477"/>
      <c r="CU16" s="382"/>
      <c r="CV16" s="382"/>
      <c r="CW16" s="468"/>
      <c r="CX16" s="469"/>
      <c r="CY16" s="382"/>
      <c r="CZ16" s="470"/>
      <c r="DA16" s="471"/>
      <c r="DB16" s="438"/>
      <c r="DC16" s="461"/>
      <c r="DD16" s="382"/>
      <c r="DE16" s="382"/>
      <c r="DF16" s="382"/>
      <c r="DH16" s="461">
        <v>0</v>
      </c>
      <c r="DJ16" s="438"/>
      <c r="DN16" s="438"/>
      <c r="DO16" s="452"/>
      <c r="DP16" s="455"/>
      <c r="DQ16" s="452"/>
      <c r="DR16" s="456"/>
      <c r="DS16" s="382">
        <v>12</v>
      </c>
      <c r="DT16" s="382">
        <v>60</v>
      </c>
      <c r="DU16" s="382"/>
      <c r="DV16" s="382"/>
      <c r="DW16" s="382">
        <v>12</v>
      </c>
      <c r="DX16" s="382">
        <v>1.6</v>
      </c>
      <c r="DY16" s="382"/>
      <c r="DZ16" s="382">
        <v>12</v>
      </c>
      <c r="EA16" s="382"/>
      <c r="EO16" s="339">
        <v>13</v>
      </c>
      <c r="EP16" s="1035" t="str">
        <f>IF(Cover!B16="","",Cover!B16)</f>
        <v/>
      </c>
      <c r="EQ16" s="1035" t="str">
        <f>IF(Cover!C16="","",Cover!C16)</f>
        <v/>
      </c>
      <c r="ER16" s="1035" t="str">
        <f>IF(Cover!D16="","",Cover!D16)</f>
        <v/>
      </c>
      <c r="ES16" s="1037" t="str">
        <f>IF(AND(ISBLANK(Cover!B16),ISBLANK(Cover!C16),ISBLANK(Cover!D16)),"",100-SUM(EP16:ER16))</f>
        <v/>
      </c>
      <c r="FC16" s="351" t="str">
        <f t="shared" si="9"/>
        <v/>
      </c>
      <c r="FD16" s="127"/>
    </row>
    <row r="17" spans="1:160" ht="14.5" thickBot="1" x14ac:dyDescent="0.35">
      <c r="A17" s="339"/>
      <c r="B17" s="345"/>
      <c r="C17" s="90"/>
      <c r="D17" s="360"/>
      <c r="E17" s="352"/>
      <c r="F17" s="90"/>
      <c r="G17" s="91"/>
      <c r="H17" s="346"/>
      <c r="I17" s="350"/>
      <c r="J17" s="697"/>
      <c r="K17" s="346"/>
      <c r="L17" s="349"/>
      <c r="M17" s="346"/>
      <c r="N17" s="361"/>
      <c r="O17" s="91"/>
      <c r="P17" s="91"/>
      <c r="Q17" s="91"/>
      <c r="R17" s="360"/>
      <c r="S17" s="353"/>
      <c r="T17" s="91"/>
      <c r="U17" s="40"/>
      <c r="V17" s="446" t="str">
        <f t="shared" si="0"/>
        <v/>
      </c>
      <c r="W17" s="43" t="str">
        <f t="shared" si="1"/>
        <v/>
      </c>
      <c r="X17" s="42" t="str">
        <f t="shared" si="2"/>
        <v/>
      </c>
      <c r="Y17" s="238" t="str">
        <f t="shared" si="3"/>
        <v/>
      </c>
      <c r="Z17" s="112" t="str">
        <f t="shared" si="4"/>
        <v/>
      </c>
      <c r="AA17" s="833" t="str">
        <f t="shared" si="5"/>
        <v/>
      </c>
      <c r="AB17" s="456">
        <f t="shared" si="6"/>
        <v>0</v>
      </c>
      <c r="AC17" s="448">
        <f t="shared" si="8"/>
        <v>1</v>
      </c>
      <c r="AD17" s="837" t="str">
        <f t="shared" si="7"/>
        <v/>
      </c>
      <c r="AE17" s="424"/>
      <c r="AF17" s="449"/>
      <c r="AG17" s="447"/>
      <c r="AH17" s="450"/>
      <c r="AI17" s="450"/>
      <c r="AJ17" s="450"/>
      <c r="AK17" s="451"/>
      <c r="AL17" s="424"/>
      <c r="AM17" s="452"/>
      <c r="AN17" s="452"/>
      <c r="AO17" s="449"/>
      <c r="AP17" s="472"/>
      <c r="AQ17" s="473"/>
      <c r="AR17" s="424"/>
      <c r="AS17" s="56"/>
      <c r="AT17" s="44"/>
      <c r="AU17" s="452"/>
      <c r="AV17" s="452"/>
      <c r="AW17" s="452"/>
      <c r="AX17" s="44"/>
      <c r="AY17" s="452"/>
      <c r="AZ17" s="56"/>
      <c r="BA17" s="452"/>
      <c r="BB17" s="455"/>
      <c r="BC17" s="455"/>
      <c r="BD17" s="56"/>
      <c r="BE17" s="452"/>
      <c r="BF17" s="452"/>
      <c r="BG17" s="456"/>
      <c r="BH17" s="457"/>
      <c r="BI17" s="56"/>
      <c r="BJ17" s="474"/>
      <c r="BK17" s="452"/>
      <c r="BL17" s="56"/>
      <c r="BM17" s="56"/>
      <c r="BN17" s="452"/>
      <c r="BR17" s="459"/>
      <c r="BS17" s="460"/>
      <c r="BV17" s="461"/>
      <c r="BW17" s="382"/>
      <c r="BX17" s="382"/>
      <c r="BY17" s="462"/>
      <c r="BZ17" s="475"/>
      <c r="CA17" s="41"/>
      <c r="CB17" s="452"/>
      <c r="CC17" s="452"/>
      <c r="CD17" s="452"/>
      <c r="CE17" s="56"/>
      <c r="CF17" s="452"/>
      <c r="CG17" s="452"/>
      <c r="CH17" s="452"/>
      <c r="CI17" s="452"/>
      <c r="CK17" s="382"/>
      <c r="CL17" s="382"/>
      <c r="CM17" s="382"/>
      <c r="CP17" s="464"/>
      <c r="CQ17" s="380"/>
      <c r="CR17" s="476"/>
      <c r="CS17" s="382"/>
      <c r="CT17" s="477"/>
      <c r="CU17" s="382"/>
      <c r="CV17" s="382"/>
      <c r="CW17" s="468"/>
      <c r="CX17" s="469"/>
      <c r="CY17" s="382"/>
      <c r="CZ17" s="470"/>
      <c r="DA17" s="471"/>
      <c r="DB17" s="438"/>
      <c r="DC17" s="461"/>
      <c r="DD17" s="382"/>
      <c r="DE17" s="382"/>
      <c r="DF17" s="382"/>
      <c r="DH17" s="461">
        <v>10</v>
      </c>
      <c r="DJ17" s="438"/>
      <c r="DN17" s="438"/>
      <c r="DO17" s="452"/>
      <c r="DP17" s="455"/>
      <c r="DQ17" s="452"/>
      <c r="DR17" s="456"/>
      <c r="DS17" s="382">
        <v>13</v>
      </c>
      <c r="DT17" s="382">
        <v>65</v>
      </c>
      <c r="DU17" s="382"/>
      <c r="DV17" s="382"/>
      <c r="DW17" s="382">
        <v>13</v>
      </c>
      <c r="DX17" s="382">
        <v>1.7</v>
      </c>
      <c r="DY17" s="382"/>
      <c r="DZ17" s="382">
        <v>13</v>
      </c>
      <c r="EA17" s="382"/>
      <c r="EB17" s="382">
        <v>1</v>
      </c>
      <c r="EO17" s="338">
        <v>14</v>
      </c>
      <c r="EP17" s="338" t="str">
        <f>IF(Cover!B17="","",Cover!B17)</f>
        <v/>
      </c>
      <c r="EQ17" s="338" t="str">
        <f>IF(Cover!C17="","",Cover!C17)</f>
        <v/>
      </c>
      <c r="ER17" s="357" t="str">
        <f>IF(Cover!D17="","",Cover!D17)</f>
        <v/>
      </c>
      <c r="ES17" s="1037" t="str">
        <f>IF(AND(ISBLANK(Cover!B17),ISBLANK(Cover!C17),ISBLANK(Cover!D17)),"",100-SUM(EP17:ER17))</f>
        <v/>
      </c>
      <c r="FC17" s="237" t="str">
        <f t="shared" si="9"/>
        <v/>
      </c>
      <c r="FD17" s="90"/>
    </row>
    <row r="18" spans="1:160" ht="14.5" thickBot="1" x14ac:dyDescent="0.35">
      <c r="A18" s="338"/>
      <c r="B18" s="343"/>
      <c r="C18" s="128"/>
      <c r="D18" s="372"/>
      <c r="E18" s="351"/>
      <c r="F18" s="127"/>
      <c r="G18" s="127"/>
      <c r="H18" s="344"/>
      <c r="I18" s="348"/>
      <c r="J18" s="696"/>
      <c r="K18" s="344"/>
      <c r="L18" s="348"/>
      <c r="M18" s="344"/>
      <c r="N18" s="357"/>
      <c r="O18" s="127"/>
      <c r="P18" s="127"/>
      <c r="Q18" s="127"/>
      <c r="R18" s="358"/>
      <c r="S18" s="351"/>
      <c r="T18" s="127"/>
      <c r="U18" s="40"/>
      <c r="V18" s="446" t="str">
        <f t="shared" si="0"/>
        <v/>
      </c>
      <c r="W18" s="43" t="str">
        <f t="shared" si="1"/>
        <v/>
      </c>
      <c r="X18" s="42" t="str">
        <f t="shared" si="2"/>
        <v/>
      </c>
      <c r="Y18" s="238" t="str">
        <f t="shared" si="3"/>
        <v/>
      </c>
      <c r="Z18" s="112" t="str">
        <f t="shared" si="4"/>
        <v/>
      </c>
      <c r="AA18" s="833" t="str">
        <f t="shared" si="5"/>
        <v/>
      </c>
      <c r="AB18" s="456">
        <f t="shared" si="6"/>
        <v>0</v>
      </c>
      <c r="AC18" s="448">
        <f t="shared" si="8"/>
        <v>1</v>
      </c>
      <c r="AD18" s="837" t="str">
        <f t="shared" si="7"/>
        <v/>
      </c>
      <c r="AE18" s="424"/>
      <c r="AF18" s="449"/>
      <c r="AG18" s="447"/>
      <c r="AH18" s="450"/>
      <c r="AI18" s="450"/>
      <c r="AJ18" s="450"/>
      <c r="AK18" s="451"/>
      <c r="AL18" s="424"/>
      <c r="AM18" s="452"/>
      <c r="AN18" s="452"/>
      <c r="AO18" s="449"/>
      <c r="AP18" s="472"/>
      <c r="AQ18" s="473"/>
      <c r="AR18" s="424"/>
      <c r="AS18" s="56"/>
      <c r="AT18" s="44"/>
      <c r="AU18" s="452"/>
      <c r="AV18" s="452"/>
      <c r="AW18" s="452"/>
      <c r="AX18" s="44"/>
      <c r="AY18" s="452"/>
      <c r="AZ18" s="56"/>
      <c r="BA18" s="452"/>
      <c r="BB18" s="455"/>
      <c r="BC18" s="455"/>
      <c r="BD18" s="56"/>
      <c r="BE18" s="452"/>
      <c r="BF18" s="452"/>
      <c r="BG18" s="456"/>
      <c r="BH18" s="457"/>
      <c r="BI18" s="56"/>
      <c r="BJ18" s="474"/>
      <c r="BK18" s="452"/>
      <c r="BL18" s="56"/>
      <c r="BM18" s="56"/>
      <c r="BN18" s="452"/>
      <c r="BR18" s="459"/>
      <c r="BS18" s="460"/>
      <c r="BV18" s="461"/>
      <c r="BW18" s="382"/>
      <c r="BX18" s="382"/>
      <c r="BY18" s="462"/>
      <c r="BZ18" s="475"/>
      <c r="CA18" s="41"/>
      <c r="CB18" s="452"/>
      <c r="CC18" s="452"/>
      <c r="CD18" s="452"/>
      <c r="CE18" s="56"/>
      <c r="CF18" s="452"/>
      <c r="CG18" s="452"/>
      <c r="CH18" s="452"/>
      <c r="CI18" s="452"/>
      <c r="CK18" s="382"/>
      <c r="CL18" s="382"/>
      <c r="CM18" s="382"/>
      <c r="CP18" s="464"/>
      <c r="CQ18" s="380"/>
      <c r="CR18" s="476"/>
      <c r="CS18" s="382"/>
      <c r="CT18" s="477"/>
      <c r="CU18" s="382"/>
      <c r="CV18" s="382"/>
      <c r="CW18" s="468"/>
      <c r="CX18" s="469"/>
      <c r="CY18" s="382"/>
      <c r="CZ18" s="470"/>
      <c r="DA18" s="471"/>
      <c r="DB18" s="438"/>
      <c r="DC18" s="461"/>
      <c r="DD18" s="382"/>
      <c r="DE18" s="382"/>
      <c r="DF18" s="382"/>
      <c r="DH18" s="461">
        <v>30</v>
      </c>
      <c r="DJ18" s="438"/>
      <c r="DN18" s="438"/>
      <c r="DO18" s="452"/>
      <c r="DP18" s="455"/>
      <c r="DQ18" s="452"/>
      <c r="DR18" s="456"/>
      <c r="DS18" s="382">
        <v>14</v>
      </c>
      <c r="DT18" s="382">
        <v>70</v>
      </c>
      <c r="DU18" s="382"/>
      <c r="DV18" s="382"/>
      <c r="DW18" s="382">
        <v>14</v>
      </c>
      <c r="DX18" s="382">
        <v>1.8</v>
      </c>
      <c r="DY18" s="382"/>
      <c r="DZ18" s="382">
        <v>14</v>
      </c>
      <c r="EA18" s="382"/>
      <c r="EB18" s="382">
        <v>2</v>
      </c>
      <c r="EO18" s="339">
        <v>15</v>
      </c>
      <c r="EP18" s="1035" t="str">
        <f>IF(Cover!B18="","",Cover!B18)</f>
        <v/>
      </c>
      <c r="EQ18" s="1035" t="str">
        <f>IF(Cover!C18="","",Cover!C18)</f>
        <v/>
      </c>
      <c r="ER18" s="1035" t="str">
        <f>IF(Cover!D18="","",Cover!D18)</f>
        <v/>
      </c>
      <c r="ES18" s="1037" t="str">
        <f>IF(AND(ISBLANK(Cover!B18),ISBLANK(Cover!C18),ISBLANK(Cover!D18)),"",100-SUM(EP18:ER18))</f>
        <v/>
      </c>
      <c r="FC18" s="351" t="str">
        <f t="shared" si="9"/>
        <v/>
      </c>
      <c r="FD18" s="127"/>
    </row>
    <row r="19" spans="1:160" ht="14.5" thickBot="1" x14ac:dyDescent="0.35">
      <c r="A19" s="339"/>
      <c r="B19" s="345"/>
      <c r="C19" s="91"/>
      <c r="D19" s="360"/>
      <c r="E19" s="352"/>
      <c r="F19" s="91"/>
      <c r="G19" s="91"/>
      <c r="H19" s="346"/>
      <c r="I19" s="350"/>
      <c r="J19" s="697"/>
      <c r="K19" s="346"/>
      <c r="L19" s="349"/>
      <c r="M19" s="346"/>
      <c r="N19" s="361"/>
      <c r="O19" s="91"/>
      <c r="P19" s="91"/>
      <c r="Q19" s="91"/>
      <c r="R19" s="360"/>
      <c r="S19" s="355"/>
      <c r="T19" s="91"/>
      <c r="U19" s="40"/>
      <c r="V19" s="446" t="str">
        <f t="shared" si="0"/>
        <v/>
      </c>
      <c r="W19" s="43" t="str">
        <f t="shared" si="1"/>
        <v/>
      </c>
      <c r="X19" s="42" t="str">
        <f t="shared" si="2"/>
        <v/>
      </c>
      <c r="Y19" s="238" t="str">
        <f t="shared" si="3"/>
        <v/>
      </c>
      <c r="Z19" s="112" t="str">
        <f t="shared" si="4"/>
        <v/>
      </c>
      <c r="AA19" s="833" t="str">
        <f t="shared" si="5"/>
        <v/>
      </c>
      <c r="AB19" s="456">
        <f t="shared" si="6"/>
        <v>0</v>
      </c>
      <c r="AC19" s="448">
        <f t="shared" si="8"/>
        <v>1</v>
      </c>
      <c r="AD19" s="837" t="str">
        <f t="shared" si="7"/>
        <v/>
      </c>
      <c r="AE19" s="424"/>
      <c r="AF19" s="449"/>
      <c r="AG19" s="447"/>
      <c r="AH19" s="450"/>
      <c r="AI19" s="450"/>
      <c r="AJ19" s="450"/>
      <c r="AK19" s="451"/>
      <c r="AL19" s="424"/>
      <c r="AM19" s="452"/>
      <c r="AN19" s="452"/>
      <c r="AO19" s="449"/>
      <c r="AP19" s="472"/>
      <c r="AQ19" s="473"/>
      <c r="AR19" s="424"/>
      <c r="AS19" s="56"/>
      <c r="AT19" s="44"/>
      <c r="AU19" s="452"/>
      <c r="AV19" s="452"/>
      <c r="AW19" s="452"/>
      <c r="AX19" s="44"/>
      <c r="AY19" s="452"/>
      <c r="AZ19" s="56"/>
      <c r="BA19" s="452"/>
      <c r="BB19" s="455"/>
      <c r="BC19" s="455"/>
      <c r="BD19" s="56"/>
      <c r="BE19" s="452"/>
      <c r="BF19" s="452"/>
      <c r="BG19" s="456"/>
      <c r="BH19" s="457"/>
      <c r="BI19" s="56"/>
      <c r="BJ19" s="474"/>
      <c r="BK19" s="452"/>
      <c r="BL19" s="56"/>
      <c r="BM19" s="56"/>
      <c r="BN19" s="452"/>
      <c r="BR19" s="459"/>
      <c r="BS19" s="460"/>
      <c r="BV19" s="461"/>
      <c r="BW19" s="382"/>
      <c r="BX19" s="382"/>
      <c r="BY19" s="462"/>
      <c r="BZ19" s="475"/>
      <c r="CA19" s="41"/>
      <c r="CB19" s="452"/>
      <c r="CC19" s="452"/>
      <c r="CD19" s="452"/>
      <c r="CE19" s="56"/>
      <c r="CF19" s="452"/>
      <c r="CG19" s="452"/>
      <c r="CH19" s="452"/>
      <c r="CI19" s="452"/>
      <c r="CK19" s="382"/>
      <c r="CL19" s="382"/>
      <c r="CM19" s="382"/>
      <c r="CP19" s="464"/>
      <c r="CQ19" s="380"/>
      <c r="CR19" s="476"/>
      <c r="CS19" s="382"/>
      <c r="CT19" s="477"/>
      <c r="CU19" s="382"/>
      <c r="CV19" s="382"/>
      <c r="CW19" s="468"/>
      <c r="CX19" s="469"/>
      <c r="CY19" s="382"/>
      <c r="CZ19" s="470"/>
      <c r="DA19" s="471"/>
      <c r="DB19" s="438"/>
      <c r="DC19" s="461"/>
      <c r="DD19" s="382"/>
      <c r="DE19" s="382"/>
      <c r="DF19" s="382"/>
      <c r="DH19" s="461">
        <v>50</v>
      </c>
      <c r="DJ19" s="438"/>
      <c r="DN19" s="438"/>
      <c r="DO19" s="452"/>
      <c r="DP19" s="455"/>
      <c r="DQ19" s="452"/>
      <c r="DR19" s="456"/>
      <c r="DS19" s="382">
        <v>15</v>
      </c>
      <c r="DT19" s="382">
        <v>75</v>
      </c>
      <c r="DU19" s="382"/>
      <c r="DV19" s="382"/>
      <c r="DW19" s="382">
        <v>15</v>
      </c>
      <c r="DX19" s="382">
        <v>1.9</v>
      </c>
      <c r="DY19" s="382"/>
      <c r="DZ19" s="382">
        <v>15</v>
      </c>
      <c r="EA19" s="382"/>
      <c r="EB19" s="382">
        <v>3</v>
      </c>
      <c r="EO19" s="338">
        <v>16</v>
      </c>
      <c r="EP19" s="338" t="str">
        <f>IF(Cover!B19="","",Cover!B19)</f>
        <v/>
      </c>
      <c r="EQ19" s="338" t="str">
        <f>IF(Cover!C19="","",Cover!C19)</f>
        <v/>
      </c>
      <c r="ER19" s="357" t="str">
        <f>IF(Cover!D19="","",Cover!D19)</f>
        <v/>
      </c>
      <c r="ES19" s="1037" t="str">
        <f>IF(AND(ISBLANK(Cover!B19),ISBLANK(Cover!C19),ISBLANK(Cover!D19)),"",100-SUM(EP19:ER19))</f>
        <v/>
      </c>
      <c r="FC19" s="237" t="str">
        <f t="shared" si="9"/>
        <v/>
      </c>
      <c r="FD19" s="91"/>
    </row>
    <row r="20" spans="1:160" ht="14.5" thickBot="1" x14ac:dyDescent="0.35">
      <c r="A20" s="338"/>
      <c r="B20" s="343"/>
      <c r="C20" s="128"/>
      <c r="D20" s="372"/>
      <c r="E20" s="351"/>
      <c r="F20" s="127"/>
      <c r="G20" s="127"/>
      <c r="H20" s="344"/>
      <c r="I20" s="348"/>
      <c r="J20" s="696"/>
      <c r="K20" s="344"/>
      <c r="L20" s="348"/>
      <c r="M20" s="344"/>
      <c r="N20" s="357"/>
      <c r="O20" s="127"/>
      <c r="P20" s="127"/>
      <c r="Q20" s="127"/>
      <c r="R20" s="358"/>
      <c r="S20" s="351"/>
      <c r="T20" s="127"/>
      <c r="U20" s="40"/>
      <c r="V20" s="446" t="str">
        <f t="shared" si="0"/>
        <v/>
      </c>
      <c r="W20" s="43" t="str">
        <f t="shared" si="1"/>
        <v/>
      </c>
      <c r="X20" s="42" t="str">
        <f t="shared" si="2"/>
        <v/>
      </c>
      <c r="Y20" s="238" t="str">
        <f t="shared" si="3"/>
        <v/>
      </c>
      <c r="Z20" s="112" t="str">
        <f t="shared" si="4"/>
        <v/>
      </c>
      <c r="AA20" s="833" t="str">
        <f t="shared" si="5"/>
        <v/>
      </c>
      <c r="AB20" s="456">
        <f t="shared" si="6"/>
        <v>0</v>
      </c>
      <c r="AC20" s="448">
        <f t="shared" si="8"/>
        <v>1</v>
      </c>
      <c r="AD20" s="837" t="str">
        <f t="shared" si="7"/>
        <v/>
      </c>
      <c r="AE20" s="424"/>
      <c r="AF20" s="449"/>
      <c r="AG20" s="447"/>
      <c r="AH20" s="450"/>
      <c r="AI20" s="450"/>
      <c r="AJ20" s="450"/>
      <c r="AK20" s="451"/>
      <c r="AL20" s="424"/>
      <c r="AM20" s="452"/>
      <c r="AN20" s="452"/>
      <c r="AO20" s="449"/>
      <c r="AP20" s="472"/>
      <c r="AQ20" s="473"/>
      <c r="AR20" s="424"/>
      <c r="AS20" s="56"/>
      <c r="AT20" s="44"/>
      <c r="AU20" s="452"/>
      <c r="AV20" s="452"/>
      <c r="AW20" s="452"/>
      <c r="AX20" s="44"/>
      <c r="AY20" s="452"/>
      <c r="AZ20" s="56"/>
      <c r="BA20" s="452"/>
      <c r="BB20" s="455"/>
      <c r="BC20" s="455"/>
      <c r="BD20" s="56"/>
      <c r="BE20" s="452"/>
      <c r="BF20" s="452"/>
      <c r="BG20" s="456"/>
      <c r="BH20" s="457"/>
      <c r="BI20" s="56"/>
      <c r="BJ20" s="474"/>
      <c r="BK20" s="452"/>
      <c r="BL20" s="56"/>
      <c r="BM20" s="56"/>
      <c r="BN20" s="452"/>
      <c r="BR20" s="459"/>
      <c r="BS20" s="460"/>
      <c r="BV20" s="461"/>
      <c r="BW20" s="382"/>
      <c r="BX20" s="382"/>
      <c r="BY20" s="462"/>
      <c r="BZ20" s="475"/>
      <c r="CA20" s="41"/>
      <c r="CB20" s="452"/>
      <c r="CC20" s="452"/>
      <c r="CD20" s="452"/>
      <c r="CE20" s="56"/>
      <c r="CF20" s="452"/>
      <c r="CG20" s="452"/>
      <c r="CH20" s="452"/>
      <c r="CI20" s="452"/>
      <c r="CK20" s="382"/>
      <c r="CL20" s="382"/>
      <c r="CM20" s="382"/>
      <c r="CP20" s="464"/>
      <c r="CQ20" s="380"/>
      <c r="CR20" s="476"/>
      <c r="CS20" s="382"/>
      <c r="CT20" s="477"/>
      <c r="CU20" s="382"/>
      <c r="CV20" s="382"/>
      <c r="CW20" s="468"/>
      <c r="CX20" s="469"/>
      <c r="CY20" s="382"/>
      <c r="CZ20" s="470"/>
      <c r="DA20" s="471"/>
      <c r="DB20" s="438"/>
      <c r="DC20" s="461"/>
      <c r="DD20" s="382"/>
      <c r="DE20" s="382"/>
      <c r="DF20" s="382"/>
      <c r="DH20" s="461">
        <v>70</v>
      </c>
      <c r="DJ20" s="438"/>
      <c r="DN20" s="438"/>
      <c r="DO20" s="452"/>
      <c r="DP20" s="455"/>
      <c r="DQ20" s="452"/>
      <c r="DR20" s="456"/>
      <c r="DS20" s="382">
        <v>16</v>
      </c>
      <c r="DT20" s="382">
        <v>80</v>
      </c>
      <c r="DU20" s="382"/>
      <c r="DV20" s="382"/>
      <c r="DW20" s="382">
        <v>16</v>
      </c>
      <c r="DX20" s="382">
        <v>2</v>
      </c>
      <c r="DY20" s="382"/>
      <c r="DZ20" s="382">
        <v>16</v>
      </c>
      <c r="EA20" s="382"/>
      <c r="EB20" s="382">
        <v>4</v>
      </c>
      <c r="EO20" s="339">
        <v>17</v>
      </c>
      <c r="EP20" s="1035" t="str">
        <f>IF(Cover!B20="","",Cover!B20)</f>
        <v/>
      </c>
      <c r="EQ20" s="1035" t="str">
        <f>IF(Cover!C20="","",Cover!C20)</f>
        <v/>
      </c>
      <c r="ER20" s="1035" t="str">
        <f>IF(Cover!D20="","",Cover!D20)</f>
        <v/>
      </c>
      <c r="ES20" s="1037" t="str">
        <f>IF(AND(ISBLANK(Cover!B20),ISBLANK(Cover!C20),ISBLANK(Cover!D20)),"",100-SUM(EP20:ER20))</f>
        <v/>
      </c>
      <c r="FC20" s="351" t="str">
        <f t="shared" si="9"/>
        <v/>
      </c>
      <c r="FD20" s="127"/>
    </row>
    <row r="21" spans="1:160" ht="14.5" thickBot="1" x14ac:dyDescent="0.35">
      <c r="A21" s="339"/>
      <c r="B21" s="345"/>
      <c r="C21" s="91"/>
      <c r="D21" s="360"/>
      <c r="E21" s="352"/>
      <c r="F21" s="91"/>
      <c r="G21" s="91"/>
      <c r="H21" s="346"/>
      <c r="I21" s="350"/>
      <c r="J21" s="697"/>
      <c r="K21" s="346"/>
      <c r="L21" s="349"/>
      <c r="M21" s="346"/>
      <c r="N21" s="361"/>
      <c r="O21" s="91"/>
      <c r="P21" s="91"/>
      <c r="Q21" s="91"/>
      <c r="R21" s="360"/>
      <c r="S21" s="353"/>
      <c r="T21" s="91"/>
      <c r="U21" s="40"/>
      <c r="V21" s="446" t="str">
        <f t="shared" si="0"/>
        <v/>
      </c>
      <c r="W21" s="43" t="str">
        <f t="shared" si="1"/>
        <v/>
      </c>
      <c r="X21" s="42" t="str">
        <f t="shared" si="2"/>
        <v/>
      </c>
      <c r="Y21" s="238" t="str">
        <f t="shared" si="3"/>
        <v/>
      </c>
      <c r="Z21" s="112" t="str">
        <f t="shared" si="4"/>
        <v/>
      </c>
      <c r="AA21" s="833" t="str">
        <f t="shared" si="5"/>
        <v/>
      </c>
      <c r="AB21" s="456">
        <f t="shared" si="6"/>
        <v>0</v>
      </c>
      <c r="AC21" s="448">
        <f t="shared" si="8"/>
        <v>1</v>
      </c>
      <c r="AD21" s="837" t="str">
        <f t="shared" si="7"/>
        <v/>
      </c>
      <c r="AE21" s="424"/>
      <c r="AF21" s="449"/>
      <c r="AG21" s="447"/>
      <c r="AH21" s="450"/>
      <c r="AI21" s="450"/>
      <c r="AJ21" s="450"/>
      <c r="AK21" s="451"/>
      <c r="AL21" s="424"/>
      <c r="AM21" s="452"/>
      <c r="AN21" s="452"/>
      <c r="AO21" s="449"/>
      <c r="AP21" s="472"/>
      <c r="AQ21" s="473"/>
      <c r="AR21" s="424"/>
      <c r="AS21" s="56"/>
      <c r="AT21" s="44"/>
      <c r="AU21" s="452"/>
      <c r="AV21" s="452"/>
      <c r="AW21" s="452"/>
      <c r="AX21" s="44"/>
      <c r="AY21" s="452"/>
      <c r="AZ21" s="56"/>
      <c r="BA21" s="452"/>
      <c r="BB21" s="455"/>
      <c r="BC21" s="455"/>
      <c r="BD21" s="56"/>
      <c r="BE21" s="452"/>
      <c r="BF21" s="452"/>
      <c r="BG21" s="456"/>
      <c r="BH21" s="457"/>
      <c r="BI21" s="56"/>
      <c r="BJ21" s="474"/>
      <c r="BK21" s="452"/>
      <c r="BL21" s="56"/>
      <c r="BM21" s="56"/>
      <c r="BN21" s="452"/>
      <c r="BR21" s="459"/>
      <c r="BS21" s="460"/>
      <c r="BV21" s="461"/>
      <c r="BW21" s="382"/>
      <c r="BX21" s="382"/>
      <c r="BY21" s="462"/>
      <c r="BZ21" s="475"/>
      <c r="CA21" s="41"/>
      <c r="CB21" s="452"/>
      <c r="CC21" s="452"/>
      <c r="CD21" s="452"/>
      <c r="CE21" s="56"/>
      <c r="CF21" s="452"/>
      <c r="CG21" s="452"/>
      <c r="CH21" s="452"/>
      <c r="CI21" s="452"/>
      <c r="CK21" s="382"/>
      <c r="CL21" s="382"/>
      <c r="CM21" s="382"/>
      <c r="CP21" s="464"/>
      <c r="CQ21" s="380"/>
      <c r="CR21" s="476"/>
      <c r="CS21" s="382"/>
      <c r="CT21" s="477"/>
      <c r="CU21" s="382"/>
      <c r="CV21" s="382"/>
      <c r="CW21" s="468"/>
      <c r="CX21" s="469"/>
      <c r="CY21" s="382"/>
      <c r="CZ21" s="470"/>
      <c r="DA21" s="471"/>
      <c r="DB21" s="438"/>
      <c r="DC21" s="461"/>
      <c r="DD21" s="382"/>
      <c r="DE21" s="382"/>
      <c r="DF21" s="382"/>
      <c r="DH21" s="439">
        <v>90</v>
      </c>
      <c r="DI21" s="441"/>
      <c r="DJ21" s="442"/>
      <c r="DN21" s="438"/>
      <c r="DO21" s="452"/>
      <c r="DP21" s="455"/>
      <c r="DQ21" s="452"/>
      <c r="DR21" s="456"/>
      <c r="DS21" s="382">
        <v>17</v>
      </c>
      <c r="DT21" s="382">
        <v>85</v>
      </c>
      <c r="DU21" s="382"/>
      <c r="DV21" s="382"/>
      <c r="DW21" s="382">
        <v>17</v>
      </c>
      <c r="DX21" s="382">
        <v>2.1</v>
      </c>
      <c r="DY21" s="382"/>
      <c r="DZ21" s="382">
        <v>17</v>
      </c>
      <c r="EA21" s="382"/>
      <c r="EB21" s="382">
        <v>5</v>
      </c>
      <c r="EO21" s="338">
        <v>18</v>
      </c>
      <c r="EP21" s="338" t="str">
        <f>IF(Cover!B21="","",Cover!B21)</f>
        <v/>
      </c>
      <c r="EQ21" s="338" t="str">
        <f>IF(Cover!C21="","",Cover!C21)</f>
        <v/>
      </c>
      <c r="ER21" s="357" t="str">
        <f>IF(Cover!D21="","",Cover!D21)</f>
        <v/>
      </c>
      <c r="ES21" s="1037" t="str">
        <f>IF(AND(ISBLANK(Cover!B21),ISBLANK(Cover!C21),ISBLANK(Cover!D21)),"",100-SUM(EP21:ER21))</f>
        <v/>
      </c>
      <c r="FC21" s="237" t="str">
        <f t="shared" si="9"/>
        <v/>
      </c>
      <c r="FD21" s="91"/>
    </row>
    <row r="22" spans="1:160" ht="14.5" thickBot="1" x14ac:dyDescent="0.35">
      <c r="A22" s="338"/>
      <c r="B22" s="343"/>
      <c r="C22" s="128"/>
      <c r="D22" s="372"/>
      <c r="E22" s="351"/>
      <c r="F22" s="127"/>
      <c r="G22" s="127"/>
      <c r="H22" s="344"/>
      <c r="I22" s="348"/>
      <c r="J22" s="696"/>
      <c r="K22" s="344"/>
      <c r="L22" s="348"/>
      <c r="M22" s="344"/>
      <c r="N22" s="357"/>
      <c r="O22" s="127"/>
      <c r="P22" s="127"/>
      <c r="Q22" s="127"/>
      <c r="R22" s="358"/>
      <c r="S22" s="351"/>
      <c r="T22" s="127"/>
      <c r="U22" s="40"/>
      <c r="V22" s="446" t="str">
        <f t="shared" si="0"/>
        <v/>
      </c>
      <c r="W22" s="43" t="str">
        <f t="shared" si="1"/>
        <v/>
      </c>
      <c r="X22" s="42" t="str">
        <f t="shared" si="2"/>
        <v/>
      </c>
      <c r="Y22" s="238" t="str">
        <f t="shared" si="3"/>
        <v/>
      </c>
      <c r="Z22" s="112" t="str">
        <f t="shared" si="4"/>
        <v/>
      </c>
      <c r="AA22" s="833" t="str">
        <f t="shared" si="5"/>
        <v/>
      </c>
      <c r="AB22" s="456">
        <f t="shared" si="6"/>
        <v>0</v>
      </c>
      <c r="AC22" s="448">
        <f t="shared" si="8"/>
        <v>1</v>
      </c>
      <c r="AD22" s="837" t="str">
        <f t="shared" si="7"/>
        <v/>
      </c>
      <c r="AE22" s="424"/>
      <c r="AF22" s="449"/>
      <c r="AG22" s="447"/>
      <c r="AH22" s="450"/>
      <c r="AI22" s="450"/>
      <c r="AJ22" s="450"/>
      <c r="AK22" s="451"/>
      <c r="AL22" s="424"/>
      <c r="AM22" s="452"/>
      <c r="AN22" s="452"/>
      <c r="AO22" s="449"/>
      <c r="AP22" s="472"/>
      <c r="AQ22" s="473"/>
      <c r="AR22" s="424"/>
      <c r="AS22" s="56"/>
      <c r="AT22" s="44"/>
      <c r="AU22" s="452"/>
      <c r="AV22" s="452"/>
      <c r="AW22" s="452"/>
      <c r="AX22" s="44"/>
      <c r="AY22" s="452"/>
      <c r="AZ22" s="56"/>
      <c r="BA22" s="452"/>
      <c r="BB22" s="455"/>
      <c r="BC22" s="455"/>
      <c r="BD22" s="56"/>
      <c r="BE22" s="452"/>
      <c r="BF22" s="452"/>
      <c r="BG22" s="456"/>
      <c r="BH22" s="457"/>
      <c r="BI22" s="56"/>
      <c r="BJ22" s="474"/>
      <c r="BK22" s="452"/>
      <c r="BL22" s="56"/>
      <c r="BM22" s="56"/>
      <c r="BN22" s="452"/>
      <c r="BR22" s="459"/>
      <c r="BS22" s="460"/>
      <c r="BV22" s="461"/>
      <c r="BW22" s="382"/>
      <c r="BX22" s="382"/>
      <c r="BY22" s="462"/>
      <c r="BZ22" s="475"/>
      <c r="CA22" s="41"/>
      <c r="CB22" s="452"/>
      <c r="CC22" s="452"/>
      <c r="CD22" s="452"/>
      <c r="CE22" s="56"/>
      <c r="CF22" s="452"/>
      <c r="CG22" s="452"/>
      <c r="CH22" s="452"/>
      <c r="CI22" s="452"/>
      <c r="CK22" s="382"/>
      <c r="CL22" s="382"/>
      <c r="CM22" s="382"/>
      <c r="CP22" s="464"/>
      <c r="CQ22" s="380"/>
      <c r="CR22" s="476"/>
      <c r="CS22" s="382"/>
      <c r="CT22" s="477"/>
      <c r="CU22" s="382"/>
      <c r="CV22" s="382"/>
      <c r="CW22" s="468"/>
      <c r="CX22" s="469"/>
      <c r="CY22" s="382"/>
      <c r="CZ22" s="470"/>
      <c r="DA22" s="471"/>
      <c r="DB22" s="438"/>
      <c r="DC22" s="461"/>
      <c r="DD22" s="382"/>
      <c r="DE22" s="382"/>
      <c r="DF22" s="382"/>
      <c r="DJ22" s="438"/>
      <c r="DK22" s="461"/>
      <c r="DN22" s="438"/>
      <c r="DO22" s="452"/>
      <c r="DP22" s="455"/>
      <c r="DQ22" s="452"/>
      <c r="DR22" s="456"/>
      <c r="DS22" s="382">
        <v>18</v>
      </c>
      <c r="DT22" s="382">
        <v>90</v>
      </c>
      <c r="DU22" s="382"/>
      <c r="DV22" s="382"/>
      <c r="DW22" s="382">
        <v>18</v>
      </c>
      <c r="DX22" s="382">
        <v>2.2000000000000002</v>
      </c>
      <c r="DY22" s="382"/>
      <c r="DZ22" s="382">
        <v>18</v>
      </c>
      <c r="EA22" s="382"/>
      <c r="EB22" s="382">
        <v>6</v>
      </c>
      <c r="EO22" s="339">
        <v>19</v>
      </c>
      <c r="EP22" s="1035" t="str">
        <f>IF(Cover!B22="","",Cover!B22)</f>
        <v/>
      </c>
      <c r="EQ22" s="1035" t="str">
        <f>IF(Cover!C22="","",Cover!C22)</f>
        <v/>
      </c>
      <c r="ER22" s="1035" t="str">
        <f>IF(Cover!D22="","",Cover!D22)</f>
        <v/>
      </c>
      <c r="ES22" s="1037" t="str">
        <f>IF(AND(ISBLANK(Cover!B22),ISBLANK(Cover!C22),ISBLANK(Cover!D22)),"",100-SUM(EP22:ER22))</f>
        <v/>
      </c>
      <c r="FC22" s="351" t="str">
        <f t="shared" si="9"/>
        <v/>
      </c>
      <c r="FD22" s="127"/>
    </row>
    <row r="23" spans="1:160" ht="14.5" thickBot="1" x14ac:dyDescent="0.35">
      <c r="A23" s="339"/>
      <c r="B23" s="345"/>
      <c r="C23" s="91"/>
      <c r="D23" s="360"/>
      <c r="E23" s="352"/>
      <c r="F23" s="91"/>
      <c r="G23" s="91"/>
      <c r="H23" s="346"/>
      <c r="I23" s="481"/>
      <c r="J23" s="697"/>
      <c r="K23" s="482"/>
      <c r="L23" s="481"/>
      <c r="M23" s="482"/>
      <c r="N23" s="483"/>
      <c r="O23" s="91"/>
      <c r="P23" s="91"/>
      <c r="Q23" s="91"/>
      <c r="R23" s="360"/>
      <c r="S23" s="353"/>
      <c r="T23" s="91"/>
      <c r="U23" s="40"/>
      <c r="V23" s="446" t="str">
        <f t="shared" si="0"/>
        <v/>
      </c>
      <c r="W23" s="43" t="str">
        <f t="shared" si="1"/>
        <v/>
      </c>
      <c r="X23" s="42" t="str">
        <f t="shared" si="2"/>
        <v/>
      </c>
      <c r="Y23" s="238" t="str">
        <f t="shared" si="3"/>
        <v/>
      </c>
      <c r="Z23" s="112" t="str">
        <f t="shared" si="4"/>
        <v/>
      </c>
      <c r="AA23" s="833" t="str">
        <f t="shared" si="5"/>
        <v/>
      </c>
      <c r="AB23" s="456">
        <f t="shared" si="6"/>
        <v>0</v>
      </c>
      <c r="AC23" s="448">
        <f t="shared" si="8"/>
        <v>1</v>
      </c>
      <c r="AD23" s="837" t="str">
        <f t="shared" si="7"/>
        <v/>
      </c>
      <c r="AE23" s="424"/>
      <c r="AF23" s="449"/>
      <c r="AG23" s="447"/>
      <c r="AH23" s="450"/>
      <c r="AI23" s="450"/>
      <c r="AJ23" s="450"/>
      <c r="AK23" s="451"/>
      <c r="AL23" s="424"/>
      <c r="AM23" s="452"/>
      <c r="AN23" s="452"/>
      <c r="AO23" s="449"/>
      <c r="AP23" s="472"/>
      <c r="AQ23" s="473"/>
      <c r="AR23" s="424"/>
      <c r="AS23" s="56"/>
      <c r="AT23" s="44"/>
      <c r="AU23" s="452"/>
      <c r="AV23" s="452"/>
      <c r="AW23" s="452"/>
      <c r="AX23" s="44"/>
      <c r="AY23" s="452"/>
      <c r="AZ23" s="56"/>
      <c r="BA23" s="452"/>
      <c r="BB23" s="455"/>
      <c r="BC23" s="455"/>
      <c r="BD23" s="56"/>
      <c r="BE23" s="452"/>
      <c r="BF23" s="452"/>
      <c r="BG23" s="456"/>
      <c r="BH23" s="457"/>
      <c r="BI23" s="56"/>
      <c r="BJ23" s="474"/>
      <c r="BK23" s="452"/>
      <c r="BL23" s="56"/>
      <c r="BM23" s="56"/>
      <c r="BN23" s="452"/>
      <c r="BR23" s="459"/>
      <c r="BS23" s="460"/>
      <c r="BV23" s="461"/>
      <c r="BW23" s="382"/>
      <c r="BX23" s="382"/>
      <c r="BY23" s="462"/>
      <c r="BZ23" s="475"/>
      <c r="CA23" s="41"/>
      <c r="CB23" s="452"/>
      <c r="CC23" s="452"/>
      <c r="CD23" s="452"/>
      <c r="CE23" s="56"/>
      <c r="CF23" s="452"/>
      <c r="CG23" s="452"/>
      <c r="CH23" s="452"/>
      <c r="CI23" s="452"/>
      <c r="CK23" s="382"/>
      <c r="CL23" s="382"/>
      <c r="CM23" s="382"/>
      <c r="CP23" s="464"/>
      <c r="CQ23" s="380"/>
      <c r="CR23" s="476"/>
      <c r="CS23" s="382"/>
      <c r="CT23" s="477"/>
      <c r="CU23" s="382"/>
      <c r="CV23" s="382"/>
      <c r="CW23" s="468"/>
      <c r="CX23" s="469"/>
      <c r="CY23" s="382"/>
      <c r="CZ23" s="470"/>
      <c r="DA23" s="471"/>
      <c r="DB23" s="438"/>
      <c r="DC23" s="461"/>
      <c r="DD23" s="382"/>
      <c r="DE23" s="382"/>
      <c r="DF23" s="382"/>
      <c r="DJ23" s="438"/>
      <c r="DK23" s="461"/>
      <c r="DN23" s="438"/>
      <c r="DO23" s="452"/>
      <c r="DP23" s="455"/>
      <c r="DQ23" s="452"/>
      <c r="DR23" s="456"/>
      <c r="DS23" s="382">
        <v>19</v>
      </c>
      <c r="DT23" s="382">
        <v>95</v>
      </c>
      <c r="DU23" s="382"/>
      <c r="DV23" s="382"/>
      <c r="DW23" s="382">
        <v>19</v>
      </c>
      <c r="DX23" s="382">
        <v>2.2999999999999998</v>
      </c>
      <c r="DY23" s="382"/>
      <c r="DZ23" s="382">
        <v>19</v>
      </c>
      <c r="EA23" s="382"/>
      <c r="EO23" s="338">
        <v>20</v>
      </c>
      <c r="EP23" s="338" t="str">
        <f>IF(Cover!B23="","",Cover!B23)</f>
        <v/>
      </c>
      <c r="EQ23" s="338" t="str">
        <f>IF(Cover!C23="","",Cover!C23)</f>
        <v/>
      </c>
      <c r="ER23" s="357" t="str">
        <f>IF(Cover!D23="","",Cover!D23)</f>
        <v/>
      </c>
      <c r="ES23" s="1037" t="str">
        <f>IF(AND(ISBLANK(Cover!B23),ISBLANK(Cover!C23),ISBLANK(Cover!D23)),"",100-SUM(EP23:ER23))</f>
        <v/>
      </c>
      <c r="FC23" s="237" t="str">
        <f t="shared" si="9"/>
        <v/>
      </c>
      <c r="FD23" s="91"/>
    </row>
    <row r="24" spans="1:160" ht="14.5" thickBot="1" x14ac:dyDescent="0.35">
      <c r="A24" s="338"/>
      <c r="B24" s="343"/>
      <c r="C24" s="128"/>
      <c r="D24" s="372"/>
      <c r="E24" s="351"/>
      <c r="F24" s="127"/>
      <c r="G24" s="127"/>
      <c r="H24" s="344"/>
      <c r="I24" s="348"/>
      <c r="J24" s="696"/>
      <c r="K24" s="344"/>
      <c r="L24" s="348"/>
      <c r="M24" s="344"/>
      <c r="N24" s="357"/>
      <c r="O24" s="127"/>
      <c r="P24" s="127"/>
      <c r="Q24" s="127"/>
      <c r="R24" s="358"/>
      <c r="S24" s="351"/>
      <c r="T24" s="127"/>
      <c r="U24" s="40"/>
      <c r="V24" s="446" t="str">
        <f t="shared" si="0"/>
        <v/>
      </c>
      <c r="W24" s="43" t="str">
        <f t="shared" si="1"/>
        <v/>
      </c>
      <c r="X24" s="42" t="str">
        <f t="shared" si="2"/>
        <v/>
      </c>
      <c r="Y24" s="238" t="str">
        <f t="shared" si="3"/>
        <v/>
      </c>
      <c r="Z24" s="112" t="str">
        <f t="shared" si="4"/>
        <v/>
      </c>
      <c r="AA24" s="833" t="str">
        <f t="shared" si="5"/>
        <v/>
      </c>
      <c r="AB24" s="456">
        <f t="shared" si="6"/>
        <v>0</v>
      </c>
      <c r="AC24" s="448">
        <f t="shared" si="8"/>
        <v>1</v>
      </c>
      <c r="AD24" s="837" t="str">
        <f t="shared" si="7"/>
        <v/>
      </c>
      <c r="AE24" s="424"/>
      <c r="AF24" s="449"/>
      <c r="AG24" s="447"/>
      <c r="AH24" s="450"/>
      <c r="AI24" s="450"/>
      <c r="AJ24" s="450"/>
      <c r="AK24" s="451"/>
      <c r="AL24" s="424"/>
      <c r="AM24" s="452"/>
      <c r="AN24" s="452"/>
      <c r="AO24" s="449"/>
      <c r="AP24" s="472"/>
      <c r="AQ24" s="473"/>
      <c r="AR24" s="424"/>
      <c r="AS24" s="56"/>
      <c r="AT24" s="44"/>
      <c r="AU24" s="452"/>
      <c r="AV24" s="452"/>
      <c r="AW24" s="452"/>
      <c r="AX24" s="44"/>
      <c r="AY24" s="452"/>
      <c r="AZ24" s="56"/>
      <c r="BA24" s="452"/>
      <c r="BB24" s="455"/>
      <c r="BC24" s="455"/>
      <c r="BD24" s="56"/>
      <c r="BE24" s="452"/>
      <c r="BF24" s="452"/>
      <c r="BG24" s="456"/>
      <c r="BH24" s="457"/>
      <c r="BI24" s="56"/>
      <c r="BJ24" s="474"/>
      <c r="BK24" s="452"/>
      <c r="BL24" s="56"/>
      <c r="BM24" s="56"/>
      <c r="BN24" s="452"/>
      <c r="BR24" s="459"/>
      <c r="BS24" s="460"/>
      <c r="BV24" s="461"/>
      <c r="BW24" s="382"/>
      <c r="BX24" s="382"/>
      <c r="BY24" s="462"/>
      <c r="BZ24" s="475"/>
      <c r="CA24" s="41"/>
      <c r="CB24" s="452"/>
      <c r="CC24" s="452"/>
      <c r="CD24" s="452"/>
      <c r="CE24" s="56"/>
      <c r="CF24" s="452"/>
      <c r="CG24" s="452"/>
      <c r="CH24" s="452"/>
      <c r="CI24" s="452"/>
      <c r="CK24" s="382"/>
      <c r="CL24" s="382"/>
      <c r="CM24" s="382"/>
      <c r="CP24" s="464"/>
      <c r="CQ24" s="380"/>
      <c r="CR24" s="476"/>
      <c r="CS24" s="382"/>
      <c r="CT24" s="477"/>
      <c r="CU24" s="382"/>
      <c r="CV24" s="382"/>
      <c r="CW24" s="468"/>
      <c r="CX24" s="469"/>
      <c r="CY24" s="382"/>
      <c r="CZ24" s="470"/>
      <c r="DA24" s="471"/>
      <c r="DB24" s="438"/>
      <c r="DC24" s="461"/>
      <c r="DD24" s="382"/>
      <c r="DE24" s="382"/>
      <c r="DF24" s="382"/>
      <c r="DJ24" s="438"/>
      <c r="DK24" s="461"/>
      <c r="DN24" s="438"/>
      <c r="DO24" s="452"/>
      <c r="DP24" s="455"/>
      <c r="DQ24" s="452"/>
      <c r="DR24" s="456"/>
      <c r="DS24" s="382">
        <v>20</v>
      </c>
      <c r="DT24" s="382">
        <v>100</v>
      </c>
      <c r="DU24" s="382"/>
      <c r="DV24" s="382"/>
      <c r="DW24" s="382">
        <v>20</v>
      </c>
      <c r="DX24" s="382">
        <v>2.4</v>
      </c>
      <c r="DY24" s="382"/>
      <c r="DZ24" s="382">
        <v>20</v>
      </c>
      <c r="EA24" s="382"/>
      <c r="EO24" s="339">
        <v>21</v>
      </c>
      <c r="EP24" s="1035" t="str">
        <f>IF(Cover!B24="","",Cover!B24)</f>
        <v/>
      </c>
      <c r="EQ24" s="1035" t="str">
        <f>IF(Cover!C24="","",Cover!C24)</f>
        <v/>
      </c>
      <c r="ER24" s="1035" t="str">
        <f>IF(Cover!D24="","",Cover!D24)</f>
        <v/>
      </c>
      <c r="ES24" s="1037" t="str">
        <f>IF(AND(ISBLANK(Cover!B24),ISBLANK(Cover!C24),ISBLANK(Cover!D24)),"",100-SUM(EP24:ER24))</f>
        <v/>
      </c>
      <c r="FC24" s="351" t="str">
        <f t="shared" si="9"/>
        <v/>
      </c>
      <c r="FD24" s="127"/>
    </row>
    <row r="25" spans="1:160" ht="14.5" thickBot="1" x14ac:dyDescent="0.35">
      <c r="A25" s="339"/>
      <c r="B25" s="345"/>
      <c r="C25" s="91"/>
      <c r="D25" s="360"/>
      <c r="E25" s="352"/>
      <c r="F25" s="91"/>
      <c r="G25" s="91"/>
      <c r="H25" s="346"/>
      <c r="I25" s="350"/>
      <c r="J25" s="697"/>
      <c r="K25" s="346"/>
      <c r="L25" s="349"/>
      <c r="M25" s="346"/>
      <c r="N25" s="361"/>
      <c r="O25" s="91"/>
      <c r="P25" s="91"/>
      <c r="Q25" s="91"/>
      <c r="R25" s="360"/>
      <c r="S25" s="353"/>
      <c r="T25" s="91"/>
      <c r="U25" s="40"/>
      <c r="V25" s="446" t="str">
        <f t="shared" si="0"/>
        <v/>
      </c>
      <c r="W25" s="43" t="str">
        <f t="shared" si="1"/>
        <v/>
      </c>
      <c r="X25" s="42" t="str">
        <f t="shared" si="2"/>
        <v/>
      </c>
      <c r="Y25" s="238" t="str">
        <f t="shared" si="3"/>
        <v/>
      </c>
      <c r="Z25" s="112" t="str">
        <f t="shared" si="4"/>
        <v/>
      </c>
      <c r="AA25" s="833" t="str">
        <f t="shared" si="5"/>
        <v/>
      </c>
      <c r="AB25" s="456">
        <f t="shared" si="6"/>
        <v>0</v>
      </c>
      <c r="AC25" s="448">
        <f t="shared" si="8"/>
        <v>1</v>
      </c>
      <c r="AD25" s="837" t="str">
        <f t="shared" si="7"/>
        <v/>
      </c>
      <c r="AE25" s="424"/>
      <c r="AF25" s="449"/>
      <c r="AG25" s="447"/>
      <c r="AH25" s="450"/>
      <c r="AI25" s="450"/>
      <c r="AJ25" s="450"/>
      <c r="AK25" s="451"/>
      <c r="AL25" s="424"/>
      <c r="AM25" s="452"/>
      <c r="AN25" s="452"/>
      <c r="AO25" s="449"/>
      <c r="AP25" s="472"/>
      <c r="AQ25" s="473"/>
      <c r="AR25" s="424"/>
      <c r="AS25" s="56"/>
      <c r="AT25" s="44"/>
      <c r="AU25" s="452"/>
      <c r="AV25" s="452"/>
      <c r="AW25" s="452"/>
      <c r="AX25" s="44"/>
      <c r="AY25" s="452"/>
      <c r="AZ25" s="56"/>
      <c r="BA25" s="452"/>
      <c r="BB25" s="455"/>
      <c r="BC25" s="455"/>
      <c r="BD25" s="56"/>
      <c r="BE25" s="452"/>
      <c r="BF25" s="452"/>
      <c r="BG25" s="456"/>
      <c r="BH25" s="457"/>
      <c r="BI25" s="56"/>
      <c r="BJ25" s="474"/>
      <c r="BK25" s="452"/>
      <c r="BL25" s="56"/>
      <c r="BM25" s="56"/>
      <c r="BN25" s="452"/>
      <c r="BR25" s="459"/>
      <c r="BS25" s="460"/>
      <c r="BV25" s="461"/>
      <c r="BW25" s="382"/>
      <c r="BX25" s="382"/>
      <c r="BY25" s="462"/>
      <c r="BZ25" s="475"/>
      <c r="CA25" s="41"/>
      <c r="CB25" s="452"/>
      <c r="CC25" s="452"/>
      <c r="CD25" s="452"/>
      <c r="CE25" s="56"/>
      <c r="CF25" s="452"/>
      <c r="CG25" s="452"/>
      <c r="CH25" s="452"/>
      <c r="CI25" s="452"/>
      <c r="CK25" s="382"/>
      <c r="CL25" s="382"/>
      <c r="CM25" s="382"/>
      <c r="CP25" s="464"/>
      <c r="CQ25" s="380"/>
      <c r="CR25" s="476"/>
      <c r="CS25" s="382"/>
      <c r="CT25" s="477"/>
      <c r="CU25" s="382"/>
      <c r="CV25" s="382"/>
      <c r="CW25" s="468"/>
      <c r="CX25" s="469"/>
      <c r="CY25" s="382"/>
      <c r="CZ25" s="470"/>
      <c r="DA25" s="471"/>
      <c r="DB25" s="438"/>
      <c r="DC25" s="461"/>
      <c r="DD25" s="382"/>
      <c r="DE25" s="382"/>
      <c r="DF25" s="382"/>
      <c r="DJ25" s="438"/>
      <c r="DK25" s="461"/>
      <c r="DN25" s="438"/>
      <c r="DO25" s="452"/>
      <c r="DP25" s="455"/>
      <c r="DQ25" s="452"/>
      <c r="DR25" s="456"/>
      <c r="DS25" s="382">
        <v>21</v>
      </c>
      <c r="DW25" s="382">
        <v>21</v>
      </c>
      <c r="DX25" s="382">
        <v>2.5</v>
      </c>
      <c r="DY25" s="382"/>
      <c r="DZ25" s="382">
        <v>21</v>
      </c>
      <c r="EO25" s="338">
        <v>22</v>
      </c>
      <c r="EP25" s="338" t="str">
        <f>IF(Cover!B25="","",Cover!B25)</f>
        <v/>
      </c>
      <c r="EQ25" s="338" t="str">
        <f>IF(Cover!C25="","",Cover!C25)</f>
        <v/>
      </c>
      <c r="ER25" s="357" t="str">
        <f>IF(Cover!D25="","",Cover!D25)</f>
        <v/>
      </c>
      <c r="ES25" s="1037" t="str">
        <f>IF(AND(ISBLANK(Cover!B25),ISBLANK(Cover!C25),ISBLANK(Cover!D25)),"",100-SUM(EP25:ER25))</f>
        <v/>
      </c>
      <c r="FC25" s="237" t="str">
        <f t="shared" si="9"/>
        <v/>
      </c>
      <c r="FD25" s="91"/>
    </row>
    <row r="26" spans="1:160" ht="14.5" thickBot="1" x14ac:dyDescent="0.35">
      <c r="A26" s="338"/>
      <c r="B26" s="343"/>
      <c r="C26" s="128"/>
      <c r="D26" s="372"/>
      <c r="E26" s="351"/>
      <c r="F26" s="127"/>
      <c r="G26" s="127"/>
      <c r="H26" s="344"/>
      <c r="I26" s="348"/>
      <c r="J26" s="696"/>
      <c r="K26" s="344"/>
      <c r="L26" s="348"/>
      <c r="M26" s="344"/>
      <c r="N26" s="357"/>
      <c r="O26" s="127"/>
      <c r="P26" s="127"/>
      <c r="Q26" s="127"/>
      <c r="R26" s="358"/>
      <c r="S26" s="351"/>
      <c r="T26" s="127"/>
      <c r="U26" s="40"/>
      <c r="V26" s="446" t="str">
        <f t="shared" si="0"/>
        <v/>
      </c>
      <c r="W26" s="43" t="str">
        <f t="shared" si="1"/>
        <v/>
      </c>
      <c r="X26" s="42" t="str">
        <f t="shared" si="2"/>
        <v/>
      </c>
      <c r="Y26" s="238" t="str">
        <f t="shared" si="3"/>
        <v/>
      </c>
      <c r="Z26" s="112" t="str">
        <f t="shared" si="4"/>
        <v/>
      </c>
      <c r="AA26" s="833" t="str">
        <f t="shared" si="5"/>
        <v/>
      </c>
      <c r="AB26" s="456">
        <f t="shared" si="6"/>
        <v>0</v>
      </c>
      <c r="AC26" s="448">
        <f t="shared" si="8"/>
        <v>1</v>
      </c>
      <c r="AD26" s="837" t="str">
        <f t="shared" si="7"/>
        <v/>
      </c>
      <c r="AE26" s="424"/>
      <c r="AF26" s="449"/>
      <c r="AG26" s="447"/>
      <c r="AH26" s="450"/>
      <c r="AI26" s="450"/>
      <c r="AJ26" s="450"/>
      <c r="AK26" s="451"/>
      <c r="AL26" s="424"/>
      <c r="AM26" s="452"/>
      <c r="AN26" s="452"/>
      <c r="AO26" s="449"/>
      <c r="AP26" s="472"/>
      <c r="AQ26" s="473"/>
      <c r="AR26" s="424"/>
      <c r="AS26" s="56"/>
      <c r="AT26" s="44"/>
      <c r="AU26" s="452"/>
      <c r="AV26" s="452"/>
      <c r="AW26" s="452"/>
      <c r="AX26" s="44"/>
      <c r="AY26" s="452"/>
      <c r="AZ26" s="56"/>
      <c r="BA26" s="452"/>
      <c r="BB26" s="455"/>
      <c r="BC26" s="455"/>
      <c r="BD26" s="56"/>
      <c r="BE26" s="452"/>
      <c r="BF26" s="452"/>
      <c r="BG26" s="456"/>
      <c r="BH26" s="457"/>
      <c r="BI26" s="56"/>
      <c r="BJ26" s="474"/>
      <c r="BK26" s="452"/>
      <c r="BL26" s="56"/>
      <c r="BM26" s="56"/>
      <c r="BN26" s="452"/>
      <c r="BR26" s="459"/>
      <c r="BS26" s="460"/>
      <c r="BV26" s="461"/>
      <c r="BW26" s="382"/>
      <c r="BX26" s="382"/>
      <c r="BY26" s="462"/>
      <c r="BZ26" s="475"/>
      <c r="CA26" s="41"/>
      <c r="CB26" s="452"/>
      <c r="CC26" s="452"/>
      <c r="CD26" s="452"/>
      <c r="CE26" s="56"/>
      <c r="CF26" s="452"/>
      <c r="CG26" s="452"/>
      <c r="CH26" s="452"/>
      <c r="CI26" s="452"/>
      <c r="CK26" s="382"/>
      <c r="CL26" s="382"/>
      <c r="CM26" s="382"/>
      <c r="CP26" s="464"/>
      <c r="CQ26" s="380"/>
      <c r="CR26" s="476"/>
      <c r="CS26" s="382"/>
      <c r="CT26" s="477"/>
      <c r="CU26" s="382"/>
      <c r="CV26" s="382"/>
      <c r="CW26" s="468"/>
      <c r="CX26" s="469"/>
      <c r="CY26" s="382"/>
      <c r="CZ26" s="470"/>
      <c r="DA26" s="471"/>
      <c r="DB26" s="438"/>
      <c r="DC26" s="461"/>
      <c r="DD26" s="382"/>
      <c r="DE26" s="382"/>
      <c r="DF26" s="382"/>
      <c r="DJ26" s="438"/>
      <c r="DK26" s="461"/>
      <c r="DN26" s="438"/>
      <c r="DO26" s="452"/>
      <c r="DP26" s="455"/>
      <c r="DQ26" s="452"/>
      <c r="DR26" s="456"/>
      <c r="DS26" s="382">
        <v>22</v>
      </c>
      <c r="DW26" s="382">
        <v>22</v>
      </c>
      <c r="DX26" s="382">
        <v>2.6</v>
      </c>
      <c r="DY26" s="382"/>
      <c r="DZ26" s="382">
        <v>22</v>
      </c>
      <c r="EO26" s="339">
        <v>23</v>
      </c>
      <c r="EP26" s="1035" t="str">
        <f>IF(Cover!B26="","",Cover!B26)</f>
        <v/>
      </c>
      <c r="EQ26" s="1035" t="str">
        <f>IF(Cover!C26="","",Cover!C26)</f>
        <v/>
      </c>
      <c r="ER26" s="1035" t="str">
        <f>IF(Cover!D26="","",Cover!D26)</f>
        <v/>
      </c>
      <c r="ES26" s="1037" t="str">
        <f>IF(AND(ISBLANK(Cover!B26),ISBLANK(Cover!C26),ISBLANK(Cover!D26)),"",100-SUM(EP26:ER26))</f>
        <v/>
      </c>
      <c r="FC26" s="351" t="str">
        <f t="shared" si="9"/>
        <v/>
      </c>
      <c r="FD26" s="127"/>
    </row>
    <row r="27" spans="1:160" ht="14.5" thickBot="1" x14ac:dyDescent="0.35">
      <c r="A27" s="339"/>
      <c r="B27" s="345"/>
      <c r="C27" s="91"/>
      <c r="D27" s="360"/>
      <c r="E27" s="352"/>
      <c r="F27" s="91"/>
      <c r="G27" s="91"/>
      <c r="H27" s="346"/>
      <c r="I27" s="350"/>
      <c r="J27" s="697"/>
      <c r="K27" s="346"/>
      <c r="L27" s="349"/>
      <c r="M27" s="346"/>
      <c r="N27" s="361"/>
      <c r="O27" s="91"/>
      <c r="P27" s="91"/>
      <c r="Q27" s="91"/>
      <c r="R27" s="360"/>
      <c r="S27" s="353"/>
      <c r="T27" s="91"/>
      <c r="U27" s="40"/>
      <c r="V27" s="446" t="str">
        <f t="shared" si="0"/>
        <v/>
      </c>
      <c r="W27" s="43" t="str">
        <f t="shared" si="1"/>
        <v/>
      </c>
      <c r="X27" s="42" t="str">
        <f t="shared" si="2"/>
        <v/>
      </c>
      <c r="Y27" s="238" t="str">
        <f t="shared" si="3"/>
        <v/>
      </c>
      <c r="Z27" s="112" t="str">
        <f t="shared" si="4"/>
        <v/>
      </c>
      <c r="AA27" s="833" t="str">
        <f t="shared" si="5"/>
        <v/>
      </c>
      <c r="AB27" s="456">
        <f t="shared" si="6"/>
        <v>0</v>
      </c>
      <c r="AC27" s="448">
        <f t="shared" si="8"/>
        <v>1</v>
      </c>
      <c r="AD27" s="837" t="str">
        <f t="shared" si="7"/>
        <v/>
      </c>
      <c r="AE27" s="424"/>
      <c r="AF27" s="449"/>
      <c r="AG27" s="447"/>
      <c r="AH27" s="450"/>
      <c r="AI27" s="450"/>
      <c r="AJ27" s="450"/>
      <c r="AK27" s="451"/>
      <c r="AL27" s="424"/>
      <c r="AM27" s="452"/>
      <c r="AN27" s="452"/>
      <c r="AO27" s="449"/>
      <c r="AP27" s="472"/>
      <c r="AQ27" s="473"/>
      <c r="AR27" s="424"/>
      <c r="AS27" s="56"/>
      <c r="AT27" s="44"/>
      <c r="AU27" s="452"/>
      <c r="AV27" s="452"/>
      <c r="AW27" s="452"/>
      <c r="AX27" s="44"/>
      <c r="AY27" s="452"/>
      <c r="AZ27" s="56"/>
      <c r="BA27" s="452"/>
      <c r="BB27" s="455"/>
      <c r="BC27" s="455"/>
      <c r="BD27" s="56"/>
      <c r="BE27" s="452"/>
      <c r="BF27" s="452"/>
      <c r="BG27" s="456"/>
      <c r="BH27" s="457"/>
      <c r="BI27" s="56"/>
      <c r="BJ27" s="474"/>
      <c r="BK27" s="452"/>
      <c r="BL27" s="56"/>
      <c r="BM27" s="56"/>
      <c r="BN27" s="452"/>
      <c r="BR27" s="459"/>
      <c r="BS27" s="460"/>
      <c r="BV27" s="461"/>
      <c r="BW27" s="382"/>
      <c r="BX27" s="382"/>
      <c r="BY27" s="462"/>
      <c r="BZ27" s="475"/>
      <c r="CA27" s="41"/>
      <c r="CB27" s="452"/>
      <c r="CC27" s="452"/>
      <c r="CD27" s="452"/>
      <c r="CE27" s="56"/>
      <c r="CF27" s="452"/>
      <c r="CG27" s="452"/>
      <c r="CH27" s="452"/>
      <c r="CI27" s="452"/>
      <c r="CK27" s="382"/>
      <c r="CL27" s="382"/>
      <c r="CM27" s="382"/>
      <c r="CP27" s="464"/>
      <c r="CQ27" s="380"/>
      <c r="CR27" s="476"/>
      <c r="CS27" s="382"/>
      <c r="CT27" s="477"/>
      <c r="CU27" s="382"/>
      <c r="CV27" s="382"/>
      <c r="CW27" s="468"/>
      <c r="CX27" s="469"/>
      <c r="CY27" s="382"/>
      <c r="CZ27" s="470"/>
      <c r="DA27" s="471"/>
      <c r="DB27" s="438"/>
      <c r="DC27" s="461"/>
      <c r="DD27" s="382"/>
      <c r="DE27" s="382"/>
      <c r="DF27" s="382"/>
      <c r="DJ27" s="438"/>
      <c r="DK27" s="461"/>
      <c r="DN27" s="438"/>
      <c r="DO27" s="452"/>
      <c r="DP27" s="455"/>
      <c r="DQ27" s="452"/>
      <c r="DR27" s="456"/>
      <c r="DS27" s="382">
        <v>23</v>
      </c>
      <c r="DW27" s="382">
        <v>23</v>
      </c>
      <c r="DX27" s="382">
        <v>2.7</v>
      </c>
      <c r="DY27" s="382"/>
      <c r="DZ27" s="382">
        <v>23</v>
      </c>
      <c r="EO27" s="338">
        <v>24</v>
      </c>
      <c r="EP27" s="338" t="str">
        <f>IF(Cover!B27="","",Cover!B27)</f>
        <v/>
      </c>
      <c r="EQ27" s="338" t="str">
        <f>IF(Cover!C27="","",Cover!C27)</f>
        <v/>
      </c>
      <c r="ER27" s="357" t="str">
        <f>IF(Cover!D27="","",Cover!D27)</f>
        <v/>
      </c>
      <c r="ES27" s="1037" t="str">
        <f>IF(AND(ISBLANK(Cover!B27),ISBLANK(Cover!C27),ISBLANK(Cover!D27)),"",100-SUM(EP27:ER27))</f>
        <v/>
      </c>
      <c r="FC27" s="237" t="str">
        <f t="shared" si="9"/>
        <v/>
      </c>
      <c r="FD27" s="91"/>
    </row>
    <row r="28" spans="1:160" ht="14.5" thickBot="1" x14ac:dyDescent="0.35">
      <c r="A28" s="338"/>
      <c r="B28" s="343"/>
      <c r="C28" s="128"/>
      <c r="D28" s="372"/>
      <c r="E28" s="351"/>
      <c r="F28" s="127"/>
      <c r="G28" s="127"/>
      <c r="H28" s="344"/>
      <c r="I28" s="348"/>
      <c r="J28" s="696"/>
      <c r="K28" s="344"/>
      <c r="L28" s="348"/>
      <c r="M28" s="344"/>
      <c r="N28" s="357"/>
      <c r="O28" s="127"/>
      <c r="P28" s="127"/>
      <c r="Q28" s="127"/>
      <c r="R28" s="358"/>
      <c r="S28" s="351"/>
      <c r="T28" s="127"/>
      <c r="U28" s="40"/>
      <c r="V28" s="446" t="str">
        <f t="shared" si="0"/>
        <v/>
      </c>
      <c r="W28" s="43" t="str">
        <f t="shared" si="1"/>
        <v/>
      </c>
      <c r="X28" s="42" t="str">
        <f t="shared" si="2"/>
        <v/>
      </c>
      <c r="Y28" s="238" t="str">
        <f t="shared" si="3"/>
        <v/>
      </c>
      <c r="Z28" s="112" t="str">
        <f t="shared" si="4"/>
        <v/>
      </c>
      <c r="AA28" s="833" t="str">
        <f t="shared" si="5"/>
        <v/>
      </c>
      <c r="AB28" s="456">
        <f t="shared" si="6"/>
        <v>0</v>
      </c>
      <c r="AC28" s="448">
        <f t="shared" si="8"/>
        <v>1</v>
      </c>
      <c r="AD28" s="837" t="str">
        <f t="shared" si="7"/>
        <v/>
      </c>
      <c r="AE28" s="424"/>
      <c r="AF28" s="449"/>
      <c r="AG28" s="447"/>
      <c r="AH28" s="450"/>
      <c r="AI28" s="450"/>
      <c r="AJ28" s="450"/>
      <c r="AK28" s="451"/>
      <c r="AL28" s="424"/>
      <c r="AM28" s="452"/>
      <c r="AN28" s="452"/>
      <c r="AO28" s="449"/>
      <c r="AP28" s="472"/>
      <c r="AQ28" s="473"/>
      <c r="AR28" s="424"/>
      <c r="AS28" s="56"/>
      <c r="AT28" s="44"/>
      <c r="AU28" s="452"/>
      <c r="AV28" s="452"/>
      <c r="AW28" s="452"/>
      <c r="AX28" s="44"/>
      <c r="AY28" s="452"/>
      <c r="AZ28" s="56"/>
      <c r="BA28" s="452"/>
      <c r="BB28" s="455"/>
      <c r="BC28" s="455"/>
      <c r="BD28" s="56"/>
      <c r="BE28" s="452"/>
      <c r="BF28" s="452"/>
      <c r="BG28" s="456"/>
      <c r="BH28" s="457"/>
      <c r="BI28" s="56"/>
      <c r="BJ28" s="474"/>
      <c r="BK28" s="452"/>
      <c r="BL28" s="56"/>
      <c r="BM28" s="56"/>
      <c r="BN28" s="452"/>
      <c r="BR28" s="459"/>
      <c r="BS28" s="460"/>
      <c r="BV28" s="461"/>
      <c r="BW28" s="382"/>
      <c r="BX28" s="382"/>
      <c r="BY28" s="462"/>
      <c r="BZ28" s="475"/>
      <c r="CA28" s="41"/>
      <c r="CB28" s="452"/>
      <c r="CC28" s="452"/>
      <c r="CD28" s="452"/>
      <c r="CE28" s="56"/>
      <c r="CF28" s="452"/>
      <c r="CG28" s="452"/>
      <c r="CH28" s="452"/>
      <c r="CI28" s="452"/>
      <c r="CK28" s="382"/>
      <c r="CL28" s="382"/>
      <c r="CM28" s="382"/>
      <c r="CP28" s="464"/>
      <c r="CQ28" s="380"/>
      <c r="CR28" s="476"/>
      <c r="CS28" s="382"/>
      <c r="CT28" s="477"/>
      <c r="CU28" s="382"/>
      <c r="CV28" s="382"/>
      <c r="CW28" s="468"/>
      <c r="CX28" s="469"/>
      <c r="CY28" s="382"/>
      <c r="CZ28" s="470"/>
      <c r="DA28" s="471"/>
      <c r="DB28" s="438"/>
      <c r="DC28" s="461"/>
      <c r="DD28" s="382"/>
      <c r="DE28" s="382"/>
      <c r="DF28" s="382"/>
      <c r="DJ28" s="438"/>
      <c r="DK28" s="461"/>
      <c r="DN28" s="438"/>
      <c r="DO28" s="452"/>
      <c r="DP28" s="455"/>
      <c r="DQ28" s="452"/>
      <c r="DR28" s="456"/>
      <c r="DS28" s="382">
        <v>24</v>
      </c>
      <c r="DW28" s="382">
        <v>24</v>
      </c>
      <c r="DX28" s="382">
        <v>2.8</v>
      </c>
      <c r="DY28" s="382"/>
      <c r="DZ28" s="382">
        <v>24</v>
      </c>
      <c r="EO28" s="339">
        <v>25</v>
      </c>
      <c r="EP28" s="1035" t="str">
        <f>IF(Cover!B28="","",Cover!B28)</f>
        <v/>
      </c>
      <c r="EQ28" s="1035" t="str">
        <f>IF(Cover!C28="","",Cover!C28)</f>
        <v/>
      </c>
      <c r="ER28" s="1035" t="str">
        <f>IF(Cover!D28="","",Cover!D28)</f>
        <v/>
      </c>
      <c r="ES28" s="1037" t="str">
        <f>IF(AND(ISBLANK(Cover!B28),ISBLANK(Cover!C28),ISBLANK(Cover!D28)),"",100-SUM(EP28:ER28))</f>
        <v/>
      </c>
      <c r="FC28" s="351" t="str">
        <f t="shared" si="9"/>
        <v/>
      </c>
      <c r="FD28" s="127"/>
    </row>
    <row r="29" spans="1:160" ht="14.5" thickBot="1" x14ac:dyDescent="0.35">
      <c r="A29" s="339"/>
      <c r="B29" s="345"/>
      <c r="C29" s="91"/>
      <c r="D29" s="360"/>
      <c r="E29" s="352"/>
      <c r="F29" s="91"/>
      <c r="G29" s="91"/>
      <c r="H29" s="346"/>
      <c r="I29" s="350"/>
      <c r="J29" s="697"/>
      <c r="K29" s="346"/>
      <c r="L29" s="349"/>
      <c r="M29" s="346"/>
      <c r="N29" s="361"/>
      <c r="O29" s="91"/>
      <c r="P29" s="91"/>
      <c r="Q29" s="91"/>
      <c r="R29" s="360"/>
      <c r="S29" s="353"/>
      <c r="T29" s="353"/>
      <c r="U29" s="40"/>
      <c r="V29" s="446" t="str">
        <f t="shared" si="0"/>
        <v/>
      </c>
      <c r="W29" s="43" t="str">
        <f t="shared" si="1"/>
        <v/>
      </c>
      <c r="X29" s="42" t="str">
        <f t="shared" si="2"/>
        <v/>
      </c>
      <c r="Y29" s="238" t="str">
        <f t="shared" si="3"/>
        <v/>
      </c>
      <c r="Z29" s="112" t="str">
        <f t="shared" si="4"/>
        <v/>
      </c>
      <c r="AA29" s="833" t="str">
        <f t="shared" si="5"/>
        <v/>
      </c>
      <c r="AB29" s="456">
        <f t="shared" si="6"/>
        <v>0</v>
      </c>
      <c r="AC29" s="448">
        <f t="shared" si="8"/>
        <v>1</v>
      </c>
      <c r="AD29" s="837" t="str">
        <f t="shared" si="7"/>
        <v/>
      </c>
      <c r="AE29" s="424"/>
      <c r="AF29" s="449"/>
      <c r="AG29" s="447"/>
      <c r="AH29" s="450"/>
      <c r="AI29" s="450"/>
      <c r="AJ29" s="450"/>
      <c r="AK29" s="451"/>
      <c r="AL29" s="424"/>
      <c r="AM29" s="452"/>
      <c r="AN29" s="452"/>
      <c r="AO29" s="449"/>
      <c r="AP29" s="472"/>
      <c r="AQ29" s="473"/>
      <c r="AR29" s="424"/>
      <c r="AS29" s="56"/>
      <c r="AT29" s="44"/>
      <c r="AU29" s="452"/>
      <c r="AV29" s="452"/>
      <c r="AW29" s="452"/>
      <c r="AX29" s="44"/>
      <c r="AY29" s="452"/>
      <c r="AZ29" s="56"/>
      <c r="BA29" s="452"/>
      <c r="BB29" s="455"/>
      <c r="BC29" s="455"/>
      <c r="BD29" s="56"/>
      <c r="BE29" s="452"/>
      <c r="BF29" s="452"/>
      <c r="BG29" s="456"/>
      <c r="BH29" s="457"/>
      <c r="BI29" s="56"/>
      <c r="BJ29" s="474"/>
      <c r="BK29" s="452"/>
      <c r="BL29" s="56"/>
      <c r="BM29" s="56"/>
      <c r="BN29" s="452"/>
      <c r="BR29" s="459"/>
      <c r="BS29" s="460"/>
      <c r="BV29" s="461"/>
      <c r="BW29" s="382"/>
      <c r="BX29" s="382"/>
      <c r="BY29" s="462"/>
      <c r="BZ29" s="475"/>
      <c r="CA29" s="41"/>
      <c r="CB29" s="452"/>
      <c r="CC29" s="452"/>
      <c r="CD29" s="452"/>
      <c r="CE29" s="56"/>
      <c r="CF29" s="452"/>
      <c r="CG29" s="452"/>
      <c r="CH29" s="452"/>
      <c r="CI29" s="452"/>
      <c r="CK29" s="382"/>
      <c r="CL29" s="382"/>
      <c r="CM29" s="382"/>
      <c r="CP29" s="464"/>
      <c r="CQ29" s="380"/>
      <c r="CR29" s="476"/>
      <c r="CS29" s="382"/>
      <c r="CT29" s="477"/>
      <c r="CU29" s="382"/>
      <c r="CV29" s="382"/>
      <c r="CW29" s="468"/>
      <c r="CX29" s="469"/>
      <c r="CY29" s="382"/>
      <c r="CZ29" s="470"/>
      <c r="DA29" s="471"/>
      <c r="DB29" s="438"/>
      <c r="DC29" s="461"/>
      <c r="DD29" s="382"/>
      <c r="DE29" s="382"/>
      <c r="DF29" s="382"/>
      <c r="DJ29" s="438"/>
      <c r="DK29" s="461"/>
      <c r="DN29" s="438"/>
      <c r="DO29" s="452"/>
      <c r="DP29" s="455"/>
      <c r="DQ29" s="452"/>
      <c r="DR29" s="456"/>
      <c r="DS29" s="382">
        <v>25</v>
      </c>
      <c r="DW29" s="382">
        <v>25</v>
      </c>
      <c r="DX29" s="382">
        <v>2.9</v>
      </c>
      <c r="DY29" s="382"/>
      <c r="DZ29" s="382">
        <v>25</v>
      </c>
      <c r="EO29" s="338">
        <v>26</v>
      </c>
      <c r="EP29" s="338" t="str">
        <f>IF(Cover!B29="","",Cover!B29)</f>
        <v/>
      </c>
      <c r="EQ29" s="338" t="str">
        <f>IF(Cover!C29="","",Cover!C29)</f>
        <v/>
      </c>
      <c r="ER29" s="357" t="str">
        <f>IF(Cover!D29="","",Cover!D29)</f>
        <v/>
      </c>
      <c r="ES29" s="1037" t="str">
        <f>IF(AND(ISBLANK(Cover!B29),ISBLANK(Cover!C29),ISBLANK(Cover!D29)),"",100-SUM(EP29:ER29))</f>
        <v/>
      </c>
      <c r="FC29" s="237" t="str">
        <f t="shared" si="9"/>
        <v/>
      </c>
      <c r="FD29" s="91"/>
    </row>
    <row r="30" spans="1:160" ht="14.5" thickBot="1" x14ac:dyDescent="0.35">
      <c r="A30" s="338"/>
      <c r="B30" s="343"/>
      <c r="C30" s="128"/>
      <c r="D30" s="372"/>
      <c r="E30" s="351"/>
      <c r="F30" s="127"/>
      <c r="G30" s="127"/>
      <c r="H30" s="344"/>
      <c r="I30" s="348"/>
      <c r="J30" s="696"/>
      <c r="K30" s="344"/>
      <c r="L30" s="348"/>
      <c r="M30" s="344"/>
      <c r="N30" s="357"/>
      <c r="O30" s="127"/>
      <c r="P30" s="127"/>
      <c r="Q30" s="127"/>
      <c r="R30" s="358"/>
      <c r="S30" s="351"/>
      <c r="T30" s="127"/>
      <c r="U30" s="40"/>
      <c r="V30" s="446" t="str">
        <f t="shared" si="0"/>
        <v/>
      </c>
      <c r="W30" s="43" t="str">
        <f t="shared" si="1"/>
        <v/>
      </c>
      <c r="X30" s="42" t="str">
        <f t="shared" si="2"/>
        <v/>
      </c>
      <c r="Y30" s="238" t="str">
        <f t="shared" si="3"/>
        <v/>
      </c>
      <c r="Z30" s="112" t="str">
        <f t="shared" si="4"/>
        <v/>
      </c>
      <c r="AA30" s="833" t="str">
        <f t="shared" si="5"/>
        <v/>
      </c>
      <c r="AB30" s="456">
        <f t="shared" si="6"/>
        <v>0</v>
      </c>
      <c r="AC30" s="448">
        <f t="shared" si="8"/>
        <v>1</v>
      </c>
      <c r="AD30" s="837" t="str">
        <f t="shared" si="7"/>
        <v/>
      </c>
      <c r="AE30" s="424"/>
      <c r="AF30" s="449"/>
      <c r="AG30" s="447"/>
      <c r="AH30" s="450"/>
      <c r="AI30" s="450"/>
      <c r="AJ30" s="450"/>
      <c r="AK30" s="451"/>
      <c r="AL30" s="424"/>
      <c r="AM30" s="452"/>
      <c r="AN30" s="452"/>
      <c r="AO30" s="449"/>
      <c r="AP30" s="472"/>
      <c r="AQ30" s="473"/>
      <c r="AR30" s="424"/>
      <c r="AS30" s="56"/>
      <c r="AT30" s="44"/>
      <c r="AU30" s="452"/>
      <c r="AV30" s="452"/>
      <c r="AW30" s="452"/>
      <c r="AX30" s="44"/>
      <c r="AY30" s="452"/>
      <c r="AZ30" s="56"/>
      <c r="BA30" s="452"/>
      <c r="BB30" s="455"/>
      <c r="BC30" s="455"/>
      <c r="BD30" s="56"/>
      <c r="BE30" s="452"/>
      <c r="BF30" s="452"/>
      <c r="BG30" s="456"/>
      <c r="BH30" s="457"/>
      <c r="BI30" s="56"/>
      <c r="BJ30" s="474"/>
      <c r="BK30" s="452"/>
      <c r="BL30" s="56"/>
      <c r="BM30" s="56"/>
      <c r="BN30" s="452"/>
      <c r="BR30" s="459"/>
      <c r="BS30" s="460"/>
      <c r="BV30" s="461"/>
      <c r="BW30" s="382"/>
      <c r="BX30" s="382"/>
      <c r="BY30" s="462"/>
      <c r="BZ30" s="475"/>
      <c r="CA30" s="41"/>
      <c r="CB30" s="452"/>
      <c r="CC30" s="452"/>
      <c r="CD30" s="452"/>
      <c r="CE30" s="56"/>
      <c r="CF30" s="452"/>
      <c r="CG30" s="452"/>
      <c r="CH30" s="452"/>
      <c r="CI30" s="452"/>
      <c r="CK30" s="382"/>
      <c r="CL30" s="382"/>
      <c r="CM30" s="382"/>
      <c r="CP30" s="464"/>
      <c r="CQ30" s="380"/>
      <c r="CR30" s="476"/>
      <c r="CS30" s="382"/>
      <c r="CT30" s="477"/>
      <c r="CU30" s="382"/>
      <c r="CV30" s="382"/>
      <c r="CW30" s="468"/>
      <c r="CX30" s="469"/>
      <c r="CY30" s="382"/>
      <c r="CZ30" s="470"/>
      <c r="DA30" s="471"/>
      <c r="DB30" s="438"/>
      <c r="DC30" s="461"/>
      <c r="DD30" s="382"/>
      <c r="DE30" s="382"/>
      <c r="DF30" s="382"/>
      <c r="DJ30" s="438"/>
      <c r="DK30" s="461"/>
      <c r="DN30" s="438"/>
      <c r="DO30" s="452"/>
      <c r="DP30" s="455"/>
      <c r="DQ30" s="452"/>
      <c r="DR30" s="456"/>
      <c r="DS30" s="382">
        <v>26</v>
      </c>
      <c r="DW30" s="382">
        <v>26</v>
      </c>
      <c r="DX30" s="382">
        <v>3</v>
      </c>
      <c r="DY30" s="382"/>
      <c r="DZ30" s="382">
        <v>26</v>
      </c>
      <c r="EO30" s="339">
        <v>27</v>
      </c>
      <c r="EP30" s="1035" t="str">
        <f>IF(Cover!B30="","",Cover!B30)</f>
        <v/>
      </c>
      <c r="EQ30" s="1035" t="str">
        <f>IF(Cover!C30="","",Cover!C30)</f>
        <v/>
      </c>
      <c r="ER30" s="1035" t="str">
        <f>IF(Cover!D30="","",Cover!D30)</f>
        <v/>
      </c>
      <c r="ES30" s="1037" t="str">
        <f>IF(AND(ISBLANK(Cover!B30),ISBLANK(Cover!C30),ISBLANK(Cover!D30)),"",100-SUM(EP30:ER30))</f>
        <v/>
      </c>
      <c r="FC30" s="351" t="str">
        <f t="shared" si="9"/>
        <v/>
      </c>
      <c r="FD30" s="127"/>
    </row>
    <row r="31" spans="1:160" ht="14.5" thickBot="1" x14ac:dyDescent="0.35">
      <c r="A31" s="339"/>
      <c r="B31" s="345"/>
      <c r="C31" s="91"/>
      <c r="D31" s="360"/>
      <c r="E31" s="352"/>
      <c r="F31" s="91"/>
      <c r="G31" s="91"/>
      <c r="H31" s="346"/>
      <c r="I31" s="350"/>
      <c r="J31" s="697"/>
      <c r="K31" s="346"/>
      <c r="L31" s="349"/>
      <c r="M31" s="346"/>
      <c r="N31" s="361"/>
      <c r="O31" s="91"/>
      <c r="P31" s="91"/>
      <c r="Q31" s="91"/>
      <c r="R31" s="360"/>
      <c r="S31" s="353"/>
      <c r="T31" s="91"/>
      <c r="U31" s="40"/>
      <c r="V31" s="446" t="str">
        <f t="shared" si="0"/>
        <v/>
      </c>
      <c r="W31" s="43" t="str">
        <f t="shared" si="1"/>
        <v/>
      </c>
      <c r="X31" s="42" t="str">
        <f t="shared" si="2"/>
        <v/>
      </c>
      <c r="Y31" s="238" t="str">
        <f t="shared" si="3"/>
        <v/>
      </c>
      <c r="Z31" s="112" t="str">
        <f t="shared" si="4"/>
        <v/>
      </c>
      <c r="AA31" s="833" t="str">
        <f t="shared" si="5"/>
        <v/>
      </c>
      <c r="AB31" s="456">
        <f t="shared" si="6"/>
        <v>0</v>
      </c>
      <c r="AC31" s="448">
        <f t="shared" si="8"/>
        <v>1</v>
      </c>
      <c r="AD31" s="837" t="str">
        <f t="shared" si="7"/>
        <v/>
      </c>
      <c r="AE31" s="424"/>
      <c r="AF31" s="449"/>
      <c r="AG31" s="447"/>
      <c r="AH31" s="450"/>
      <c r="AI31" s="450"/>
      <c r="AJ31" s="450"/>
      <c r="AK31" s="451"/>
      <c r="AL31" s="424"/>
      <c r="AM31" s="452"/>
      <c r="AN31" s="452"/>
      <c r="AO31" s="449"/>
      <c r="AP31" s="472"/>
      <c r="AQ31" s="473"/>
      <c r="AR31" s="424"/>
      <c r="AS31" s="56"/>
      <c r="AT31" s="44"/>
      <c r="AU31" s="452"/>
      <c r="AV31" s="452"/>
      <c r="AW31" s="452"/>
      <c r="AX31" s="44"/>
      <c r="AY31" s="452"/>
      <c r="AZ31" s="56"/>
      <c r="BA31" s="452"/>
      <c r="BB31" s="455"/>
      <c r="BC31" s="455"/>
      <c r="BD31" s="56"/>
      <c r="BE31" s="452"/>
      <c r="BF31" s="452"/>
      <c r="BG31" s="456"/>
      <c r="BH31" s="457"/>
      <c r="BI31" s="56"/>
      <c r="BJ31" s="474"/>
      <c r="BK31" s="452"/>
      <c r="BL31" s="56"/>
      <c r="BM31" s="56"/>
      <c r="BN31" s="452"/>
      <c r="BR31" s="459"/>
      <c r="BS31" s="460"/>
      <c r="BV31" s="461"/>
      <c r="BW31" s="382"/>
      <c r="BX31" s="382"/>
      <c r="BY31" s="462"/>
      <c r="BZ31" s="475"/>
      <c r="CA31" s="41"/>
      <c r="CB31" s="452"/>
      <c r="CC31" s="452"/>
      <c r="CD31" s="452"/>
      <c r="CE31" s="56"/>
      <c r="CF31" s="452"/>
      <c r="CG31" s="452"/>
      <c r="CH31" s="452"/>
      <c r="CI31" s="452"/>
      <c r="CK31" s="382"/>
      <c r="CL31" s="382"/>
      <c r="CM31" s="382"/>
      <c r="CP31" s="464"/>
      <c r="CQ31" s="380"/>
      <c r="CR31" s="476"/>
      <c r="CS31" s="382"/>
      <c r="CT31" s="477"/>
      <c r="CU31" s="382"/>
      <c r="CV31" s="382"/>
      <c r="CW31" s="468"/>
      <c r="CX31" s="469"/>
      <c r="CY31" s="382"/>
      <c r="CZ31" s="470"/>
      <c r="DA31" s="471"/>
      <c r="DB31" s="438"/>
      <c r="DC31" s="461"/>
      <c r="DD31" s="382"/>
      <c r="DE31" s="382"/>
      <c r="DF31" s="382"/>
      <c r="DJ31" s="438"/>
      <c r="DK31" s="461"/>
      <c r="DN31" s="438"/>
      <c r="DO31" s="452"/>
      <c r="DP31" s="455"/>
      <c r="DQ31" s="452"/>
      <c r="DR31" s="456"/>
      <c r="DS31" s="382">
        <v>27</v>
      </c>
      <c r="DW31" s="382">
        <v>27</v>
      </c>
      <c r="DX31" s="382">
        <v>3.1</v>
      </c>
      <c r="DY31" s="382"/>
      <c r="DZ31" s="382">
        <v>27</v>
      </c>
      <c r="EO31" s="338">
        <v>28</v>
      </c>
      <c r="EP31" s="338" t="str">
        <f>IF(Cover!B31="","",Cover!B31)</f>
        <v/>
      </c>
      <c r="EQ31" s="338" t="str">
        <f>IF(Cover!C31="","",Cover!C31)</f>
        <v/>
      </c>
      <c r="ER31" s="357" t="str">
        <f>IF(Cover!D31="","",Cover!D31)</f>
        <v/>
      </c>
      <c r="ES31" s="1037" t="str">
        <f>IF(AND(ISBLANK(Cover!B31),ISBLANK(Cover!C31),ISBLANK(Cover!D31)),"",100-SUM(EP31:ER31))</f>
        <v/>
      </c>
      <c r="FC31" s="237" t="str">
        <f t="shared" si="9"/>
        <v/>
      </c>
      <c r="FD31" s="91"/>
    </row>
    <row r="32" spans="1:160" ht="14.5" thickBot="1" x14ac:dyDescent="0.35">
      <c r="A32" s="338"/>
      <c r="B32" s="343"/>
      <c r="C32" s="128"/>
      <c r="D32" s="372"/>
      <c r="E32" s="351"/>
      <c r="F32" s="127"/>
      <c r="G32" s="127"/>
      <c r="H32" s="344"/>
      <c r="I32" s="348"/>
      <c r="J32" s="696"/>
      <c r="K32" s="344"/>
      <c r="L32" s="348"/>
      <c r="M32" s="344"/>
      <c r="N32" s="357"/>
      <c r="O32" s="127"/>
      <c r="P32" s="127"/>
      <c r="Q32" s="127"/>
      <c r="R32" s="358"/>
      <c r="S32" s="351"/>
      <c r="T32" s="127"/>
      <c r="U32" s="40"/>
      <c r="V32" s="446" t="str">
        <f t="shared" si="0"/>
        <v/>
      </c>
      <c r="W32" s="43" t="str">
        <f t="shared" si="1"/>
        <v/>
      </c>
      <c r="X32" s="42" t="str">
        <f t="shared" si="2"/>
        <v/>
      </c>
      <c r="Y32" s="238" t="str">
        <f t="shared" si="3"/>
        <v/>
      </c>
      <c r="Z32" s="112" t="str">
        <f t="shared" si="4"/>
        <v/>
      </c>
      <c r="AA32" s="833" t="str">
        <f t="shared" si="5"/>
        <v/>
      </c>
      <c r="AB32" s="456">
        <f t="shared" si="6"/>
        <v>0</v>
      </c>
      <c r="AC32" s="448">
        <f t="shared" si="8"/>
        <v>1</v>
      </c>
      <c r="AD32" s="837" t="str">
        <f t="shared" si="7"/>
        <v/>
      </c>
      <c r="AE32" s="424"/>
      <c r="AF32" s="449"/>
      <c r="AG32" s="447"/>
      <c r="AH32" s="450"/>
      <c r="AI32" s="450"/>
      <c r="AJ32" s="450"/>
      <c r="AK32" s="451"/>
      <c r="AL32" s="424"/>
      <c r="AM32" s="452"/>
      <c r="AN32" s="452"/>
      <c r="AO32" s="449"/>
      <c r="AP32" s="472"/>
      <c r="AQ32" s="473"/>
      <c r="AR32" s="424"/>
      <c r="AS32" s="56"/>
      <c r="AT32" s="44"/>
      <c r="AU32" s="452"/>
      <c r="AV32" s="452"/>
      <c r="AW32" s="452"/>
      <c r="AX32" s="44"/>
      <c r="AY32" s="452"/>
      <c r="AZ32" s="56"/>
      <c r="BA32" s="452"/>
      <c r="BB32" s="455"/>
      <c r="BC32" s="455"/>
      <c r="BD32" s="56"/>
      <c r="BE32" s="452"/>
      <c r="BF32" s="452"/>
      <c r="BG32" s="456"/>
      <c r="BH32" s="457"/>
      <c r="BI32" s="56"/>
      <c r="BJ32" s="474"/>
      <c r="BK32" s="452"/>
      <c r="BL32" s="56"/>
      <c r="BM32" s="56"/>
      <c r="BN32" s="452"/>
      <c r="BR32" s="459"/>
      <c r="BS32" s="460"/>
      <c r="BV32" s="461"/>
      <c r="BW32" s="382"/>
      <c r="BX32" s="382"/>
      <c r="BY32" s="462"/>
      <c r="BZ32" s="475"/>
      <c r="CA32" s="41"/>
      <c r="CB32" s="452"/>
      <c r="CC32" s="452"/>
      <c r="CD32" s="452"/>
      <c r="CE32" s="56"/>
      <c r="CF32" s="452"/>
      <c r="CG32" s="452"/>
      <c r="CH32" s="452"/>
      <c r="CI32" s="452"/>
      <c r="CK32" s="382"/>
      <c r="CL32" s="382"/>
      <c r="CM32" s="382"/>
      <c r="CP32" s="464"/>
      <c r="CQ32" s="380"/>
      <c r="CR32" s="476"/>
      <c r="CS32" s="382"/>
      <c r="CT32" s="477"/>
      <c r="CU32" s="382"/>
      <c r="CV32" s="382"/>
      <c r="CW32" s="468"/>
      <c r="CX32" s="469"/>
      <c r="CY32" s="382"/>
      <c r="CZ32" s="470"/>
      <c r="DA32" s="471"/>
      <c r="DB32" s="438"/>
      <c r="DC32" s="461"/>
      <c r="DD32" s="382"/>
      <c r="DE32" s="382"/>
      <c r="DF32" s="382"/>
      <c r="DJ32" s="438"/>
      <c r="DK32" s="461"/>
      <c r="DN32" s="438"/>
      <c r="DO32" s="452"/>
      <c r="DP32" s="455"/>
      <c r="DQ32" s="452"/>
      <c r="DR32" s="456"/>
      <c r="DS32" s="382">
        <v>28</v>
      </c>
      <c r="DW32" s="382">
        <v>28</v>
      </c>
      <c r="DX32" s="382">
        <v>3.2</v>
      </c>
      <c r="DY32" s="382"/>
      <c r="DZ32" s="382">
        <v>28</v>
      </c>
      <c r="EO32" s="339">
        <v>29</v>
      </c>
      <c r="EP32" s="1035" t="str">
        <f>IF(Cover!B32="","",Cover!B32)</f>
        <v/>
      </c>
      <c r="EQ32" s="1035" t="str">
        <f>IF(Cover!C32="","",Cover!C32)</f>
        <v/>
      </c>
      <c r="ER32" s="1035" t="str">
        <f>IF(Cover!D32="","",Cover!D32)</f>
        <v/>
      </c>
      <c r="ES32" s="1037" t="str">
        <f>IF(AND(ISBLANK(Cover!B32),ISBLANK(Cover!C32),ISBLANK(Cover!D32)),"",100-SUM(EP32:ER32))</f>
        <v/>
      </c>
      <c r="FC32" s="351" t="str">
        <f t="shared" si="9"/>
        <v/>
      </c>
      <c r="FD32" s="127"/>
    </row>
    <row r="33" spans="1:160" ht="14.5" thickBot="1" x14ac:dyDescent="0.35">
      <c r="A33" s="339"/>
      <c r="B33" s="345"/>
      <c r="C33" s="91"/>
      <c r="D33" s="360"/>
      <c r="E33" s="352"/>
      <c r="F33" s="91"/>
      <c r="G33" s="91"/>
      <c r="H33" s="346"/>
      <c r="I33" s="350"/>
      <c r="J33" s="697"/>
      <c r="K33" s="346"/>
      <c r="L33" s="349"/>
      <c r="M33" s="346"/>
      <c r="N33" s="361"/>
      <c r="O33" s="91"/>
      <c r="P33" s="91"/>
      <c r="Q33" s="91"/>
      <c r="R33" s="360"/>
      <c r="S33" s="353"/>
      <c r="T33" s="91"/>
      <c r="U33" s="40"/>
      <c r="V33" s="446" t="str">
        <f t="shared" si="0"/>
        <v/>
      </c>
      <c r="W33" s="43" t="str">
        <f t="shared" si="1"/>
        <v/>
      </c>
      <c r="X33" s="42" t="str">
        <f t="shared" si="2"/>
        <v/>
      </c>
      <c r="Y33" s="238" t="str">
        <f t="shared" si="3"/>
        <v/>
      </c>
      <c r="Z33" s="112" t="str">
        <f t="shared" si="4"/>
        <v/>
      </c>
      <c r="AA33" s="833" t="str">
        <f t="shared" si="5"/>
        <v/>
      </c>
      <c r="AB33" s="456">
        <f t="shared" si="6"/>
        <v>0</v>
      </c>
      <c r="AC33" s="448">
        <f t="shared" si="8"/>
        <v>1</v>
      </c>
      <c r="AD33" s="837" t="str">
        <f t="shared" si="7"/>
        <v/>
      </c>
      <c r="AE33" s="424"/>
      <c r="AF33" s="449"/>
      <c r="AG33" s="447"/>
      <c r="AH33" s="450"/>
      <c r="AI33" s="450"/>
      <c r="AJ33" s="450"/>
      <c r="AK33" s="451"/>
      <c r="AL33" s="424"/>
      <c r="AM33" s="452"/>
      <c r="AN33" s="452"/>
      <c r="AO33" s="449"/>
      <c r="AP33" s="472"/>
      <c r="AQ33" s="473"/>
      <c r="AR33" s="424"/>
      <c r="AS33" s="56"/>
      <c r="AT33" s="44"/>
      <c r="AU33" s="452"/>
      <c r="AV33" s="452"/>
      <c r="AW33" s="452"/>
      <c r="AX33" s="44"/>
      <c r="AY33" s="452"/>
      <c r="AZ33" s="56"/>
      <c r="BA33" s="452"/>
      <c r="BB33" s="455"/>
      <c r="BC33" s="455"/>
      <c r="BD33" s="56"/>
      <c r="BE33" s="452"/>
      <c r="BF33" s="452"/>
      <c r="BG33" s="456"/>
      <c r="BH33" s="457"/>
      <c r="BI33" s="56"/>
      <c r="BJ33" s="474"/>
      <c r="BK33" s="452"/>
      <c r="BL33" s="56"/>
      <c r="BM33" s="56"/>
      <c r="BN33" s="452"/>
      <c r="BR33" s="459"/>
      <c r="BS33" s="460"/>
      <c r="BV33" s="461"/>
      <c r="BW33" s="382"/>
      <c r="BX33" s="382"/>
      <c r="BY33" s="462"/>
      <c r="BZ33" s="475"/>
      <c r="CA33" s="41"/>
      <c r="CB33" s="452"/>
      <c r="CC33" s="452"/>
      <c r="CD33" s="452"/>
      <c r="CE33" s="56"/>
      <c r="CF33" s="452"/>
      <c r="CG33" s="452"/>
      <c r="CH33" s="452"/>
      <c r="CI33" s="452"/>
      <c r="CK33" s="382"/>
      <c r="CL33" s="382"/>
      <c r="CM33" s="382"/>
      <c r="CP33" s="464"/>
      <c r="CQ33" s="380"/>
      <c r="CR33" s="476"/>
      <c r="CS33" s="382"/>
      <c r="CT33" s="477"/>
      <c r="CU33" s="382"/>
      <c r="CV33" s="382"/>
      <c r="CW33" s="468"/>
      <c r="CX33" s="469"/>
      <c r="CY33" s="382"/>
      <c r="CZ33" s="470"/>
      <c r="DA33" s="471"/>
      <c r="DB33" s="438"/>
      <c r="DC33" s="461"/>
      <c r="DD33" s="382"/>
      <c r="DE33" s="382"/>
      <c r="DF33" s="382"/>
      <c r="DJ33" s="438"/>
      <c r="DK33" s="461"/>
      <c r="DN33" s="438"/>
      <c r="DO33" s="452"/>
      <c r="DP33" s="455"/>
      <c r="DQ33" s="452"/>
      <c r="DR33" s="456"/>
      <c r="DS33" s="382">
        <v>29</v>
      </c>
      <c r="DW33" s="382">
        <v>29</v>
      </c>
      <c r="DX33" s="382">
        <v>3.3</v>
      </c>
      <c r="DY33" s="382"/>
      <c r="DZ33" s="382">
        <v>29</v>
      </c>
      <c r="EO33" s="338">
        <v>30</v>
      </c>
      <c r="EP33" s="338" t="str">
        <f>IF(Cover!B33="","",Cover!B33)</f>
        <v/>
      </c>
      <c r="EQ33" s="338" t="str">
        <f>IF(Cover!C33="","",Cover!C33)</f>
        <v/>
      </c>
      <c r="ER33" s="357" t="str">
        <f>IF(Cover!D33="","",Cover!D33)</f>
        <v/>
      </c>
      <c r="ES33" s="1037" t="str">
        <f>IF(AND(ISBLANK(Cover!B33),ISBLANK(Cover!C33),ISBLANK(Cover!D33)),"",100-SUM(EP33:ER33))</f>
        <v/>
      </c>
      <c r="FC33" s="237" t="str">
        <f t="shared" si="9"/>
        <v/>
      </c>
      <c r="FD33" s="91"/>
    </row>
    <row r="34" spans="1:160" ht="14.5" thickBot="1" x14ac:dyDescent="0.35">
      <c r="A34" s="338"/>
      <c r="B34" s="343"/>
      <c r="C34" s="128"/>
      <c r="D34" s="372"/>
      <c r="E34" s="351"/>
      <c r="F34" s="127"/>
      <c r="G34" s="127"/>
      <c r="H34" s="344"/>
      <c r="I34" s="348"/>
      <c r="J34" s="696"/>
      <c r="K34" s="344"/>
      <c r="L34" s="348"/>
      <c r="M34" s="344"/>
      <c r="N34" s="357"/>
      <c r="O34" s="127"/>
      <c r="P34" s="127"/>
      <c r="Q34" s="127"/>
      <c r="R34" s="358"/>
      <c r="S34" s="351"/>
      <c r="T34" s="127"/>
      <c r="U34" s="40"/>
      <c r="V34" s="446" t="str">
        <f t="shared" si="0"/>
        <v/>
      </c>
      <c r="W34" s="43" t="str">
        <f t="shared" si="1"/>
        <v/>
      </c>
      <c r="X34" s="42" t="str">
        <f t="shared" si="2"/>
        <v/>
      </c>
      <c r="Y34" s="238" t="str">
        <f t="shared" si="3"/>
        <v/>
      </c>
      <c r="Z34" s="112" t="str">
        <f t="shared" si="4"/>
        <v/>
      </c>
      <c r="AA34" s="833" t="str">
        <f t="shared" si="5"/>
        <v/>
      </c>
      <c r="AB34" s="456">
        <f t="shared" si="6"/>
        <v>0</v>
      </c>
      <c r="AC34" s="448">
        <f t="shared" si="8"/>
        <v>1</v>
      </c>
      <c r="AD34" s="837" t="str">
        <f t="shared" si="7"/>
        <v/>
      </c>
      <c r="AE34" s="424"/>
      <c r="AF34" s="449"/>
      <c r="AG34" s="447"/>
      <c r="AH34" s="450"/>
      <c r="AI34" s="450"/>
      <c r="AJ34" s="450"/>
      <c r="AK34" s="451"/>
      <c r="AL34" s="424"/>
      <c r="AM34" s="452"/>
      <c r="AN34" s="452"/>
      <c r="AO34" s="449"/>
      <c r="AP34" s="472"/>
      <c r="AQ34" s="473"/>
      <c r="AR34" s="424"/>
      <c r="AS34" s="56"/>
      <c r="AT34" s="44"/>
      <c r="AU34" s="452"/>
      <c r="AV34" s="452"/>
      <c r="AW34" s="452"/>
      <c r="AX34" s="44"/>
      <c r="AY34" s="452"/>
      <c r="AZ34" s="56"/>
      <c r="BA34" s="452"/>
      <c r="BB34" s="455"/>
      <c r="BC34" s="455"/>
      <c r="BD34" s="56"/>
      <c r="BE34" s="452"/>
      <c r="BF34" s="452"/>
      <c r="BG34" s="456"/>
      <c r="BH34" s="457"/>
      <c r="BI34" s="56"/>
      <c r="BJ34" s="474"/>
      <c r="BK34" s="452"/>
      <c r="BL34" s="56"/>
      <c r="BM34" s="56"/>
      <c r="BN34" s="452"/>
      <c r="BR34" s="459"/>
      <c r="BS34" s="460"/>
      <c r="BV34" s="461"/>
      <c r="BW34" s="382"/>
      <c r="BX34" s="382"/>
      <c r="BY34" s="462"/>
      <c r="BZ34" s="475"/>
      <c r="CA34" s="41"/>
      <c r="CB34" s="452"/>
      <c r="CC34" s="452"/>
      <c r="CD34" s="452"/>
      <c r="CE34" s="56"/>
      <c r="CF34" s="452"/>
      <c r="CG34" s="452"/>
      <c r="CH34" s="452"/>
      <c r="CI34" s="452"/>
      <c r="CK34" s="382"/>
      <c r="CL34" s="382"/>
      <c r="CM34" s="382"/>
      <c r="CP34" s="464"/>
      <c r="CQ34" s="380"/>
      <c r="CR34" s="476"/>
      <c r="CS34" s="382"/>
      <c r="CT34" s="477"/>
      <c r="CU34" s="382"/>
      <c r="CV34" s="382"/>
      <c r="CW34" s="468"/>
      <c r="CX34" s="469"/>
      <c r="CY34" s="382"/>
      <c r="CZ34" s="470"/>
      <c r="DA34" s="471"/>
      <c r="DB34" s="438"/>
      <c r="DC34" s="461"/>
      <c r="DD34" s="382"/>
      <c r="DE34" s="382"/>
      <c r="DF34" s="382"/>
      <c r="DJ34" s="438"/>
      <c r="DK34" s="461"/>
      <c r="DN34" s="438"/>
      <c r="DO34" s="452"/>
      <c r="DP34" s="455"/>
      <c r="DQ34" s="452"/>
      <c r="DR34" s="456"/>
      <c r="DS34" s="382">
        <v>30</v>
      </c>
      <c r="DW34" s="382">
        <v>30</v>
      </c>
      <c r="DX34" s="382">
        <v>3.4</v>
      </c>
      <c r="DY34" s="382"/>
      <c r="DZ34" s="382">
        <v>30</v>
      </c>
      <c r="EO34" s="339">
        <v>31</v>
      </c>
      <c r="EP34" s="1035" t="str">
        <f>IF(Cover!B34="","",Cover!B34)</f>
        <v/>
      </c>
      <c r="EQ34" s="1035" t="str">
        <f>IF(Cover!C34="","",Cover!C34)</f>
        <v/>
      </c>
      <c r="ER34" s="1035" t="str">
        <f>IF(Cover!D34="","",Cover!D34)</f>
        <v/>
      </c>
      <c r="ES34" s="1037" t="str">
        <f>IF(AND(ISBLANK(Cover!B34),ISBLANK(Cover!C34),ISBLANK(Cover!D34)),"",100-SUM(EP34:ER34))</f>
        <v/>
      </c>
      <c r="FC34" s="351" t="str">
        <f t="shared" si="9"/>
        <v/>
      </c>
      <c r="FD34" s="127"/>
    </row>
    <row r="35" spans="1:160" ht="14.5" thickBot="1" x14ac:dyDescent="0.35">
      <c r="A35" s="339"/>
      <c r="B35" s="345"/>
      <c r="C35" s="90"/>
      <c r="D35" s="362"/>
      <c r="E35" s="352"/>
      <c r="F35" s="90"/>
      <c r="G35" s="91"/>
      <c r="H35" s="346"/>
      <c r="I35" s="350"/>
      <c r="J35" s="697"/>
      <c r="K35" s="346"/>
      <c r="L35" s="349"/>
      <c r="M35" s="346"/>
      <c r="N35" s="361"/>
      <c r="O35" s="91"/>
      <c r="P35" s="91"/>
      <c r="Q35" s="91"/>
      <c r="R35" s="360"/>
      <c r="S35" s="353"/>
      <c r="T35" s="91"/>
      <c r="U35" s="40"/>
      <c r="V35" s="446" t="str">
        <f t="shared" si="0"/>
        <v/>
      </c>
      <c r="W35" s="43" t="str">
        <f t="shared" si="1"/>
        <v/>
      </c>
      <c r="X35" s="42" t="str">
        <f t="shared" si="2"/>
        <v/>
      </c>
      <c r="Y35" s="238" t="str">
        <f t="shared" si="3"/>
        <v/>
      </c>
      <c r="Z35" s="112" t="str">
        <f t="shared" si="4"/>
        <v/>
      </c>
      <c r="AA35" s="833" t="str">
        <f t="shared" si="5"/>
        <v/>
      </c>
      <c r="AB35" s="456">
        <f t="shared" si="6"/>
        <v>0</v>
      </c>
      <c r="AC35" s="448">
        <f t="shared" si="8"/>
        <v>1</v>
      </c>
      <c r="AD35" s="837" t="str">
        <f t="shared" si="7"/>
        <v/>
      </c>
      <c r="AE35" s="424"/>
      <c r="AF35" s="449"/>
      <c r="AG35" s="447"/>
      <c r="AH35" s="450"/>
      <c r="AI35" s="450"/>
      <c r="AJ35" s="450"/>
      <c r="AK35" s="451"/>
      <c r="AL35" s="424"/>
      <c r="AM35" s="452"/>
      <c r="AN35" s="452"/>
      <c r="AO35" s="449"/>
      <c r="AP35" s="472"/>
      <c r="AQ35" s="473"/>
      <c r="AR35" s="424"/>
      <c r="AS35" s="56"/>
      <c r="AT35" s="44"/>
      <c r="AU35" s="452"/>
      <c r="AV35" s="452"/>
      <c r="AW35" s="452"/>
      <c r="AX35" s="44"/>
      <c r="AY35" s="452"/>
      <c r="AZ35" s="56"/>
      <c r="BA35" s="452"/>
      <c r="BB35" s="455"/>
      <c r="BC35" s="455"/>
      <c r="BD35" s="56"/>
      <c r="BE35" s="452"/>
      <c r="BF35" s="452"/>
      <c r="BG35" s="456"/>
      <c r="BH35" s="457"/>
      <c r="BI35" s="56"/>
      <c r="BJ35" s="474"/>
      <c r="BK35" s="452"/>
      <c r="BL35" s="56"/>
      <c r="BM35" s="56"/>
      <c r="BN35" s="452"/>
      <c r="BR35" s="459"/>
      <c r="BS35" s="460"/>
      <c r="BV35" s="461"/>
      <c r="BW35" s="382"/>
      <c r="BX35" s="382"/>
      <c r="BY35" s="462"/>
      <c r="BZ35" s="475"/>
      <c r="CA35" s="41"/>
      <c r="CB35" s="452"/>
      <c r="CC35" s="452"/>
      <c r="CD35" s="452"/>
      <c r="CE35" s="56"/>
      <c r="CF35" s="452"/>
      <c r="CG35" s="452"/>
      <c r="CH35" s="452"/>
      <c r="CI35" s="452"/>
      <c r="CK35" s="382"/>
      <c r="CL35" s="382"/>
      <c r="CM35" s="382"/>
      <c r="CP35" s="464"/>
      <c r="CQ35" s="380"/>
      <c r="CR35" s="476"/>
      <c r="CS35" s="382"/>
      <c r="CT35" s="477"/>
      <c r="CU35" s="382"/>
      <c r="CV35" s="382"/>
      <c r="CW35" s="468"/>
      <c r="CX35" s="469"/>
      <c r="CY35" s="382"/>
      <c r="CZ35" s="470"/>
      <c r="DA35" s="471"/>
      <c r="DB35" s="438"/>
      <c r="DC35" s="461"/>
      <c r="DD35" s="382"/>
      <c r="DE35" s="382"/>
      <c r="DF35" s="382"/>
      <c r="DJ35" s="438"/>
      <c r="DK35" s="461"/>
      <c r="DN35" s="438"/>
      <c r="DO35" s="452"/>
      <c r="DP35" s="455"/>
      <c r="DQ35" s="452"/>
      <c r="DR35" s="456"/>
      <c r="DS35" s="382">
        <v>31</v>
      </c>
      <c r="DW35" s="382">
        <v>31</v>
      </c>
      <c r="DX35" s="382">
        <v>3.5</v>
      </c>
      <c r="DY35" s="382"/>
      <c r="DZ35" s="382">
        <v>31</v>
      </c>
      <c r="EO35" s="338">
        <v>32</v>
      </c>
      <c r="EP35" s="338" t="str">
        <f>IF(Cover!B35="","",Cover!B35)</f>
        <v/>
      </c>
      <c r="EQ35" s="338" t="str">
        <f>IF(Cover!C35="","",Cover!C35)</f>
        <v/>
      </c>
      <c r="ER35" s="357" t="str">
        <f>IF(Cover!D35="","",Cover!D35)</f>
        <v/>
      </c>
      <c r="ES35" s="1037" t="str">
        <f>IF(AND(ISBLANK(Cover!B35),ISBLANK(Cover!C35),ISBLANK(Cover!D35)),"",100-SUM(EP35:ER35))</f>
        <v/>
      </c>
      <c r="FC35" s="237" t="str">
        <f t="shared" si="9"/>
        <v/>
      </c>
      <c r="FD35" s="90"/>
    </row>
    <row r="36" spans="1:160" ht="14.5" thickBot="1" x14ac:dyDescent="0.35">
      <c r="A36" s="338"/>
      <c r="B36" s="343"/>
      <c r="C36" s="128"/>
      <c r="D36" s="372"/>
      <c r="E36" s="351"/>
      <c r="F36" s="127"/>
      <c r="G36" s="127"/>
      <c r="H36" s="344"/>
      <c r="I36" s="348"/>
      <c r="J36" s="696"/>
      <c r="K36" s="344"/>
      <c r="L36" s="348"/>
      <c r="M36" s="344"/>
      <c r="N36" s="357"/>
      <c r="O36" s="127"/>
      <c r="P36" s="127"/>
      <c r="Q36" s="127"/>
      <c r="R36" s="358"/>
      <c r="S36" s="351"/>
      <c r="T36" s="127"/>
      <c r="U36" s="40"/>
      <c r="V36" s="446" t="str">
        <f t="shared" si="0"/>
        <v/>
      </c>
      <c r="W36" s="43" t="str">
        <f t="shared" si="1"/>
        <v/>
      </c>
      <c r="X36" s="42" t="str">
        <f t="shared" si="2"/>
        <v/>
      </c>
      <c r="Y36" s="238" t="str">
        <f t="shared" si="3"/>
        <v/>
      </c>
      <c r="Z36" s="112" t="str">
        <f t="shared" si="4"/>
        <v/>
      </c>
      <c r="AA36" s="833" t="str">
        <f t="shared" si="5"/>
        <v/>
      </c>
      <c r="AB36" s="456">
        <f t="shared" si="6"/>
        <v>0</v>
      </c>
      <c r="AC36" s="448">
        <f t="shared" si="8"/>
        <v>1</v>
      </c>
      <c r="AD36" s="837" t="str">
        <f t="shared" si="7"/>
        <v/>
      </c>
      <c r="AE36" s="424"/>
      <c r="AF36" s="449"/>
      <c r="AG36" s="447"/>
      <c r="AH36" s="450"/>
      <c r="AI36" s="450"/>
      <c r="AJ36" s="450"/>
      <c r="AK36" s="451"/>
      <c r="AL36" s="424"/>
      <c r="AM36" s="452"/>
      <c r="AN36" s="452"/>
      <c r="AO36" s="449"/>
      <c r="AP36" s="472"/>
      <c r="AQ36" s="473"/>
      <c r="AR36" s="424"/>
      <c r="AS36" s="56"/>
      <c r="AT36" s="44"/>
      <c r="AU36" s="452"/>
      <c r="AV36" s="452"/>
      <c r="AW36" s="452"/>
      <c r="AX36" s="44"/>
      <c r="AY36" s="452"/>
      <c r="AZ36" s="56"/>
      <c r="BA36" s="452"/>
      <c r="BB36" s="455"/>
      <c r="BC36" s="455"/>
      <c r="BD36" s="56"/>
      <c r="BE36" s="452"/>
      <c r="BF36" s="452"/>
      <c r="BG36" s="456"/>
      <c r="BH36" s="457"/>
      <c r="BI36" s="56"/>
      <c r="BJ36" s="474"/>
      <c r="BK36" s="452"/>
      <c r="BL36" s="56"/>
      <c r="BM36" s="56"/>
      <c r="BN36" s="452"/>
      <c r="BR36" s="459"/>
      <c r="BS36" s="460"/>
      <c r="BV36" s="461"/>
      <c r="BW36" s="382"/>
      <c r="BX36" s="382"/>
      <c r="BY36" s="462"/>
      <c r="BZ36" s="475"/>
      <c r="CA36" s="41"/>
      <c r="CB36" s="452"/>
      <c r="CC36" s="452"/>
      <c r="CD36" s="452"/>
      <c r="CE36" s="56"/>
      <c r="CF36" s="452"/>
      <c r="CG36" s="452"/>
      <c r="CH36" s="452"/>
      <c r="CI36" s="452"/>
      <c r="CK36" s="382"/>
      <c r="CL36" s="382"/>
      <c r="CM36" s="382"/>
      <c r="CP36" s="464"/>
      <c r="CQ36" s="380"/>
      <c r="CR36" s="476"/>
      <c r="CS36" s="382"/>
      <c r="CT36" s="477"/>
      <c r="CU36" s="382"/>
      <c r="CV36" s="382"/>
      <c r="CW36" s="468"/>
      <c r="CX36" s="469"/>
      <c r="CY36" s="382"/>
      <c r="CZ36" s="470"/>
      <c r="DA36" s="471"/>
      <c r="DB36" s="438"/>
      <c r="DC36" s="461"/>
      <c r="DD36" s="382"/>
      <c r="DE36" s="382"/>
      <c r="DF36" s="382"/>
      <c r="DJ36" s="438"/>
      <c r="DK36" s="461"/>
      <c r="DN36" s="438"/>
      <c r="DO36" s="452"/>
      <c r="DP36" s="455"/>
      <c r="DQ36" s="452"/>
      <c r="DR36" s="456"/>
      <c r="DS36" s="382">
        <v>32</v>
      </c>
      <c r="DW36" s="382">
        <v>32</v>
      </c>
      <c r="DX36" s="382">
        <v>3.6</v>
      </c>
      <c r="DY36" s="382"/>
      <c r="DZ36" s="382">
        <v>32</v>
      </c>
      <c r="EO36" s="339">
        <v>33</v>
      </c>
      <c r="EP36" s="1035" t="str">
        <f>IF(Cover!B36="","",Cover!B36)</f>
        <v/>
      </c>
      <c r="EQ36" s="1035" t="str">
        <f>IF(Cover!C36="","",Cover!C36)</f>
        <v/>
      </c>
      <c r="ER36" s="1035" t="str">
        <f>IF(Cover!D36="","",Cover!D36)</f>
        <v/>
      </c>
      <c r="ES36" s="1037" t="str">
        <f>IF(AND(ISBLANK(Cover!B36),ISBLANK(Cover!C36),ISBLANK(Cover!D36)),"",100-SUM(EP36:ER36))</f>
        <v/>
      </c>
      <c r="FC36" s="351" t="str">
        <f t="shared" si="9"/>
        <v/>
      </c>
      <c r="FD36" s="127"/>
    </row>
    <row r="37" spans="1:160" ht="14.5" thickBot="1" x14ac:dyDescent="0.35">
      <c r="A37" s="339"/>
      <c r="B37" s="345"/>
      <c r="C37" s="91"/>
      <c r="D37" s="360"/>
      <c r="E37" s="352"/>
      <c r="F37" s="91"/>
      <c r="G37" s="91"/>
      <c r="H37" s="346"/>
      <c r="I37" s="350"/>
      <c r="J37" s="697"/>
      <c r="K37" s="346"/>
      <c r="L37" s="349"/>
      <c r="M37" s="346"/>
      <c r="N37" s="361"/>
      <c r="O37" s="91"/>
      <c r="P37" s="91"/>
      <c r="Q37" s="91"/>
      <c r="R37" s="360"/>
      <c r="S37" s="353"/>
      <c r="T37" s="91"/>
      <c r="U37" s="40"/>
      <c r="V37" s="446" t="str">
        <f t="shared" si="0"/>
        <v/>
      </c>
      <c r="W37" s="43" t="str">
        <f t="shared" si="1"/>
        <v/>
      </c>
      <c r="X37" s="42" t="str">
        <f t="shared" si="2"/>
        <v/>
      </c>
      <c r="Y37" s="238" t="str">
        <f t="shared" si="3"/>
        <v/>
      </c>
      <c r="Z37" s="112" t="str">
        <f t="shared" si="4"/>
        <v/>
      </c>
      <c r="AA37" s="833" t="str">
        <f t="shared" si="5"/>
        <v/>
      </c>
      <c r="AB37" s="456">
        <f t="shared" si="6"/>
        <v>0</v>
      </c>
      <c r="AC37" s="448">
        <f t="shared" si="8"/>
        <v>1</v>
      </c>
      <c r="AD37" s="837" t="str">
        <f t="shared" si="7"/>
        <v/>
      </c>
      <c r="AE37" s="424"/>
      <c r="AF37" s="449"/>
      <c r="AG37" s="447"/>
      <c r="AH37" s="450"/>
      <c r="AI37" s="450"/>
      <c r="AJ37" s="450"/>
      <c r="AK37" s="451"/>
      <c r="AL37" s="424"/>
      <c r="AM37" s="452"/>
      <c r="AN37" s="452"/>
      <c r="AO37" s="449"/>
      <c r="AP37" s="472"/>
      <c r="AQ37" s="473"/>
      <c r="AR37" s="424"/>
      <c r="AS37" s="56"/>
      <c r="AT37" s="44"/>
      <c r="AU37" s="452"/>
      <c r="AV37" s="452"/>
      <c r="AW37" s="452"/>
      <c r="AX37" s="44"/>
      <c r="AY37" s="452"/>
      <c r="AZ37" s="56"/>
      <c r="BA37" s="452"/>
      <c r="BB37" s="455"/>
      <c r="BC37" s="455"/>
      <c r="BD37" s="56"/>
      <c r="BE37" s="452"/>
      <c r="BF37" s="452"/>
      <c r="BG37" s="456"/>
      <c r="BH37" s="457"/>
      <c r="BI37" s="56"/>
      <c r="BJ37" s="474"/>
      <c r="BK37" s="452"/>
      <c r="BL37" s="56"/>
      <c r="BM37" s="56"/>
      <c r="BN37" s="452"/>
      <c r="BR37" s="459"/>
      <c r="BS37" s="460"/>
      <c r="BV37" s="461"/>
      <c r="BW37" s="382"/>
      <c r="BX37" s="382"/>
      <c r="BY37" s="462"/>
      <c r="BZ37" s="475"/>
      <c r="CA37" s="41"/>
      <c r="CB37" s="452"/>
      <c r="CC37" s="452"/>
      <c r="CD37" s="452"/>
      <c r="CE37" s="56"/>
      <c r="CF37" s="452"/>
      <c r="CG37" s="452"/>
      <c r="CH37" s="452"/>
      <c r="CI37" s="452"/>
      <c r="CK37" s="382"/>
      <c r="CL37" s="382"/>
      <c r="CM37" s="382"/>
      <c r="CP37" s="464"/>
      <c r="CQ37" s="380"/>
      <c r="CR37" s="476"/>
      <c r="CS37" s="382"/>
      <c r="CT37" s="477"/>
      <c r="CU37" s="382"/>
      <c r="CV37" s="382"/>
      <c r="CW37" s="468"/>
      <c r="CX37" s="469"/>
      <c r="CY37" s="382"/>
      <c r="CZ37" s="470"/>
      <c r="DA37" s="471"/>
      <c r="DB37" s="438"/>
      <c r="DC37" s="461"/>
      <c r="DD37" s="382"/>
      <c r="DE37" s="382"/>
      <c r="DF37" s="382"/>
      <c r="DJ37" s="438"/>
      <c r="DK37" s="461"/>
      <c r="DN37" s="438"/>
      <c r="DO37" s="452"/>
      <c r="DP37" s="455"/>
      <c r="DQ37" s="452"/>
      <c r="DR37" s="456"/>
      <c r="DS37" s="382">
        <v>33</v>
      </c>
      <c r="DW37" s="382">
        <v>33</v>
      </c>
      <c r="DX37" s="382">
        <v>3.7</v>
      </c>
      <c r="DY37" s="382"/>
      <c r="DZ37" s="382">
        <v>33</v>
      </c>
      <c r="EO37" s="338">
        <v>34</v>
      </c>
      <c r="EP37" s="338" t="str">
        <f>IF(Cover!B37="","",Cover!B37)</f>
        <v/>
      </c>
      <c r="EQ37" s="338" t="str">
        <f>IF(Cover!C37="","",Cover!C37)</f>
        <v/>
      </c>
      <c r="ER37" s="357" t="str">
        <f>IF(Cover!D37="","",Cover!D37)</f>
        <v/>
      </c>
      <c r="ES37" s="1037" t="str">
        <f>IF(AND(ISBLANK(Cover!B37),ISBLANK(Cover!C37),ISBLANK(Cover!D37)),"",100-SUM(EP37:ER37))</f>
        <v/>
      </c>
      <c r="FC37" s="237" t="str">
        <f t="shared" si="9"/>
        <v/>
      </c>
      <c r="FD37" s="91"/>
    </row>
    <row r="38" spans="1:160" ht="14.5" thickBot="1" x14ac:dyDescent="0.35">
      <c r="A38" s="338"/>
      <c r="B38" s="343"/>
      <c r="C38" s="128"/>
      <c r="D38" s="372"/>
      <c r="E38" s="351"/>
      <c r="F38" s="127"/>
      <c r="G38" s="127"/>
      <c r="H38" s="344"/>
      <c r="I38" s="348"/>
      <c r="J38" s="696"/>
      <c r="K38" s="344"/>
      <c r="L38" s="348"/>
      <c r="M38" s="344"/>
      <c r="N38" s="357"/>
      <c r="O38" s="127"/>
      <c r="P38" s="127"/>
      <c r="Q38" s="127"/>
      <c r="R38" s="358"/>
      <c r="S38" s="351"/>
      <c r="T38" s="127"/>
      <c r="U38" s="40"/>
      <c r="V38" s="446" t="str">
        <f t="shared" si="0"/>
        <v/>
      </c>
      <c r="W38" s="43" t="str">
        <f t="shared" si="1"/>
        <v/>
      </c>
      <c r="X38" s="42" t="str">
        <f t="shared" si="2"/>
        <v/>
      </c>
      <c r="Y38" s="238" t="str">
        <f t="shared" si="3"/>
        <v/>
      </c>
      <c r="Z38" s="112" t="str">
        <f t="shared" si="4"/>
        <v/>
      </c>
      <c r="AA38" s="833" t="str">
        <f t="shared" si="5"/>
        <v/>
      </c>
      <c r="AB38" s="456">
        <f t="shared" si="6"/>
        <v>0</v>
      </c>
      <c r="AC38" s="448">
        <f t="shared" si="8"/>
        <v>1</v>
      </c>
      <c r="AD38" s="837" t="str">
        <f t="shared" si="7"/>
        <v/>
      </c>
      <c r="AE38" s="424"/>
      <c r="AF38" s="449"/>
      <c r="AG38" s="447"/>
      <c r="AH38" s="450"/>
      <c r="AI38" s="450"/>
      <c r="AJ38" s="450"/>
      <c r="AK38" s="451"/>
      <c r="AL38" s="424"/>
      <c r="AM38" s="452"/>
      <c r="AN38" s="452"/>
      <c r="AO38" s="449"/>
      <c r="AP38" s="472"/>
      <c r="AQ38" s="473"/>
      <c r="AR38" s="424"/>
      <c r="AS38" s="56"/>
      <c r="AT38" s="44"/>
      <c r="AU38" s="452"/>
      <c r="AV38" s="452"/>
      <c r="AW38" s="452"/>
      <c r="AX38" s="44"/>
      <c r="AY38" s="452"/>
      <c r="AZ38" s="56"/>
      <c r="BA38" s="452"/>
      <c r="BB38" s="455"/>
      <c r="BC38" s="455"/>
      <c r="BD38" s="56"/>
      <c r="BE38" s="452"/>
      <c r="BF38" s="452"/>
      <c r="BG38" s="456"/>
      <c r="BH38" s="457"/>
      <c r="BI38" s="56"/>
      <c r="BJ38" s="474"/>
      <c r="BK38" s="452"/>
      <c r="BL38" s="56"/>
      <c r="BM38" s="56"/>
      <c r="BN38" s="452"/>
      <c r="BR38" s="459"/>
      <c r="BS38" s="460"/>
      <c r="BV38" s="461"/>
      <c r="BW38" s="382"/>
      <c r="BX38" s="382"/>
      <c r="BY38" s="462"/>
      <c r="BZ38" s="475"/>
      <c r="CA38" s="41"/>
      <c r="CB38" s="452"/>
      <c r="CC38" s="452"/>
      <c r="CD38" s="452"/>
      <c r="CE38" s="56"/>
      <c r="CF38" s="452"/>
      <c r="CG38" s="452"/>
      <c r="CH38" s="452"/>
      <c r="CI38" s="452"/>
      <c r="CK38" s="382"/>
      <c r="CL38" s="382"/>
      <c r="CM38" s="382"/>
      <c r="CP38" s="464"/>
      <c r="CQ38" s="380"/>
      <c r="CR38" s="476"/>
      <c r="CS38" s="382"/>
      <c r="CT38" s="477"/>
      <c r="CU38" s="382"/>
      <c r="CV38" s="382"/>
      <c r="CW38" s="468"/>
      <c r="CX38" s="469"/>
      <c r="CY38" s="382"/>
      <c r="CZ38" s="470"/>
      <c r="DA38" s="471"/>
      <c r="DB38" s="438"/>
      <c r="DC38" s="461"/>
      <c r="DD38" s="382"/>
      <c r="DE38" s="382"/>
      <c r="DF38" s="382"/>
      <c r="DJ38" s="438"/>
      <c r="DK38" s="461"/>
      <c r="DN38" s="438"/>
      <c r="DO38" s="452"/>
      <c r="DP38" s="455"/>
      <c r="DQ38" s="452"/>
      <c r="DR38" s="456"/>
      <c r="DS38" s="382">
        <v>34</v>
      </c>
      <c r="DW38" s="382">
        <v>34</v>
      </c>
      <c r="DX38" s="382">
        <v>3.8</v>
      </c>
      <c r="DY38" s="382"/>
      <c r="DZ38" s="382">
        <v>34</v>
      </c>
      <c r="EO38" s="339">
        <v>35</v>
      </c>
      <c r="EP38" s="1035" t="str">
        <f>IF(Cover!B38="","",Cover!B38)</f>
        <v/>
      </c>
      <c r="EQ38" s="1035" t="str">
        <f>IF(Cover!C38="","",Cover!C38)</f>
        <v/>
      </c>
      <c r="ER38" s="1035" t="str">
        <f>IF(Cover!D38="","",Cover!D38)</f>
        <v/>
      </c>
      <c r="ES38" s="1037" t="str">
        <f>IF(AND(ISBLANK(Cover!B38),ISBLANK(Cover!C38),ISBLANK(Cover!D38)),"",100-SUM(EP38:ER38))</f>
        <v/>
      </c>
      <c r="FC38" s="351" t="str">
        <f t="shared" si="9"/>
        <v/>
      </c>
      <c r="FD38" s="127"/>
    </row>
    <row r="39" spans="1:160" ht="14.5" thickBot="1" x14ac:dyDescent="0.35">
      <c r="A39" s="339"/>
      <c r="B39" s="345"/>
      <c r="C39" s="91"/>
      <c r="D39" s="360"/>
      <c r="E39" s="352"/>
      <c r="F39" s="91"/>
      <c r="G39" s="91"/>
      <c r="H39" s="346"/>
      <c r="I39" s="350"/>
      <c r="J39" s="697"/>
      <c r="K39" s="346"/>
      <c r="L39" s="349"/>
      <c r="M39" s="346"/>
      <c r="N39" s="361"/>
      <c r="O39" s="91"/>
      <c r="P39" s="91"/>
      <c r="Q39" s="91"/>
      <c r="R39" s="360"/>
      <c r="S39" s="353"/>
      <c r="T39" s="484"/>
      <c r="U39" s="40"/>
      <c r="V39" s="446" t="str">
        <f t="shared" si="0"/>
        <v/>
      </c>
      <c r="W39" s="43" t="str">
        <f t="shared" si="1"/>
        <v/>
      </c>
      <c r="X39" s="42" t="str">
        <f t="shared" si="2"/>
        <v/>
      </c>
      <c r="Y39" s="238" t="str">
        <f t="shared" si="3"/>
        <v/>
      </c>
      <c r="Z39" s="112" t="str">
        <f t="shared" si="4"/>
        <v/>
      </c>
      <c r="AA39" s="833" t="str">
        <f t="shared" si="5"/>
        <v/>
      </c>
      <c r="AB39" s="456">
        <f t="shared" si="6"/>
        <v>0</v>
      </c>
      <c r="AC39" s="448">
        <f t="shared" si="8"/>
        <v>1</v>
      </c>
      <c r="AD39" s="837" t="str">
        <f t="shared" si="7"/>
        <v/>
      </c>
      <c r="AE39" s="424"/>
      <c r="AF39" s="449"/>
      <c r="AG39" s="447"/>
      <c r="AH39" s="450"/>
      <c r="AI39" s="450"/>
      <c r="AJ39" s="450"/>
      <c r="AK39" s="451"/>
      <c r="AL39" s="424"/>
      <c r="AM39" s="452"/>
      <c r="AN39" s="452"/>
      <c r="AO39" s="449"/>
      <c r="AP39" s="472"/>
      <c r="AQ39" s="473"/>
      <c r="AR39" s="424"/>
      <c r="AS39" s="56"/>
      <c r="AT39" s="44"/>
      <c r="AU39" s="452"/>
      <c r="AV39" s="452"/>
      <c r="AW39" s="452"/>
      <c r="AX39" s="44"/>
      <c r="AY39" s="452"/>
      <c r="AZ39" s="56"/>
      <c r="BA39" s="452"/>
      <c r="BB39" s="455"/>
      <c r="BC39" s="455"/>
      <c r="BD39" s="56"/>
      <c r="BE39" s="452"/>
      <c r="BF39" s="452"/>
      <c r="BG39" s="456"/>
      <c r="BH39" s="457"/>
      <c r="BI39" s="56"/>
      <c r="BJ39" s="474"/>
      <c r="BK39" s="452"/>
      <c r="BL39" s="56"/>
      <c r="BM39" s="56"/>
      <c r="BN39" s="452"/>
      <c r="BR39" s="459"/>
      <c r="BS39" s="460"/>
      <c r="BV39" s="461"/>
      <c r="BW39" s="382"/>
      <c r="BX39" s="382"/>
      <c r="BY39" s="462"/>
      <c r="BZ39" s="475"/>
      <c r="CA39" s="41"/>
      <c r="CB39" s="452"/>
      <c r="CC39" s="452"/>
      <c r="CD39" s="452"/>
      <c r="CE39" s="56"/>
      <c r="CF39" s="452"/>
      <c r="CG39" s="452"/>
      <c r="CH39" s="452"/>
      <c r="CI39" s="452"/>
      <c r="CK39" s="382"/>
      <c r="CL39" s="382"/>
      <c r="CM39" s="382"/>
      <c r="CP39" s="464"/>
      <c r="CQ39" s="380"/>
      <c r="CR39" s="476"/>
      <c r="CS39" s="382"/>
      <c r="CT39" s="477"/>
      <c r="CU39" s="382"/>
      <c r="CV39" s="382"/>
      <c r="CW39" s="468"/>
      <c r="CX39" s="469"/>
      <c r="CY39" s="382"/>
      <c r="CZ39" s="470"/>
      <c r="DA39" s="471"/>
      <c r="DB39" s="438"/>
      <c r="DC39" s="461"/>
      <c r="DD39" s="382"/>
      <c r="DE39" s="382"/>
      <c r="DF39" s="382"/>
      <c r="DJ39" s="438"/>
      <c r="DK39" s="461"/>
      <c r="DN39" s="438"/>
      <c r="DO39" s="452"/>
      <c r="DP39" s="455"/>
      <c r="DQ39" s="452"/>
      <c r="DR39" s="456"/>
      <c r="DS39" s="382">
        <v>35</v>
      </c>
      <c r="DW39" s="382">
        <v>35</v>
      </c>
      <c r="DX39" s="382">
        <v>3.9</v>
      </c>
      <c r="DY39" s="382"/>
      <c r="DZ39" s="382">
        <v>35</v>
      </c>
      <c r="EO39" s="338">
        <v>36</v>
      </c>
      <c r="EP39" s="338" t="str">
        <f>IF(Cover!B39="","",Cover!B39)</f>
        <v/>
      </c>
      <c r="EQ39" s="338" t="str">
        <f>IF(Cover!C39="","",Cover!C39)</f>
        <v/>
      </c>
      <c r="ER39" s="357" t="str">
        <f>IF(Cover!D39="","",Cover!D39)</f>
        <v/>
      </c>
      <c r="ES39" s="1037" t="str">
        <f>IF(AND(ISBLANK(Cover!B39),ISBLANK(Cover!C39),ISBLANK(Cover!D39)),"",100-SUM(EP39:ER39))</f>
        <v/>
      </c>
      <c r="FC39" s="237" t="str">
        <f t="shared" si="9"/>
        <v/>
      </c>
      <c r="FD39" s="91"/>
    </row>
    <row r="40" spans="1:160" ht="14.5" thickBot="1" x14ac:dyDescent="0.35">
      <c r="A40" s="338"/>
      <c r="B40" s="343"/>
      <c r="C40" s="128"/>
      <c r="D40" s="372"/>
      <c r="E40" s="351"/>
      <c r="F40" s="127"/>
      <c r="G40" s="127"/>
      <c r="H40" s="344"/>
      <c r="I40" s="348"/>
      <c r="J40" s="696"/>
      <c r="K40" s="344"/>
      <c r="L40" s="348"/>
      <c r="M40" s="344"/>
      <c r="N40" s="357"/>
      <c r="O40" s="127"/>
      <c r="P40" s="127"/>
      <c r="Q40" s="127"/>
      <c r="R40" s="358"/>
      <c r="S40" s="351"/>
      <c r="T40" s="127"/>
      <c r="U40" s="40"/>
      <c r="V40" s="446" t="str">
        <f t="shared" si="0"/>
        <v/>
      </c>
      <c r="W40" s="43" t="str">
        <f t="shared" si="1"/>
        <v/>
      </c>
      <c r="X40" s="42" t="str">
        <f t="shared" si="2"/>
        <v/>
      </c>
      <c r="Y40" s="238" t="str">
        <f t="shared" si="3"/>
        <v/>
      </c>
      <c r="Z40" s="112" t="str">
        <f t="shared" si="4"/>
        <v/>
      </c>
      <c r="AA40" s="833" t="str">
        <f t="shared" si="5"/>
        <v/>
      </c>
      <c r="AB40" s="456">
        <f t="shared" si="6"/>
        <v>0</v>
      </c>
      <c r="AC40" s="448">
        <f t="shared" si="8"/>
        <v>1</v>
      </c>
      <c r="AD40" s="837" t="str">
        <f t="shared" si="7"/>
        <v/>
      </c>
      <c r="AE40" s="424"/>
      <c r="AF40" s="449"/>
      <c r="AG40" s="447"/>
      <c r="AH40" s="450"/>
      <c r="AI40" s="450"/>
      <c r="AJ40" s="450"/>
      <c r="AK40" s="451"/>
      <c r="AL40" s="424"/>
      <c r="AM40" s="452"/>
      <c r="AN40" s="452"/>
      <c r="AO40" s="449"/>
      <c r="AP40" s="472"/>
      <c r="AQ40" s="473"/>
      <c r="AR40" s="424"/>
      <c r="AS40" s="56"/>
      <c r="AT40" s="44"/>
      <c r="AU40" s="452"/>
      <c r="AV40" s="452"/>
      <c r="AW40" s="452"/>
      <c r="AX40" s="44"/>
      <c r="AY40" s="452"/>
      <c r="AZ40" s="56"/>
      <c r="BA40" s="452"/>
      <c r="BB40" s="455"/>
      <c r="BC40" s="455"/>
      <c r="BD40" s="56"/>
      <c r="BE40" s="452"/>
      <c r="BF40" s="452"/>
      <c r="BG40" s="456"/>
      <c r="BH40" s="457"/>
      <c r="BI40" s="56"/>
      <c r="BJ40" s="474"/>
      <c r="BK40" s="452"/>
      <c r="BL40" s="56"/>
      <c r="BM40" s="56"/>
      <c r="BN40" s="452"/>
      <c r="BR40" s="459"/>
      <c r="BS40" s="460"/>
      <c r="BV40" s="461"/>
      <c r="BW40" s="382"/>
      <c r="BX40" s="382"/>
      <c r="BY40" s="462"/>
      <c r="BZ40" s="475"/>
      <c r="CA40" s="41"/>
      <c r="CB40" s="452"/>
      <c r="CC40" s="452"/>
      <c r="CD40" s="452"/>
      <c r="CE40" s="56"/>
      <c r="CF40" s="452"/>
      <c r="CG40" s="452"/>
      <c r="CH40" s="452"/>
      <c r="CI40" s="452"/>
      <c r="CK40" s="382"/>
      <c r="CL40" s="382"/>
      <c r="CM40" s="382"/>
      <c r="CP40" s="464"/>
      <c r="CQ40" s="380"/>
      <c r="CR40" s="476"/>
      <c r="CS40" s="382"/>
      <c r="CT40" s="477"/>
      <c r="CU40" s="382"/>
      <c r="CV40" s="382"/>
      <c r="CW40" s="468"/>
      <c r="CX40" s="469"/>
      <c r="CY40" s="382"/>
      <c r="CZ40" s="470"/>
      <c r="DA40" s="471"/>
      <c r="DB40" s="438"/>
      <c r="DC40" s="461"/>
      <c r="DD40" s="382"/>
      <c r="DE40" s="382"/>
      <c r="DF40" s="382"/>
      <c r="DJ40" s="438"/>
      <c r="DK40" s="461"/>
      <c r="DN40" s="438"/>
      <c r="DO40" s="452"/>
      <c r="DP40" s="455"/>
      <c r="DQ40" s="452"/>
      <c r="DR40" s="456"/>
      <c r="DS40" s="382">
        <v>36</v>
      </c>
      <c r="DW40" s="382">
        <v>36</v>
      </c>
      <c r="DX40" s="382">
        <v>4</v>
      </c>
      <c r="DY40" s="382"/>
      <c r="DZ40" s="382">
        <v>36</v>
      </c>
      <c r="EO40" s="339">
        <v>37</v>
      </c>
      <c r="EP40" s="1035" t="str">
        <f>IF(Cover!B40="","",Cover!B40)</f>
        <v/>
      </c>
      <c r="EQ40" s="1035" t="str">
        <f>IF(Cover!C40="","",Cover!C40)</f>
        <v/>
      </c>
      <c r="ER40" s="1035" t="str">
        <f>IF(Cover!D40="","",Cover!D40)</f>
        <v/>
      </c>
      <c r="ES40" s="1037" t="str">
        <f>IF(AND(ISBLANK(Cover!B40),ISBLANK(Cover!C40),ISBLANK(Cover!D40)),"",100-SUM(EP40:ER40))</f>
        <v/>
      </c>
      <c r="FC40" s="351" t="str">
        <f t="shared" si="9"/>
        <v/>
      </c>
      <c r="FD40" s="127"/>
    </row>
    <row r="41" spans="1:160" ht="14.5" thickBot="1" x14ac:dyDescent="0.35">
      <c r="A41" s="339"/>
      <c r="B41" s="345"/>
      <c r="C41" s="91"/>
      <c r="D41" s="360"/>
      <c r="E41" s="352"/>
      <c r="F41" s="91"/>
      <c r="G41" s="91"/>
      <c r="H41" s="346"/>
      <c r="I41" s="350"/>
      <c r="J41" s="697"/>
      <c r="K41" s="346"/>
      <c r="L41" s="349"/>
      <c r="M41" s="346"/>
      <c r="N41" s="361"/>
      <c r="O41" s="91"/>
      <c r="P41" s="91"/>
      <c r="Q41" s="91"/>
      <c r="R41" s="360"/>
      <c r="S41" s="353"/>
      <c r="T41" s="484"/>
      <c r="U41" s="40"/>
      <c r="V41" s="446" t="str">
        <f t="shared" si="0"/>
        <v/>
      </c>
      <c r="W41" s="43" t="str">
        <f t="shared" si="1"/>
        <v/>
      </c>
      <c r="X41" s="42" t="str">
        <f t="shared" si="2"/>
        <v/>
      </c>
      <c r="Y41" s="238" t="str">
        <f t="shared" si="3"/>
        <v/>
      </c>
      <c r="Z41" s="112" t="str">
        <f t="shared" si="4"/>
        <v/>
      </c>
      <c r="AA41" s="833" t="str">
        <f t="shared" si="5"/>
        <v/>
      </c>
      <c r="AB41" s="456">
        <f t="shared" si="6"/>
        <v>0</v>
      </c>
      <c r="AC41" s="448">
        <f t="shared" si="8"/>
        <v>1</v>
      </c>
      <c r="AD41" s="837" t="str">
        <f t="shared" si="7"/>
        <v/>
      </c>
      <c r="AE41" s="424"/>
      <c r="AF41" s="449"/>
      <c r="AG41" s="447"/>
      <c r="AH41" s="450"/>
      <c r="AI41" s="450"/>
      <c r="AJ41" s="450"/>
      <c r="AK41" s="451"/>
      <c r="AL41" s="424"/>
      <c r="AM41" s="452"/>
      <c r="AN41" s="452"/>
      <c r="AO41" s="449"/>
      <c r="AP41" s="472"/>
      <c r="AQ41" s="473"/>
      <c r="AR41" s="424"/>
      <c r="AS41" s="56"/>
      <c r="AT41" s="44"/>
      <c r="AU41" s="452"/>
      <c r="AV41" s="452"/>
      <c r="AW41" s="452"/>
      <c r="AX41" s="44"/>
      <c r="AY41" s="452"/>
      <c r="AZ41" s="56"/>
      <c r="BA41" s="452"/>
      <c r="BB41" s="455"/>
      <c r="BC41" s="455"/>
      <c r="BD41" s="56"/>
      <c r="BE41" s="452"/>
      <c r="BF41" s="452"/>
      <c r="BG41" s="456"/>
      <c r="BH41" s="457"/>
      <c r="BI41" s="56"/>
      <c r="BJ41" s="474"/>
      <c r="BK41" s="452"/>
      <c r="BL41" s="56"/>
      <c r="BM41" s="56"/>
      <c r="BN41" s="452"/>
      <c r="BR41" s="459"/>
      <c r="BS41" s="460"/>
      <c r="BV41" s="461"/>
      <c r="BW41" s="382"/>
      <c r="BX41" s="382"/>
      <c r="BY41" s="462"/>
      <c r="BZ41" s="475"/>
      <c r="CA41" s="41"/>
      <c r="CB41" s="452"/>
      <c r="CC41" s="452"/>
      <c r="CD41" s="452"/>
      <c r="CE41" s="56"/>
      <c r="CF41" s="452"/>
      <c r="CG41" s="452"/>
      <c r="CH41" s="452"/>
      <c r="CI41" s="452"/>
      <c r="CK41" s="382"/>
      <c r="CL41" s="382"/>
      <c r="CM41" s="382"/>
      <c r="CP41" s="464"/>
      <c r="CQ41" s="380"/>
      <c r="CR41" s="476"/>
      <c r="CS41" s="382"/>
      <c r="CT41" s="477"/>
      <c r="CU41" s="382"/>
      <c r="CV41" s="382"/>
      <c r="CW41" s="468"/>
      <c r="CX41" s="469"/>
      <c r="CY41" s="382"/>
      <c r="CZ41" s="470"/>
      <c r="DA41" s="471"/>
      <c r="DB41" s="438"/>
      <c r="DC41" s="461"/>
      <c r="DD41" s="382"/>
      <c r="DE41" s="382"/>
      <c r="DF41" s="382"/>
      <c r="DJ41" s="438"/>
      <c r="DK41" s="461"/>
      <c r="DN41" s="438"/>
      <c r="DO41" s="452"/>
      <c r="DP41" s="455"/>
      <c r="DQ41" s="452"/>
      <c r="DR41" s="456"/>
      <c r="DS41" s="382">
        <v>37</v>
      </c>
      <c r="DW41" s="382">
        <v>37</v>
      </c>
      <c r="DX41" s="382">
        <v>4.0999999999999996</v>
      </c>
      <c r="DY41" s="382"/>
      <c r="DZ41" s="382">
        <v>37</v>
      </c>
      <c r="EO41" s="338">
        <v>38</v>
      </c>
      <c r="EP41" s="338" t="str">
        <f>IF(Cover!B41="","",Cover!B41)</f>
        <v/>
      </c>
      <c r="EQ41" s="338" t="str">
        <f>IF(Cover!C41="","",Cover!C41)</f>
        <v/>
      </c>
      <c r="ER41" s="357" t="str">
        <f>IF(Cover!D41="","",Cover!D41)</f>
        <v/>
      </c>
      <c r="ES41" s="1037" t="str">
        <f>IF(AND(ISBLANK(Cover!B41),ISBLANK(Cover!C41),ISBLANK(Cover!D41)),"",100-SUM(EP41:ER41))</f>
        <v/>
      </c>
      <c r="FC41" s="237" t="str">
        <f t="shared" si="9"/>
        <v/>
      </c>
      <c r="FD41" s="91"/>
    </row>
    <row r="42" spans="1:160" ht="14.5" thickBot="1" x14ac:dyDescent="0.35">
      <c r="A42" s="338"/>
      <c r="B42" s="343"/>
      <c r="C42" s="128"/>
      <c r="D42" s="372"/>
      <c r="E42" s="351"/>
      <c r="F42" s="127"/>
      <c r="G42" s="127"/>
      <c r="H42" s="344"/>
      <c r="I42" s="348"/>
      <c r="J42" s="696"/>
      <c r="K42" s="344"/>
      <c r="L42" s="348"/>
      <c r="M42" s="344"/>
      <c r="N42" s="357"/>
      <c r="O42" s="127"/>
      <c r="P42" s="127"/>
      <c r="Q42" s="127"/>
      <c r="R42" s="358"/>
      <c r="S42" s="351"/>
      <c r="T42" s="127"/>
      <c r="U42" s="40"/>
      <c r="V42" s="446" t="str">
        <f t="shared" si="0"/>
        <v/>
      </c>
      <c r="W42" s="43" t="str">
        <f t="shared" si="1"/>
        <v/>
      </c>
      <c r="X42" s="42" t="str">
        <f t="shared" si="2"/>
        <v/>
      </c>
      <c r="Y42" s="238" t="str">
        <f t="shared" si="3"/>
        <v/>
      </c>
      <c r="Z42" s="112" t="str">
        <f t="shared" si="4"/>
        <v/>
      </c>
      <c r="AA42" s="833" t="str">
        <f t="shared" si="5"/>
        <v/>
      </c>
      <c r="AB42" s="456">
        <f t="shared" si="6"/>
        <v>0</v>
      </c>
      <c r="AC42" s="448">
        <f t="shared" si="8"/>
        <v>1</v>
      </c>
      <c r="AD42" s="837" t="str">
        <f t="shared" si="7"/>
        <v/>
      </c>
      <c r="AF42" s="438"/>
      <c r="AG42" s="447"/>
      <c r="AH42" s="450"/>
      <c r="AI42" s="450"/>
      <c r="AJ42" s="450"/>
      <c r="AK42" s="451"/>
      <c r="AL42" s="424"/>
      <c r="AM42" s="452"/>
      <c r="AN42" s="452"/>
      <c r="AO42" s="449"/>
      <c r="AP42" s="472"/>
      <c r="AQ42" s="473"/>
      <c r="AR42" s="424"/>
      <c r="AS42" s="56"/>
      <c r="AT42" s="44"/>
      <c r="AU42" s="452"/>
      <c r="AV42" s="452"/>
      <c r="AW42" s="452"/>
      <c r="AX42" s="44"/>
      <c r="AY42" s="452"/>
      <c r="AZ42" s="56"/>
      <c r="BA42" s="452"/>
      <c r="BB42" s="455"/>
      <c r="BC42" s="455"/>
      <c r="BD42" s="56"/>
      <c r="BE42" s="452"/>
      <c r="BF42" s="452"/>
      <c r="BG42" s="456"/>
      <c r="BH42" s="457"/>
      <c r="BI42" s="56"/>
      <c r="BJ42" s="474"/>
      <c r="BK42" s="452"/>
      <c r="BL42" s="56"/>
      <c r="BM42" s="56"/>
      <c r="BN42" s="452"/>
      <c r="BR42" s="459"/>
      <c r="BS42" s="460"/>
      <c r="BV42" s="461"/>
      <c r="BW42" s="382"/>
      <c r="BX42" s="382"/>
      <c r="BY42" s="462"/>
      <c r="BZ42" s="475"/>
      <c r="CA42" s="41"/>
      <c r="CB42" s="452"/>
      <c r="CC42" s="452"/>
      <c r="CD42" s="452"/>
      <c r="CE42" s="56"/>
      <c r="CF42" s="452"/>
      <c r="CG42" s="452"/>
      <c r="CH42" s="452"/>
      <c r="CI42" s="452"/>
      <c r="CK42" s="382"/>
      <c r="CL42" s="382"/>
      <c r="CM42" s="382"/>
      <c r="CP42" s="464"/>
      <c r="CQ42" s="380"/>
      <c r="CR42" s="476"/>
      <c r="CS42" s="382"/>
      <c r="CT42" s="477"/>
      <c r="CU42" s="382"/>
      <c r="CV42" s="382"/>
      <c r="CW42" s="468"/>
      <c r="CX42" s="469"/>
      <c r="CY42" s="382"/>
      <c r="CZ42" s="470"/>
      <c r="DA42" s="471"/>
      <c r="DB42" s="438"/>
      <c r="DC42" s="461"/>
      <c r="DD42" s="382"/>
      <c r="DE42" s="382"/>
      <c r="DF42" s="382"/>
      <c r="DJ42" s="438"/>
      <c r="DK42" s="461"/>
      <c r="DN42" s="438"/>
      <c r="DO42" s="452"/>
      <c r="DP42" s="455"/>
      <c r="DQ42" s="452"/>
      <c r="DR42" s="456"/>
      <c r="DS42" s="382">
        <v>38</v>
      </c>
      <c r="DW42" s="382">
        <v>38</v>
      </c>
      <c r="DX42" s="382">
        <v>4.2</v>
      </c>
      <c r="DY42" s="382"/>
      <c r="DZ42" s="382">
        <v>38</v>
      </c>
      <c r="EO42" s="339">
        <v>39</v>
      </c>
      <c r="EP42" s="1035" t="str">
        <f>IF(Cover!B42="","",Cover!B42)</f>
        <v/>
      </c>
      <c r="EQ42" s="1035" t="str">
        <f>IF(Cover!C42="","",Cover!C42)</f>
        <v/>
      </c>
      <c r="ER42" s="1035" t="str">
        <f>IF(Cover!D42="","",Cover!D42)</f>
        <v/>
      </c>
      <c r="ES42" s="1037" t="str">
        <f>IF(AND(ISBLANK(Cover!B42),ISBLANK(Cover!C42),ISBLANK(Cover!D42)),"",100-SUM(EP42:ER42))</f>
        <v/>
      </c>
      <c r="FC42" s="351" t="str">
        <f t="shared" si="9"/>
        <v/>
      </c>
      <c r="FD42" s="127"/>
    </row>
    <row r="43" spans="1:160" ht="14.5" thickBot="1" x14ac:dyDescent="0.35">
      <c r="A43" s="339"/>
      <c r="B43" s="345"/>
      <c r="C43" s="90"/>
      <c r="D43" s="362"/>
      <c r="E43" s="352"/>
      <c r="F43" s="90"/>
      <c r="G43" s="91"/>
      <c r="H43" s="346"/>
      <c r="I43" s="349"/>
      <c r="J43" s="697"/>
      <c r="K43" s="346"/>
      <c r="L43" s="349"/>
      <c r="M43" s="346"/>
      <c r="N43" s="359"/>
      <c r="O43" s="91"/>
      <c r="P43" s="91"/>
      <c r="Q43" s="91"/>
      <c r="R43" s="360"/>
      <c r="S43" s="355"/>
      <c r="T43" s="91"/>
      <c r="U43" s="40"/>
      <c r="V43" s="446" t="str">
        <f t="shared" si="0"/>
        <v/>
      </c>
      <c r="W43" s="43" t="str">
        <f t="shared" si="1"/>
        <v/>
      </c>
      <c r="X43" s="42" t="str">
        <f t="shared" si="2"/>
        <v/>
      </c>
      <c r="Y43" s="238" t="str">
        <f t="shared" si="3"/>
        <v/>
      </c>
      <c r="Z43" s="112" t="str">
        <f t="shared" si="4"/>
        <v/>
      </c>
      <c r="AA43" s="833" t="str">
        <f t="shared" si="5"/>
        <v/>
      </c>
      <c r="AB43" s="456">
        <f t="shared" si="6"/>
        <v>0</v>
      </c>
      <c r="AC43" s="448">
        <f t="shared" si="8"/>
        <v>1</v>
      </c>
      <c r="AD43" s="837" t="str">
        <f t="shared" si="7"/>
        <v/>
      </c>
      <c r="AF43" s="438"/>
      <c r="AG43" s="447"/>
      <c r="AH43" s="450"/>
      <c r="AI43" s="450"/>
      <c r="AJ43" s="450"/>
      <c r="AK43" s="451"/>
      <c r="AL43" s="424"/>
      <c r="AM43" s="452"/>
      <c r="AN43" s="452"/>
      <c r="AO43" s="449"/>
      <c r="AP43" s="472"/>
      <c r="AQ43" s="473"/>
      <c r="AR43" s="424"/>
      <c r="AS43" s="56"/>
      <c r="AT43" s="44"/>
      <c r="AU43" s="452"/>
      <c r="AV43" s="452"/>
      <c r="AW43" s="452"/>
      <c r="AX43" s="44"/>
      <c r="AY43" s="452"/>
      <c r="AZ43" s="56"/>
      <c r="BA43" s="452"/>
      <c r="BB43" s="455"/>
      <c r="BC43" s="455"/>
      <c r="BD43" s="56"/>
      <c r="BE43" s="452"/>
      <c r="BF43" s="452"/>
      <c r="BG43" s="456"/>
      <c r="BH43" s="457"/>
      <c r="BI43" s="56"/>
      <c r="BJ43" s="474"/>
      <c r="BK43" s="452"/>
      <c r="BL43" s="56"/>
      <c r="BM43" s="56"/>
      <c r="BN43" s="452"/>
      <c r="BR43" s="459"/>
      <c r="BS43" s="460"/>
      <c r="BV43" s="461"/>
      <c r="BW43" s="382"/>
      <c r="BX43" s="382"/>
      <c r="BY43" s="462"/>
      <c r="BZ43" s="475"/>
      <c r="CA43" s="41"/>
      <c r="CB43" s="452"/>
      <c r="CC43" s="452"/>
      <c r="CD43" s="452"/>
      <c r="CE43" s="56"/>
      <c r="CF43" s="452"/>
      <c r="CG43" s="452"/>
      <c r="CH43" s="452"/>
      <c r="CI43" s="452"/>
      <c r="CK43" s="382"/>
      <c r="CL43" s="382"/>
      <c r="CM43" s="382"/>
      <c r="CP43" s="464"/>
      <c r="CQ43" s="380"/>
      <c r="CR43" s="476"/>
      <c r="CS43" s="382"/>
      <c r="CT43" s="477"/>
      <c r="CU43" s="382"/>
      <c r="CV43" s="382"/>
      <c r="CW43" s="468"/>
      <c r="CX43" s="469"/>
      <c r="CY43" s="382"/>
      <c r="CZ43" s="470"/>
      <c r="DA43" s="471"/>
      <c r="DB43" s="438"/>
      <c r="DC43" s="461"/>
      <c r="DD43" s="382"/>
      <c r="DE43" s="382"/>
      <c r="DF43" s="382"/>
      <c r="DJ43" s="438"/>
      <c r="DK43" s="461"/>
      <c r="DN43" s="438"/>
      <c r="DO43" s="452"/>
      <c r="DP43" s="455"/>
      <c r="DQ43" s="452"/>
      <c r="DR43" s="456"/>
      <c r="DS43" s="382">
        <v>39</v>
      </c>
      <c r="DW43" s="382">
        <v>39</v>
      </c>
      <c r="DX43" s="382">
        <v>4.3</v>
      </c>
      <c r="DY43" s="382"/>
      <c r="DZ43" s="382">
        <v>39</v>
      </c>
      <c r="EO43" s="338">
        <v>40</v>
      </c>
      <c r="EP43" s="338" t="str">
        <f>IF(Cover!B43="","",Cover!B43)</f>
        <v/>
      </c>
      <c r="EQ43" s="338" t="str">
        <f>IF(Cover!C43="","",Cover!C43)</f>
        <v/>
      </c>
      <c r="ER43" s="357" t="str">
        <f>IF(Cover!D43="","",Cover!D43)</f>
        <v/>
      </c>
      <c r="ES43" s="1037" t="str">
        <f>IF(AND(ISBLANK(Cover!B43),ISBLANK(Cover!C43),ISBLANK(Cover!D43)),"",100-SUM(EP43:ER43))</f>
        <v/>
      </c>
      <c r="FC43" s="237" t="str">
        <f t="shared" si="9"/>
        <v/>
      </c>
      <c r="FD43" s="90"/>
    </row>
    <row r="44" spans="1:160" ht="14.5" thickBot="1" x14ac:dyDescent="0.35">
      <c r="A44" s="338"/>
      <c r="B44" s="343"/>
      <c r="C44" s="128"/>
      <c r="D44" s="372"/>
      <c r="E44" s="351"/>
      <c r="F44" s="127"/>
      <c r="G44" s="127"/>
      <c r="H44" s="344"/>
      <c r="I44" s="348"/>
      <c r="J44" s="696"/>
      <c r="K44" s="344"/>
      <c r="L44" s="348"/>
      <c r="M44" s="344"/>
      <c r="N44" s="357"/>
      <c r="O44" s="127"/>
      <c r="P44" s="127"/>
      <c r="Q44" s="127"/>
      <c r="R44" s="358"/>
      <c r="S44" s="351"/>
      <c r="T44" s="127"/>
      <c r="U44" s="40"/>
      <c r="V44" s="446" t="str">
        <f t="shared" si="0"/>
        <v/>
      </c>
      <c r="W44" s="43" t="str">
        <f t="shared" si="1"/>
        <v/>
      </c>
      <c r="X44" s="42" t="str">
        <f t="shared" si="2"/>
        <v/>
      </c>
      <c r="Y44" s="238" t="str">
        <f t="shared" si="3"/>
        <v/>
      </c>
      <c r="Z44" s="112" t="str">
        <f t="shared" si="4"/>
        <v/>
      </c>
      <c r="AA44" s="833" t="str">
        <f t="shared" si="5"/>
        <v/>
      </c>
      <c r="AB44" s="456">
        <f t="shared" si="6"/>
        <v>0</v>
      </c>
      <c r="AC44" s="448">
        <f t="shared" si="8"/>
        <v>1</v>
      </c>
      <c r="AD44" s="837" t="str">
        <f t="shared" si="7"/>
        <v/>
      </c>
      <c r="AF44" s="438"/>
      <c r="AG44" s="447"/>
      <c r="AH44" s="450"/>
      <c r="AI44" s="450"/>
      <c r="AJ44" s="450"/>
      <c r="AK44" s="451"/>
      <c r="AL44" s="424"/>
      <c r="AM44" s="452"/>
      <c r="AN44" s="452"/>
      <c r="AO44" s="449"/>
      <c r="AP44" s="472"/>
      <c r="AQ44" s="473"/>
      <c r="AR44" s="424"/>
      <c r="AS44" s="56"/>
      <c r="AT44" s="44"/>
      <c r="AU44" s="452"/>
      <c r="AV44" s="452"/>
      <c r="AW44" s="452"/>
      <c r="AX44" s="44"/>
      <c r="AY44" s="452"/>
      <c r="AZ44" s="56"/>
      <c r="BA44" s="452"/>
      <c r="BB44" s="455"/>
      <c r="BC44" s="455"/>
      <c r="BD44" s="56"/>
      <c r="BE44" s="452"/>
      <c r="BF44" s="452"/>
      <c r="BG44" s="456"/>
      <c r="BH44" s="457"/>
      <c r="BI44" s="56"/>
      <c r="BJ44" s="474"/>
      <c r="BK44" s="452"/>
      <c r="BL44" s="56"/>
      <c r="BM44" s="56"/>
      <c r="BN44" s="452"/>
      <c r="BR44" s="459"/>
      <c r="BS44" s="460"/>
      <c r="BV44" s="461"/>
      <c r="BW44" s="382"/>
      <c r="BX44" s="382"/>
      <c r="BY44" s="462"/>
      <c r="BZ44" s="475"/>
      <c r="CA44" s="41"/>
      <c r="CB44" s="452"/>
      <c r="CC44" s="452"/>
      <c r="CD44" s="452"/>
      <c r="CE44" s="56"/>
      <c r="CF44" s="452"/>
      <c r="CG44" s="452"/>
      <c r="CH44" s="452"/>
      <c r="CI44" s="452"/>
      <c r="CK44" s="382"/>
      <c r="CL44" s="382"/>
      <c r="CM44" s="382"/>
      <c r="CP44" s="464"/>
      <c r="CQ44" s="380"/>
      <c r="CR44" s="476"/>
      <c r="CS44" s="382"/>
      <c r="CT44" s="477"/>
      <c r="CU44" s="382"/>
      <c r="CV44" s="382"/>
      <c r="CW44" s="468"/>
      <c r="CX44" s="469"/>
      <c r="CY44" s="382"/>
      <c r="CZ44" s="470"/>
      <c r="DA44" s="471"/>
      <c r="DB44" s="438"/>
      <c r="DC44" s="461"/>
      <c r="DD44" s="382"/>
      <c r="DE44" s="382"/>
      <c r="DF44" s="382"/>
      <c r="DJ44" s="438"/>
      <c r="DK44" s="461"/>
      <c r="DN44" s="438"/>
      <c r="DO44" s="452"/>
      <c r="DP44" s="455"/>
      <c r="DQ44" s="452"/>
      <c r="DR44" s="456"/>
      <c r="DS44" s="382">
        <v>40</v>
      </c>
      <c r="DW44" s="382">
        <v>40</v>
      </c>
      <c r="DX44" s="382">
        <v>4.4000000000000004</v>
      </c>
      <c r="DY44" s="382"/>
      <c r="DZ44" s="382">
        <v>40</v>
      </c>
      <c r="EO44" s="339">
        <v>41</v>
      </c>
      <c r="EP44" s="1035" t="str">
        <f>IF(Cover!B44="","",Cover!B44)</f>
        <v/>
      </c>
      <c r="EQ44" s="1035" t="str">
        <f>IF(Cover!C44="","",Cover!C44)</f>
        <v/>
      </c>
      <c r="ER44" s="1035" t="str">
        <f>IF(Cover!D44="","",Cover!D44)</f>
        <v/>
      </c>
      <c r="ES44" s="1037" t="str">
        <f>IF(AND(ISBLANK(Cover!B44),ISBLANK(Cover!C44),ISBLANK(Cover!D44)),"",100-SUM(EP44:ER44))</f>
        <v/>
      </c>
      <c r="FC44" s="351" t="str">
        <f t="shared" si="9"/>
        <v/>
      </c>
      <c r="FD44" s="127"/>
    </row>
    <row r="45" spans="1:160" ht="14.5" thickBot="1" x14ac:dyDescent="0.35">
      <c r="A45" s="339"/>
      <c r="B45" s="345"/>
      <c r="C45" s="90"/>
      <c r="D45" s="360"/>
      <c r="E45" s="352"/>
      <c r="F45" s="90"/>
      <c r="G45" s="91"/>
      <c r="H45" s="346"/>
      <c r="I45" s="349"/>
      <c r="J45" s="697"/>
      <c r="K45" s="346"/>
      <c r="L45" s="349"/>
      <c r="M45" s="346"/>
      <c r="N45" s="359"/>
      <c r="O45" s="91"/>
      <c r="P45" s="91"/>
      <c r="Q45" s="91"/>
      <c r="R45" s="360"/>
      <c r="S45" s="353"/>
      <c r="T45" s="91"/>
      <c r="U45" s="40"/>
      <c r="V45" s="446" t="str">
        <f t="shared" si="0"/>
        <v/>
      </c>
      <c r="W45" s="43" t="str">
        <f t="shared" si="1"/>
        <v/>
      </c>
      <c r="X45" s="42" t="str">
        <f t="shared" si="2"/>
        <v/>
      </c>
      <c r="Y45" s="238" t="str">
        <f t="shared" si="3"/>
        <v/>
      </c>
      <c r="Z45" s="112" t="str">
        <f t="shared" si="4"/>
        <v/>
      </c>
      <c r="AA45" s="833" t="str">
        <f t="shared" si="5"/>
        <v/>
      </c>
      <c r="AB45" s="456">
        <f t="shared" si="6"/>
        <v>0</v>
      </c>
      <c r="AC45" s="448">
        <f t="shared" si="8"/>
        <v>1</v>
      </c>
      <c r="AD45" s="837" t="str">
        <f t="shared" si="7"/>
        <v/>
      </c>
      <c r="AF45" s="438"/>
      <c r="AG45" s="447"/>
      <c r="AH45" s="450"/>
      <c r="AI45" s="450"/>
      <c r="AJ45" s="450"/>
      <c r="AK45" s="451"/>
      <c r="AL45" s="424"/>
      <c r="AM45" s="452"/>
      <c r="AN45" s="452"/>
      <c r="AO45" s="449"/>
      <c r="AP45" s="472"/>
      <c r="AQ45" s="473"/>
      <c r="AR45" s="424"/>
      <c r="AS45" s="56"/>
      <c r="AT45" s="44"/>
      <c r="AU45" s="452"/>
      <c r="AV45" s="452"/>
      <c r="AW45" s="452"/>
      <c r="AX45" s="44"/>
      <c r="AY45" s="452"/>
      <c r="AZ45" s="56"/>
      <c r="BA45" s="452"/>
      <c r="BB45" s="455"/>
      <c r="BC45" s="455"/>
      <c r="BD45" s="56"/>
      <c r="BE45" s="452"/>
      <c r="BF45" s="452"/>
      <c r="BG45" s="456"/>
      <c r="BH45" s="457"/>
      <c r="BI45" s="56"/>
      <c r="BJ45" s="474"/>
      <c r="BK45" s="452"/>
      <c r="BL45" s="56"/>
      <c r="BM45" s="56"/>
      <c r="BN45" s="452"/>
      <c r="BR45" s="459"/>
      <c r="BS45" s="460"/>
      <c r="BV45" s="461"/>
      <c r="BW45" s="382"/>
      <c r="BX45" s="382"/>
      <c r="BY45" s="462"/>
      <c r="BZ45" s="475"/>
      <c r="CA45" s="41"/>
      <c r="CB45" s="452"/>
      <c r="CC45" s="452"/>
      <c r="CD45" s="452"/>
      <c r="CE45" s="56"/>
      <c r="CF45" s="452"/>
      <c r="CG45" s="452"/>
      <c r="CH45" s="452"/>
      <c r="CI45" s="452"/>
      <c r="CK45" s="382"/>
      <c r="CL45" s="382"/>
      <c r="CM45" s="382"/>
      <c r="CP45" s="464"/>
      <c r="CQ45" s="380"/>
      <c r="CR45" s="476"/>
      <c r="CS45" s="382"/>
      <c r="CT45" s="477"/>
      <c r="CU45" s="382"/>
      <c r="CV45" s="382"/>
      <c r="CW45" s="468"/>
      <c r="CX45" s="469"/>
      <c r="CY45" s="382"/>
      <c r="CZ45" s="470"/>
      <c r="DA45" s="471"/>
      <c r="DB45" s="438"/>
      <c r="DC45" s="461"/>
      <c r="DD45" s="382"/>
      <c r="DE45" s="382"/>
      <c r="DF45" s="382"/>
      <c r="DJ45" s="438"/>
      <c r="DK45" s="461"/>
      <c r="DN45" s="438"/>
      <c r="DO45" s="452"/>
      <c r="DP45" s="455"/>
      <c r="DQ45" s="452"/>
      <c r="DR45" s="456"/>
      <c r="DS45" s="382">
        <v>41</v>
      </c>
      <c r="DW45" s="382">
        <v>41</v>
      </c>
      <c r="DX45" s="382">
        <v>4.5</v>
      </c>
      <c r="DY45" s="382"/>
      <c r="DZ45" s="382">
        <v>41</v>
      </c>
      <c r="EO45" s="338">
        <v>42</v>
      </c>
      <c r="EP45" s="338" t="str">
        <f>IF(Cover!B45="","",Cover!B45)</f>
        <v/>
      </c>
      <c r="EQ45" s="338" t="str">
        <f>IF(Cover!C45="","",Cover!C45)</f>
        <v/>
      </c>
      <c r="ER45" s="357" t="str">
        <f>IF(Cover!D45="","",Cover!D45)</f>
        <v/>
      </c>
      <c r="ES45" s="1037" t="str">
        <f>IF(AND(ISBLANK(Cover!B45),ISBLANK(Cover!C45),ISBLANK(Cover!D45)),"",100-SUM(EP45:ER45))</f>
        <v/>
      </c>
      <c r="FC45" s="237" t="str">
        <f t="shared" si="9"/>
        <v/>
      </c>
      <c r="FD45" s="90"/>
    </row>
    <row r="46" spans="1:160" ht="14.5" thickBot="1" x14ac:dyDescent="0.35">
      <c r="A46" s="338"/>
      <c r="B46" s="343"/>
      <c r="C46" s="128"/>
      <c r="D46" s="372"/>
      <c r="E46" s="351"/>
      <c r="F46" s="127"/>
      <c r="G46" s="127"/>
      <c r="H46" s="344"/>
      <c r="I46" s="348"/>
      <c r="J46" s="696"/>
      <c r="K46" s="344"/>
      <c r="L46" s="348"/>
      <c r="M46" s="344"/>
      <c r="N46" s="357"/>
      <c r="O46" s="127"/>
      <c r="P46" s="127"/>
      <c r="Q46" s="127"/>
      <c r="R46" s="358"/>
      <c r="S46" s="351"/>
      <c r="T46" s="127"/>
      <c r="U46" s="40"/>
      <c r="V46" s="446" t="str">
        <f t="shared" si="0"/>
        <v/>
      </c>
      <c r="W46" s="43" t="str">
        <f t="shared" si="1"/>
        <v/>
      </c>
      <c r="X46" s="42" t="str">
        <f t="shared" si="2"/>
        <v/>
      </c>
      <c r="Y46" s="238" t="str">
        <f t="shared" si="3"/>
        <v/>
      </c>
      <c r="Z46" s="112" t="str">
        <f t="shared" si="4"/>
        <v/>
      </c>
      <c r="AA46" s="833" t="str">
        <f t="shared" si="5"/>
        <v/>
      </c>
      <c r="AB46" s="456">
        <f t="shared" si="6"/>
        <v>0</v>
      </c>
      <c r="AC46" s="448">
        <f t="shared" si="8"/>
        <v>1</v>
      </c>
      <c r="AD46" s="837" t="str">
        <f t="shared" si="7"/>
        <v/>
      </c>
      <c r="AF46" s="438"/>
      <c r="AG46" s="447"/>
      <c r="AH46" s="450"/>
      <c r="AI46" s="450"/>
      <c r="AJ46" s="450"/>
      <c r="AK46" s="451"/>
      <c r="AL46" s="424"/>
      <c r="AM46" s="452"/>
      <c r="AN46" s="452"/>
      <c r="AO46" s="449"/>
      <c r="AP46" s="472"/>
      <c r="AQ46" s="473"/>
      <c r="AR46" s="424"/>
      <c r="AS46" s="56"/>
      <c r="AT46" s="44"/>
      <c r="AU46" s="452"/>
      <c r="AV46" s="452"/>
      <c r="AW46" s="452"/>
      <c r="AX46" s="44"/>
      <c r="AY46" s="452"/>
      <c r="AZ46" s="56"/>
      <c r="BA46" s="452"/>
      <c r="BB46" s="455"/>
      <c r="BC46" s="455"/>
      <c r="BD46" s="56"/>
      <c r="BE46" s="452"/>
      <c r="BF46" s="452"/>
      <c r="BG46" s="456"/>
      <c r="BH46" s="457"/>
      <c r="BI46" s="56"/>
      <c r="BJ46" s="474"/>
      <c r="BK46" s="452"/>
      <c r="BL46" s="56"/>
      <c r="BM46" s="56"/>
      <c r="BN46" s="452"/>
      <c r="BR46" s="459"/>
      <c r="BS46" s="460"/>
      <c r="BV46" s="461"/>
      <c r="BW46" s="382"/>
      <c r="BX46" s="382"/>
      <c r="BY46" s="462"/>
      <c r="BZ46" s="475"/>
      <c r="CA46" s="41"/>
      <c r="CB46" s="452"/>
      <c r="CC46" s="452"/>
      <c r="CD46" s="452"/>
      <c r="CE46" s="56"/>
      <c r="CF46" s="452"/>
      <c r="CG46" s="452"/>
      <c r="CH46" s="452"/>
      <c r="CI46" s="452"/>
      <c r="CK46" s="382"/>
      <c r="CL46" s="382"/>
      <c r="CM46" s="382"/>
      <c r="CP46" s="464"/>
      <c r="CQ46" s="380"/>
      <c r="CR46" s="476"/>
      <c r="CS46" s="382"/>
      <c r="CT46" s="477"/>
      <c r="CU46" s="382"/>
      <c r="CV46" s="382"/>
      <c r="CW46" s="468"/>
      <c r="CX46" s="469"/>
      <c r="CY46" s="382"/>
      <c r="CZ46" s="470"/>
      <c r="DA46" s="471"/>
      <c r="DB46" s="438"/>
      <c r="DC46" s="461"/>
      <c r="DD46" s="382"/>
      <c r="DE46" s="382"/>
      <c r="DF46" s="382"/>
      <c r="DJ46" s="438"/>
      <c r="DK46" s="461"/>
      <c r="DN46" s="438"/>
      <c r="DO46" s="452"/>
      <c r="DP46" s="455"/>
      <c r="DQ46" s="452"/>
      <c r="DR46" s="456"/>
      <c r="DS46" s="382">
        <v>42</v>
      </c>
      <c r="DW46" s="382">
        <v>42</v>
      </c>
      <c r="DX46" s="382">
        <v>4.5999999999999996</v>
      </c>
      <c r="DY46" s="382"/>
      <c r="DZ46" s="382">
        <v>42</v>
      </c>
      <c r="EO46" s="339">
        <v>43</v>
      </c>
      <c r="EP46" s="1035" t="str">
        <f>IF(Cover!B46="","",Cover!B46)</f>
        <v/>
      </c>
      <c r="EQ46" s="1035" t="str">
        <f>IF(Cover!C46="","",Cover!C46)</f>
        <v/>
      </c>
      <c r="ER46" s="1035" t="str">
        <f>IF(Cover!D46="","",Cover!D46)</f>
        <v/>
      </c>
      <c r="ES46" s="1037" t="str">
        <f>IF(AND(ISBLANK(Cover!B46),ISBLANK(Cover!C46),ISBLANK(Cover!D46)),"",100-SUM(EP46:ER46))</f>
        <v/>
      </c>
      <c r="FC46" s="351" t="str">
        <f t="shared" si="9"/>
        <v/>
      </c>
      <c r="FD46" s="127"/>
    </row>
    <row r="47" spans="1:160" ht="14.5" thickBot="1" x14ac:dyDescent="0.35">
      <c r="A47" s="339"/>
      <c r="B47" s="345"/>
      <c r="C47" s="90"/>
      <c r="D47" s="360"/>
      <c r="E47" s="352"/>
      <c r="F47" s="90"/>
      <c r="G47" s="91"/>
      <c r="H47" s="346"/>
      <c r="I47" s="349"/>
      <c r="J47" s="697"/>
      <c r="K47" s="346"/>
      <c r="L47" s="349"/>
      <c r="M47" s="346"/>
      <c r="N47" s="359"/>
      <c r="O47" s="91"/>
      <c r="P47" s="91"/>
      <c r="Q47" s="91"/>
      <c r="R47" s="360"/>
      <c r="S47" s="353"/>
      <c r="T47" s="91"/>
      <c r="U47" s="40"/>
      <c r="V47" s="446" t="str">
        <f t="shared" si="0"/>
        <v/>
      </c>
      <c r="W47" s="43" t="str">
        <f t="shared" si="1"/>
        <v/>
      </c>
      <c r="X47" s="42" t="str">
        <f t="shared" si="2"/>
        <v/>
      </c>
      <c r="Y47" s="238" t="str">
        <f t="shared" si="3"/>
        <v/>
      </c>
      <c r="Z47" s="112" t="str">
        <f t="shared" si="4"/>
        <v/>
      </c>
      <c r="AA47" s="833" t="str">
        <f t="shared" si="5"/>
        <v/>
      </c>
      <c r="AB47" s="456">
        <f t="shared" si="6"/>
        <v>0</v>
      </c>
      <c r="AC47" s="448">
        <f t="shared" si="8"/>
        <v>1</v>
      </c>
      <c r="AD47" s="837" t="str">
        <f t="shared" si="7"/>
        <v/>
      </c>
      <c r="AF47" s="438"/>
      <c r="AG47" s="447"/>
      <c r="AH47" s="450"/>
      <c r="AI47" s="450"/>
      <c r="AJ47" s="450"/>
      <c r="AK47" s="451"/>
      <c r="AL47" s="424"/>
      <c r="AM47" s="452"/>
      <c r="AN47" s="452"/>
      <c r="AO47" s="449"/>
      <c r="AP47" s="472"/>
      <c r="AQ47" s="473"/>
      <c r="AR47" s="424"/>
      <c r="AS47" s="56"/>
      <c r="AT47" s="44"/>
      <c r="AU47" s="452"/>
      <c r="AV47" s="452"/>
      <c r="AW47" s="452"/>
      <c r="AX47" s="44"/>
      <c r="AY47" s="452"/>
      <c r="AZ47" s="56"/>
      <c r="BA47" s="452"/>
      <c r="BB47" s="455"/>
      <c r="BC47" s="455"/>
      <c r="BD47" s="56"/>
      <c r="BE47" s="452"/>
      <c r="BF47" s="452"/>
      <c r="BG47" s="456"/>
      <c r="BH47" s="457"/>
      <c r="BI47" s="56"/>
      <c r="BJ47" s="474"/>
      <c r="BK47" s="452"/>
      <c r="BL47" s="56"/>
      <c r="BM47" s="56"/>
      <c r="BN47" s="452"/>
      <c r="BR47" s="459"/>
      <c r="BS47" s="460"/>
      <c r="BV47" s="461"/>
      <c r="BW47" s="382"/>
      <c r="BX47" s="382"/>
      <c r="BY47" s="462"/>
      <c r="BZ47" s="475"/>
      <c r="CA47" s="41"/>
      <c r="CB47" s="452"/>
      <c r="CC47" s="452"/>
      <c r="CD47" s="452"/>
      <c r="CE47" s="56"/>
      <c r="CF47" s="452"/>
      <c r="CG47" s="452"/>
      <c r="CH47" s="452"/>
      <c r="CI47" s="452"/>
      <c r="CK47" s="382"/>
      <c r="CL47" s="382"/>
      <c r="CM47" s="382"/>
      <c r="CP47" s="464"/>
      <c r="CQ47" s="380"/>
      <c r="CR47" s="476"/>
      <c r="CS47" s="382"/>
      <c r="CT47" s="477"/>
      <c r="CU47" s="382"/>
      <c r="CV47" s="382"/>
      <c r="CW47" s="468"/>
      <c r="CX47" s="469"/>
      <c r="CY47" s="382"/>
      <c r="CZ47" s="470"/>
      <c r="DA47" s="471"/>
      <c r="DB47" s="438"/>
      <c r="DC47" s="461"/>
      <c r="DD47" s="382"/>
      <c r="DE47" s="382"/>
      <c r="DF47" s="382"/>
      <c r="DJ47" s="438"/>
      <c r="DK47" s="461"/>
      <c r="DN47" s="438"/>
      <c r="DO47" s="452"/>
      <c r="DP47" s="455"/>
      <c r="DQ47" s="452"/>
      <c r="DR47" s="456"/>
      <c r="DS47" s="382">
        <v>43</v>
      </c>
      <c r="DW47" s="382">
        <v>43</v>
      </c>
      <c r="DX47" s="382">
        <v>4.7</v>
      </c>
      <c r="DY47" s="382"/>
      <c r="DZ47" s="382">
        <v>43</v>
      </c>
      <c r="EO47" s="338">
        <v>44</v>
      </c>
      <c r="EP47" s="338" t="str">
        <f>IF(Cover!B47="","",Cover!B47)</f>
        <v/>
      </c>
      <c r="EQ47" s="338" t="str">
        <f>IF(Cover!C47="","",Cover!C47)</f>
        <v/>
      </c>
      <c r="ER47" s="357" t="str">
        <f>IF(Cover!D47="","",Cover!D47)</f>
        <v/>
      </c>
      <c r="ES47" s="1037" t="str">
        <f>IF(AND(ISBLANK(Cover!B47),ISBLANK(Cover!C47),ISBLANK(Cover!D47)),"",100-SUM(EP47:ER47))</f>
        <v/>
      </c>
      <c r="FC47" s="237" t="str">
        <f t="shared" si="9"/>
        <v/>
      </c>
      <c r="FD47" s="90"/>
    </row>
    <row r="48" spans="1:160" ht="14.5" thickBot="1" x14ac:dyDescent="0.35">
      <c r="A48" s="338"/>
      <c r="B48" s="343"/>
      <c r="C48" s="128"/>
      <c r="D48" s="372"/>
      <c r="E48" s="351"/>
      <c r="F48" s="127"/>
      <c r="G48" s="127"/>
      <c r="H48" s="344"/>
      <c r="I48" s="348"/>
      <c r="J48" s="696"/>
      <c r="K48" s="344"/>
      <c r="L48" s="348"/>
      <c r="M48" s="344"/>
      <c r="N48" s="357"/>
      <c r="O48" s="127"/>
      <c r="P48" s="127"/>
      <c r="Q48" s="127"/>
      <c r="R48" s="358"/>
      <c r="S48" s="351"/>
      <c r="T48" s="127"/>
      <c r="U48" s="40"/>
      <c r="V48" s="446" t="str">
        <f t="shared" si="0"/>
        <v/>
      </c>
      <c r="W48" s="43" t="str">
        <f t="shared" si="1"/>
        <v/>
      </c>
      <c r="X48" s="42" t="str">
        <f t="shared" si="2"/>
        <v/>
      </c>
      <c r="Y48" s="238" t="str">
        <f t="shared" si="3"/>
        <v/>
      </c>
      <c r="Z48" s="112" t="str">
        <f t="shared" si="4"/>
        <v/>
      </c>
      <c r="AA48" s="833" t="str">
        <f t="shared" si="5"/>
        <v/>
      </c>
      <c r="AB48" s="456">
        <f t="shared" si="6"/>
        <v>0</v>
      </c>
      <c r="AC48" s="448">
        <f t="shared" si="8"/>
        <v>1</v>
      </c>
      <c r="AD48" s="837" t="str">
        <f t="shared" si="7"/>
        <v/>
      </c>
      <c r="AF48" s="438"/>
      <c r="AG48" s="447"/>
      <c r="AH48" s="450"/>
      <c r="AI48" s="450"/>
      <c r="AJ48" s="450"/>
      <c r="AK48" s="451"/>
      <c r="AL48" s="424"/>
      <c r="AM48" s="452"/>
      <c r="AN48" s="452"/>
      <c r="AO48" s="449"/>
      <c r="AP48" s="472"/>
      <c r="AQ48" s="473"/>
      <c r="AR48" s="424"/>
      <c r="AS48" s="56"/>
      <c r="AT48" s="44"/>
      <c r="AU48" s="452"/>
      <c r="AV48" s="452"/>
      <c r="AW48" s="452"/>
      <c r="AX48" s="44"/>
      <c r="AY48" s="452"/>
      <c r="AZ48" s="56"/>
      <c r="BA48" s="452"/>
      <c r="BB48" s="455"/>
      <c r="BC48" s="455"/>
      <c r="BD48" s="56"/>
      <c r="BE48" s="452"/>
      <c r="BF48" s="452"/>
      <c r="BG48" s="456"/>
      <c r="BH48" s="457"/>
      <c r="BI48" s="56"/>
      <c r="BJ48" s="474"/>
      <c r="BK48" s="452"/>
      <c r="BL48" s="56"/>
      <c r="BM48" s="56"/>
      <c r="BN48" s="452"/>
      <c r="BR48" s="459"/>
      <c r="BS48" s="460"/>
      <c r="BV48" s="461"/>
      <c r="BW48" s="382"/>
      <c r="BX48" s="382"/>
      <c r="BY48" s="462"/>
      <c r="BZ48" s="475"/>
      <c r="CA48" s="41"/>
      <c r="CB48" s="452"/>
      <c r="CC48" s="452"/>
      <c r="CD48" s="452"/>
      <c r="CE48" s="56"/>
      <c r="CF48" s="452"/>
      <c r="CG48" s="452"/>
      <c r="CH48" s="452"/>
      <c r="CI48" s="452"/>
      <c r="CK48" s="382"/>
      <c r="CL48" s="382"/>
      <c r="CM48" s="382"/>
      <c r="CP48" s="464"/>
      <c r="CQ48" s="380"/>
      <c r="CR48" s="476"/>
      <c r="CS48" s="382"/>
      <c r="CT48" s="477"/>
      <c r="CU48" s="382"/>
      <c r="CV48" s="382"/>
      <c r="CW48" s="468"/>
      <c r="CX48" s="469"/>
      <c r="CY48" s="382"/>
      <c r="CZ48" s="470"/>
      <c r="DA48" s="471"/>
      <c r="DB48" s="438"/>
      <c r="DC48" s="461"/>
      <c r="DD48" s="382"/>
      <c r="DE48" s="382"/>
      <c r="DF48" s="382"/>
      <c r="DJ48" s="438"/>
      <c r="DK48" s="461"/>
      <c r="DN48" s="438"/>
      <c r="DO48" s="452"/>
      <c r="DP48" s="455"/>
      <c r="DQ48" s="452"/>
      <c r="DR48" s="456"/>
      <c r="DS48" s="382">
        <v>44</v>
      </c>
      <c r="DW48" s="382">
        <v>44</v>
      </c>
      <c r="DX48" s="382">
        <v>4.8</v>
      </c>
      <c r="DY48" s="382"/>
      <c r="DZ48" s="382">
        <v>44</v>
      </c>
      <c r="EO48" s="339">
        <v>45</v>
      </c>
      <c r="EP48" s="1035" t="str">
        <f>IF(Cover!B48="","",Cover!B48)</f>
        <v/>
      </c>
      <c r="EQ48" s="1035" t="str">
        <f>IF(Cover!C48="","",Cover!C48)</f>
        <v/>
      </c>
      <c r="ER48" s="1035" t="str">
        <f>IF(Cover!D48="","",Cover!D48)</f>
        <v/>
      </c>
      <c r="ES48" s="1037" t="str">
        <f>IF(AND(ISBLANK(Cover!B48),ISBLANK(Cover!C48),ISBLANK(Cover!D48)),"",100-SUM(EP48:ER48))</f>
        <v/>
      </c>
      <c r="FC48" s="351" t="str">
        <f t="shared" si="9"/>
        <v/>
      </c>
      <c r="FD48" s="127"/>
    </row>
    <row r="49" spans="1:160" ht="14.5" thickBot="1" x14ac:dyDescent="0.35">
      <c r="A49" s="339"/>
      <c r="B49" s="345"/>
      <c r="C49" s="90"/>
      <c r="D49" s="360"/>
      <c r="E49" s="352"/>
      <c r="F49" s="90"/>
      <c r="G49" s="91"/>
      <c r="H49" s="346"/>
      <c r="I49" s="349"/>
      <c r="J49" s="697"/>
      <c r="K49" s="346"/>
      <c r="L49" s="349"/>
      <c r="M49" s="346"/>
      <c r="N49" s="359"/>
      <c r="O49" s="91"/>
      <c r="P49" s="91"/>
      <c r="Q49" s="91"/>
      <c r="R49" s="360"/>
      <c r="S49" s="353"/>
      <c r="T49" s="91"/>
      <c r="U49" s="40"/>
      <c r="V49" s="446" t="str">
        <f t="shared" si="0"/>
        <v/>
      </c>
      <c r="W49" s="43" t="str">
        <f t="shared" si="1"/>
        <v/>
      </c>
      <c r="X49" s="42" t="str">
        <f t="shared" si="2"/>
        <v/>
      </c>
      <c r="Y49" s="238" t="str">
        <f t="shared" si="3"/>
        <v/>
      </c>
      <c r="Z49" s="112" t="str">
        <f t="shared" si="4"/>
        <v/>
      </c>
      <c r="AA49" s="833" t="str">
        <f t="shared" si="5"/>
        <v/>
      </c>
      <c r="AB49" s="456">
        <f t="shared" si="6"/>
        <v>0</v>
      </c>
      <c r="AC49" s="448">
        <f t="shared" si="8"/>
        <v>1</v>
      </c>
      <c r="AD49" s="837" t="str">
        <f t="shared" si="7"/>
        <v/>
      </c>
      <c r="AF49" s="438"/>
      <c r="AG49" s="447"/>
      <c r="AH49" s="450"/>
      <c r="AI49" s="450"/>
      <c r="AJ49" s="450"/>
      <c r="AK49" s="451"/>
      <c r="AL49" s="424"/>
      <c r="AM49" s="452"/>
      <c r="AN49" s="452"/>
      <c r="AO49" s="449"/>
      <c r="AP49" s="472"/>
      <c r="AQ49" s="473"/>
      <c r="AR49" s="424"/>
      <c r="AS49" s="56"/>
      <c r="AT49" s="44"/>
      <c r="AU49" s="452"/>
      <c r="AV49" s="452"/>
      <c r="AW49" s="452"/>
      <c r="AX49" s="44"/>
      <c r="AY49" s="452"/>
      <c r="AZ49" s="56"/>
      <c r="BA49" s="452"/>
      <c r="BB49" s="455"/>
      <c r="BC49" s="455"/>
      <c r="BD49" s="56"/>
      <c r="BE49" s="452"/>
      <c r="BF49" s="452"/>
      <c r="BG49" s="456"/>
      <c r="BH49" s="457"/>
      <c r="BI49" s="56"/>
      <c r="BJ49" s="474"/>
      <c r="BK49" s="452"/>
      <c r="BL49" s="56"/>
      <c r="BM49" s="56"/>
      <c r="BN49" s="452"/>
      <c r="BR49" s="459"/>
      <c r="BS49" s="460"/>
      <c r="BV49" s="461"/>
      <c r="BW49" s="382"/>
      <c r="BX49" s="382"/>
      <c r="BY49" s="462"/>
      <c r="BZ49" s="475"/>
      <c r="CA49" s="41"/>
      <c r="CB49" s="452"/>
      <c r="CC49" s="452"/>
      <c r="CD49" s="452"/>
      <c r="CE49" s="56"/>
      <c r="CF49" s="452"/>
      <c r="CG49" s="452"/>
      <c r="CH49" s="452"/>
      <c r="CI49" s="452"/>
      <c r="CK49" s="382"/>
      <c r="CL49" s="382"/>
      <c r="CM49" s="382"/>
      <c r="CP49" s="464"/>
      <c r="CQ49" s="380"/>
      <c r="CR49" s="476"/>
      <c r="CS49" s="382"/>
      <c r="CT49" s="477"/>
      <c r="CU49" s="382"/>
      <c r="CV49" s="382"/>
      <c r="CW49" s="468"/>
      <c r="CX49" s="469"/>
      <c r="CY49" s="382"/>
      <c r="CZ49" s="470"/>
      <c r="DA49" s="471"/>
      <c r="DB49" s="438"/>
      <c r="DC49" s="461"/>
      <c r="DD49" s="382"/>
      <c r="DE49" s="382"/>
      <c r="DF49" s="382"/>
      <c r="DJ49" s="438"/>
      <c r="DK49" s="461"/>
      <c r="DN49" s="438"/>
      <c r="DO49" s="452"/>
      <c r="DP49" s="455"/>
      <c r="DQ49" s="452"/>
      <c r="DR49" s="456"/>
      <c r="DS49" s="382">
        <v>45</v>
      </c>
      <c r="DW49" s="382">
        <v>45</v>
      </c>
      <c r="DX49" s="382">
        <v>4.9000000000000004</v>
      </c>
      <c r="DY49" s="382"/>
      <c r="DZ49" s="382">
        <v>45</v>
      </c>
      <c r="EO49" s="338">
        <v>46</v>
      </c>
      <c r="EP49" s="338" t="str">
        <f>IF(Cover!B49="","",Cover!B49)</f>
        <v/>
      </c>
      <c r="EQ49" s="338" t="str">
        <f>IF(Cover!C49="","",Cover!C49)</f>
        <v/>
      </c>
      <c r="ER49" s="357" t="str">
        <f>IF(Cover!D49="","",Cover!D49)</f>
        <v/>
      </c>
      <c r="ES49" s="1037" t="str">
        <f>IF(AND(ISBLANK(Cover!B49),ISBLANK(Cover!C49),ISBLANK(Cover!D49)),"",100-SUM(EP49:ER49))</f>
        <v/>
      </c>
      <c r="FC49" s="237" t="str">
        <f t="shared" si="9"/>
        <v/>
      </c>
      <c r="FD49" s="90"/>
    </row>
    <row r="50" spans="1:160" ht="14.5" thickBot="1" x14ac:dyDescent="0.35">
      <c r="A50" s="338"/>
      <c r="B50" s="343"/>
      <c r="C50" s="128"/>
      <c r="D50" s="372"/>
      <c r="E50" s="351"/>
      <c r="F50" s="127"/>
      <c r="G50" s="127"/>
      <c r="H50" s="344"/>
      <c r="I50" s="348"/>
      <c r="J50" s="696"/>
      <c r="K50" s="344"/>
      <c r="L50" s="348"/>
      <c r="M50" s="344"/>
      <c r="N50" s="357"/>
      <c r="O50" s="127"/>
      <c r="P50" s="127"/>
      <c r="Q50" s="127"/>
      <c r="R50" s="358"/>
      <c r="S50" s="351"/>
      <c r="T50" s="127"/>
      <c r="U50" s="40"/>
      <c r="V50" s="446" t="str">
        <f t="shared" si="0"/>
        <v/>
      </c>
      <c r="W50" s="43" t="str">
        <f t="shared" si="1"/>
        <v/>
      </c>
      <c r="X50" s="42" t="str">
        <f t="shared" si="2"/>
        <v/>
      </c>
      <c r="Y50" s="238" t="str">
        <f t="shared" si="3"/>
        <v/>
      </c>
      <c r="Z50" s="112" t="str">
        <f t="shared" si="4"/>
        <v/>
      </c>
      <c r="AA50" s="833" t="str">
        <f t="shared" si="5"/>
        <v/>
      </c>
      <c r="AB50" s="456">
        <f t="shared" si="6"/>
        <v>0</v>
      </c>
      <c r="AC50" s="448">
        <f t="shared" si="8"/>
        <v>1</v>
      </c>
      <c r="AD50" s="837" t="str">
        <f t="shared" si="7"/>
        <v/>
      </c>
      <c r="AF50" s="438"/>
      <c r="AG50" s="447"/>
      <c r="AH50" s="450"/>
      <c r="AI50" s="450"/>
      <c r="AJ50" s="450"/>
      <c r="AK50" s="451"/>
      <c r="AL50" s="424"/>
      <c r="AM50" s="452"/>
      <c r="AN50" s="452"/>
      <c r="AO50" s="449"/>
      <c r="AP50" s="472"/>
      <c r="AQ50" s="473"/>
      <c r="AR50" s="424"/>
      <c r="AS50" s="56"/>
      <c r="AT50" s="44"/>
      <c r="AU50" s="452"/>
      <c r="AV50" s="452"/>
      <c r="AW50" s="452"/>
      <c r="AX50" s="44"/>
      <c r="AY50" s="452"/>
      <c r="AZ50" s="56"/>
      <c r="BA50" s="452"/>
      <c r="BB50" s="455"/>
      <c r="BC50" s="455"/>
      <c r="BD50" s="56"/>
      <c r="BE50" s="452"/>
      <c r="BF50" s="452"/>
      <c r="BG50" s="456"/>
      <c r="BH50" s="457"/>
      <c r="BI50" s="56"/>
      <c r="BJ50" s="474"/>
      <c r="BK50" s="452"/>
      <c r="BL50" s="56"/>
      <c r="BM50" s="56"/>
      <c r="BN50" s="452"/>
      <c r="BR50" s="459"/>
      <c r="BS50" s="460"/>
      <c r="BV50" s="461"/>
      <c r="BW50" s="382"/>
      <c r="BX50" s="382"/>
      <c r="BY50" s="462"/>
      <c r="BZ50" s="475"/>
      <c r="CA50" s="41"/>
      <c r="CB50" s="452"/>
      <c r="CC50" s="452"/>
      <c r="CD50" s="452"/>
      <c r="CE50" s="56"/>
      <c r="CF50" s="452"/>
      <c r="CG50" s="452"/>
      <c r="CH50" s="452"/>
      <c r="CI50" s="452"/>
      <c r="CK50" s="382"/>
      <c r="CL50" s="382"/>
      <c r="CM50" s="382"/>
      <c r="CP50" s="464"/>
      <c r="CQ50" s="380"/>
      <c r="CR50" s="476"/>
      <c r="CS50" s="382"/>
      <c r="CT50" s="477"/>
      <c r="CU50" s="382"/>
      <c r="CV50" s="382"/>
      <c r="CW50" s="468"/>
      <c r="CX50" s="469"/>
      <c r="CY50" s="382"/>
      <c r="CZ50" s="470"/>
      <c r="DA50" s="471"/>
      <c r="DB50" s="438"/>
      <c r="DC50" s="461"/>
      <c r="DD50" s="382"/>
      <c r="DE50" s="382"/>
      <c r="DF50" s="382"/>
      <c r="DJ50" s="438"/>
      <c r="DK50" s="461"/>
      <c r="DN50" s="438"/>
      <c r="DO50" s="452"/>
      <c r="DP50" s="455"/>
      <c r="DQ50" s="452"/>
      <c r="DR50" s="456"/>
      <c r="DS50" s="382">
        <v>46</v>
      </c>
      <c r="DW50" s="382">
        <v>46</v>
      </c>
      <c r="DX50" s="382">
        <v>5</v>
      </c>
      <c r="DY50" s="382"/>
      <c r="DZ50" s="382">
        <v>46</v>
      </c>
      <c r="EO50" s="339">
        <v>47</v>
      </c>
      <c r="EP50" s="1035" t="str">
        <f>IF(Cover!B50="","",Cover!B50)</f>
        <v/>
      </c>
      <c r="EQ50" s="1035" t="str">
        <f>IF(Cover!C50="","",Cover!C50)</f>
        <v/>
      </c>
      <c r="ER50" s="1035" t="str">
        <f>IF(Cover!D50="","",Cover!D50)</f>
        <v/>
      </c>
      <c r="ES50" s="1037" t="str">
        <f>IF(AND(ISBLANK(Cover!B50),ISBLANK(Cover!C50),ISBLANK(Cover!D50)),"",100-SUM(EP50:ER50))</f>
        <v/>
      </c>
      <c r="FC50" s="351" t="str">
        <f t="shared" si="9"/>
        <v/>
      </c>
      <c r="FD50" s="127"/>
    </row>
    <row r="51" spans="1:160" ht="14.5" thickBot="1" x14ac:dyDescent="0.35">
      <c r="A51" s="339"/>
      <c r="B51" s="345"/>
      <c r="C51" s="90"/>
      <c r="D51" s="360"/>
      <c r="E51" s="352"/>
      <c r="F51" s="90"/>
      <c r="G51" s="91"/>
      <c r="H51" s="346"/>
      <c r="I51" s="349"/>
      <c r="J51" s="697"/>
      <c r="K51" s="346"/>
      <c r="L51" s="349"/>
      <c r="M51" s="346"/>
      <c r="N51" s="359"/>
      <c r="O51" s="91"/>
      <c r="P51" s="91"/>
      <c r="Q51" s="91"/>
      <c r="R51" s="360"/>
      <c r="S51" s="353"/>
      <c r="T51" s="91"/>
      <c r="U51" s="40"/>
      <c r="V51" s="446" t="str">
        <f t="shared" si="0"/>
        <v/>
      </c>
      <c r="W51" s="43" t="str">
        <f t="shared" si="1"/>
        <v/>
      </c>
      <c r="X51" s="42" t="str">
        <f t="shared" si="2"/>
        <v/>
      </c>
      <c r="Y51" s="238" t="str">
        <f t="shared" si="3"/>
        <v/>
      </c>
      <c r="Z51" s="112" t="str">
        <f t="shared" si="4"/>
        <v/>
      </c>
      <c r="AA51" s="833" t="str">
        <f t="shared" si="5"/>
        <v/>
      </c>
      <c r="AB51" s="456">
        <f t="shared" si="6"/>
        <v>0</v>
      </c>
      <c r="AC51" s="448">
        <f t="shared" si="8"/>
        <v>1</v>
      </c>
      <c r="AD51" s="837" t="str">
        <f t="shared" si="7"/>
        <v/>
      </c>
      <c r="AF51" s="438"/>
      <c r="AG51" s="447"/>
      <c r="AH51" s="450"/>
      <c r="AI51" s="450"/>
      <c r="AJ51" s="450"/>
      <c r="AK51" s="451"/>
      <c r="AL51" s="424"/>
      <c r="AM51" s="452"/>
      <c r="AN51" s="452"/>
      <c r="AO51" s="449"/>
      <c r="AP51" s="472"/>
      <c r="AQ51" s="473"/>
      <c r="AR51" s="424"/>
      <c r="AS51" s="56"/>
      <c r="AT51" s="44"/>
      <c r="AU51" s="452"/>
      <c r="AV51" s="452"/>
      <c r="AW51" s="452"/>
      <c r="AX51" s="44"/>
      <c r="AY51" s="452"/>
      <c r="AZ51" s="56"/>
      <c r="BA51" s="452"/>
      <c r="BB51" s="455"/>
      <c r="BC51" s="455"/>
      <c r="BD51" s="56"/>
      <c r="BE51" s="452"/>
      <c r="BF51" s="452"/>
      <c r="BG51" s="456"/>
      <c r="BH51" s="457"/>
      <c r="BI51" s="56"/>
      <c r="BJ51" s="474"/>
      <c r="BK51" s="452"/>
      <c r="BL51" s="56"/>
      <c r="BM51" s="56"/>
      <c r="BN51" s="452"/>
      <c r="BR51" s="459"/>
      <c r="BS51" s="460"/>
      <c r="BV51" s="461"/>
      <c r="BW51" s="382"/>
      <c r="BX51" s="382"/>
      <c r="BY51" s="462"/>
      <c r="BZ51" s="475"/>
      <c r="CA51" s="41"/>
      <c r="CB51" s="452"/>
      <c r="CC51" s="452"/>
      <c r="CD51" s="452"/>
      <c r="CE51" s="56"/>
      <c r="CF51" s="452"/>
      <c r="CG51" s="452"/>
      <c r="CH51" s="452"/>
      <c r="CI51" s="452"/>
      <c r="CK51" s="382"/>
      <c r="CL51" s="382"/>
      <c r="CM51" s="382"/>
      <c r="CP51" s="464"/>
      <c r="CQ51" s="380"/>
      <c r="CR51" s="476"/>
      <c r="CS51" s="382"/>
      <c r="CT51" s="477"/>
      <c r="CU51" s="382"/>
      <c r="CV51" s="382"/>
      <c r="CW51" s="468"/>
      <c r="CX51" s="469"/>
      <c r="CY51" s="382"/>
      <c r="CZ51" s="470"/>
      <c r="DA51" s="471"/>
      <c r="DB51" s="438"/>
      <c r="DC51" s="461"/>
      <c r="DD51" s="382"/>
      <c r="DE51" s="382"/>
      <c r="DF51" s="382"/>
      <c r="DJ51" s="438"/>
      <c r="DK51" s="461"/>
      <c r="DN51" s="438"/>
      <c r="DO51" s="452"/>
      <c r="DP51" s="455"/>
      <c r="DQ51" s="452"/>
      <c r="DR51" s="456"/>
      <c r="DS51" s="382">
        <v>47</v>
      </c>
      <c r="DW51" s="382">
        <v>47</v>
      </c>
      <c r="DX51" s="382">
        <v>5.0999999999999996</v>
      </c>
      <c r="DY51" s="382"/>
      <c r="DZ51" s="382">
        <v>47</v>
      </c>
      <c r="EO51" s="338">
        <v>48</v>
      </c>
      <c r="EP51" s="338" t="str">
        <f>IF(Cover!B51="","",Cover!B51)</f>
        <v/>
      </c>
      <c r="EQ51" s="338" t="str">
        <f>IF(Cover!C51="","",Cover!C51)</f>
        <v/>
      </c>
      <c r="ER51" s="357" t="str">
        <f>IF(Cover!D51="","",Cover!D51)</f>
        <v/>
      </c>
      <c r="ES51" s="1037" t="str">
        <f>IF(AND(ISBLANK(Cover!B51),ISBLANK(Cover!C51),ISBLANK(Cover!D51)),"",100-SUM(EP51:ER51))</f>
        <v/>
      </c>
      <c r="FC51" s="237" t="str">
        <f t="shared" si="9"/>
        <v/>
      </c>
      <c r="FD51" s="90"/>
    </row>
    <row r="52" spans="1:160" ht="14.5" thickBot="1" x14ac:dyDescent="0.35">
      <c r="A52" s="338"/>
      <c r="B52" s="343"/>
      <c r="C52" s="128"/>
      <c r="D52" s="372"/>
      <c r="E52" s="351"/>
      <c r="F52" s="127"/>
      <c r="G52" s="127"/>
      <c r="H52" s="344"/>
      <c r="I52" s="348"/>
      <c r="J52" s="696"/>
      <c r="K52" s="344"/>
      <c r="L52" s="348"/>
      <c r="M52" s="344"/>
      <c r="N52" s="357"/>
      <c r="O52" s="127"/>
      <c r="P52" s="127"/>
      <c r="Q52" s="127"/>
      <c r="R52" s="358"/>
      <c r="S52" s="351"/>
      <c r="T52" s="127"/>
      <c r="U52" s="40"/>
      <c r="V52" s="446" t="str">
        <f t="shared" si="0"/>
        <v/>
      </c>
      <c r="W52" s="43" t="str">
        <f t="shared" si="1"/>
        <v/>
      </c>
      <c r="X52" s="42" t="str">
        <f t="shared" si="2"/>
        <v/>
      </c>
      <c r="Y52" s="238" t="str">
        <f t="shared" si="3"/>
        <v/>
      </c>
      <c r="Z52" s="112" t="str">
        <f t="shared" si="4"/>
        <v/>
      </c>
      <c r="AA52" s="833" t="str">
        <f t="shared" si="5"/>
        <v/>
      </c>
      <c r="AB52" s="456">
        <f t="shared" si="6"/>
        <v>0</v>
      </c>
      <c r="AC52" s="448">
        <f t="shared" si="8"/>
        <v>1</v>
      </c>
      <c r="AD52" s="837" t="str">
        <f t="shared" si="7"/>
        <v/>
      </c>
      <c r="AF52" s="438"/>
      <c r="AG52" s="447"/>
      <c r="AH52" s="450"/>
      <c r="AI52" s="450"/>
      <c r="AJ52" s="450"/>
      <c r="AK52" s="451"/>
      <c r="AL52" s="424"/>
      <c r="AM52" s="452"/>
      <c r="AN52" s="452"/>
      <c r="AO52" s="449"/>
      <c r="AP52" s="472"/>
      <c r="AQ52" s="473"/>
      <c r="AR52" s="424"/>
      <c r="AS52" s="56"/>
      <c r="AT52" s="44"/>
      <c r="AU52" s="452"/>
      <c r="AV52" s="452"/>
      <c r="AW52" s="452"/>
      <c r="AX52" s="44"/>
      <c r="AY52" s="452"/>
      <c r="AZ52" s="56"/>
      <c r="BA52" s="452"/>
      <c r="BB52" s="455"/>
      <c r="BC52" s="455"/>
      <c r="BD52" s="56"/>
      <c r="BE52" s="452"/>
      <c r="BF52" s="452"/>
      <c r="BG52" s="456"/>
      <c r="BH52" s="457"/>
      <c r="BI52" s="56"/>
      <c r="BJ52" s="474"/>
      <c r="BK52" s="452"/>
      <c r="BL52" s="56"/>
      <c r="BM52" s="56"/>
      <c r="BN52" s="452"/>
      <c r="BR52" s="459"/>
      <c r="BS52" s="460"/>
      <c r="BV52" s="461"/>
      <c r="BW52" s="382"/>
      <c r="BX52" s="382"/>
      <c r="BY52" s="462"/>
      <c r="BZ52" s="475"/>
      <c r="CA52" s="41"/>
      <c r="CB52" s="452"/>
      <c r="CC52" s="452"/>
      <c r="CD52" s="452"/>
      <c r="CE52" s="56"/>
      <c r="CF52" s="452"/>
      <c r="CG52" s="452"/>
      <c r="CH52" s="452"/>
      <c r="CI52" s="452"/>
      <c r="CK52" s="382"/>
      <c r="CL52" s="382"/>
      <c r="CM52" s="382"/>
      <c r="CP52" s="464"/>
      <c r="CQ52" s="380"/>
      <c r="CR52" s="476"/>
      <c r="CS52" s="382"/>
      <c r="CT52" s="477"/>
      <c r="CU52" s="382"/>
      <c r="CV52" s="382"/>
      <c r="CW52" s="468"/>
      <c r="CX52" s="469"/>
      <c r="CY52" s="382"/>
      <c r="CZ52" s="470"/>
      <c r="DA52" s="471"/>
      <c r="DB52" s="438"/>
      <c r="DC52" s="461"/>
      <c r="DD52" s="382"/>
      <c r="DE52" s="382"/>
      <c r="DF52" s="382"/>
      <c r="DJ52" s="438"/>
      <c r="DK52" s="461"/>
      <c r="DN52" s="438"/>
      <c r="DO52" s="452"/>
      <c r="DP52" s="455"/>
      <c r="DQ52" s="452"/>
      <c r="DR52" s="456"/>
      <c r="DS52" s="382">
        <v>48</v>
      </c>
      <c r="DW52" s="382">
        <v>48</v>
      </c>
      <c r="DX52" s="382">
        <v>5.2</v>
      </c>
      <c r="DY52" s="382"/>
      <c r="DZ52" s="382">
        <v>48</v>
      </c>
      <c r="EO52" s="339">
        <v>49</v>
      </c>
      <c r="EP52" s="1035" t="str">
        <f>IF(Cover!B52="","",Cover!B52)</f>
        <v/>
      </c>
      <c r="EQ52" s="1035" t="str">
        <f>IF(Cover!C52="","",Cover!C52)</f>
        <v/>
      </c>
      <c r="ER52" s="1035" t="str">
        <f>IF(Cover!D52="","",Cover!D52)</f>
        <v/>
      </c>
      <c r="ES52" s="1037" t="str">
        <f>IF(AND(ISBLANK(Cover!B52),ISBLANK(Cover!C52),ISBLANK(Cover!D52)),"",100-SUM(EP52:ER52))</f>
        <v/>
      </c>
      <c r="FC52" s="351" t="str">
        <f t="shared" si="9"/>
        <v/>
      </c>
      <c r="FD52" s="127"/>
    </row>
    <row r="53" spans="1:160" ht="14.5" thickBot="1" x14ac:dyDescent="0.35">
      <c r="A53" s="339"/>
      <c r="B53" s="345"/>
      <c r="C53" s="90"/>
      <c r="D53" s="360"/>
      <c r="E53" s="352"/>
      <c r="F53" s="90"/>
      <c r="G53" s="91"/>
      <c r="H53" s="346"/>
      <c r="I53" s="350"/>
      <c r="J53" s="697"/>
      <c r="K53" s="346"/>
      <c r="L53" s="349"/>
      <c r="M53" s="346"/>
      <c r="N53" s="361"/>
      <c r="O53" s="91"/>
      <c r="P53" s="91"/>
      <c r="Q53" s="91"/>
      <c r="R53" s="360"/>
      <c r="S53" s="353"/>
      <c r="T53" s="91"/>
      <c r="U53" s="40"/>
      <c r="V53" s="446" t="str">
        <f t="shared" si="0"/>
        <v/>
      </c>
      <c r="W53" s="43" t="str">
        <f t="shared" si="1"/>
        <v/>
      </c>
      <c r="X53" s="42" t="str">
        <f t="shared" si="2"/>
        <v/>
      </c>
      <c r="Y53" s="238" t="str">
        <f t="shared" si="3"/>
        <v/>
      </c>
      <c r="Z53" s="112" t="str">
        <f t="shared" si="4"/>
        <v/>
      </c>
      <c r="AA53" s="833" t="str">
        <f t="shared" si="5"/>
        <v/>
      </c>
      <c r="AB53" s="456">
        <f t="shared" si="6"/>
        <v>0</v>
      </c>
      <c r="AC53" s="448">
        <f t="shared" si="8"/>
        <v>1</v>
      </c>
      <c r="AD53" s="837" t="str">
        <f t="shared" si="7"/>
        <v/>
      </c>
      <c r="AF53" s="438"/>
      <c r="AG53" s="447"/>
      <c r="AH53" s="450"/>
      <c r="AI53" s="450"/>
      <c r="AJ53" s="450"/>
      <c r="AK53" s="451"/>
      <c r="AL53" s="424"/>
      <c r="AM53" s="452"/>
      <c r="AN53" s="452"/>
      <c r="AO53" s="449"/>
      <c r="AP53" s="472"/>
      <c r="AQ53" s="473"/>
      <c r="AR53" s="424"/>
      <c r="AS53" s="56"/>
      <c r="AT53" s="44"/>
      <c r="AU53" s="452"/>
      <c r="AV53" s="452"/>
      <c r="AW53" s="452"/>
      <c r="AX53" s="44"/>
      <c r="AY53" s="452"/>
      <c r="AZ53" s="56"/>
      <c r="BA53" s="452"/>
      <c r="BB53" s="455"/>
      <c r="BC53" s="455"/>
      <c r="BD53" s="56"/>
      <c r="BE53" s="452"/>
      <c r="BF53" s="452"/>
      <c r="BG53" s="456"/>
      <c r="BH53" s="457"/>
      <c r="BI53" s="56"/>
      <c r="BJ53" s="474"/>
      <c r="BK53" s="452"/>
      <c r="BL53" s="56"/>
      <c r="BM53" s="56"/>
      <c r="BN53" s="452"/>
      <c r="BR53" s="459"/>
      <c r="BS53" s="460"/>
      <c r="BV53" s="461"/>
      <c r="BW53" s="382"/>
      <c r="BX53" s="382"/>
      <c r="BY53" s="462"/>
      <c r="BZ53" s="475"/>
      <c r="CA53" s="41"/>
      <c r="CB53" s="452"/>
      <c r="CC53" s="452"/>
      <c r="CD53" s="452"/>
      <c r="CE53" s="56"/>
      <c r="CF53" s="452"/>
      <c r="CG53" s="452"/>
      <c r="CH53" s="452"/>
      <c r="CI53" s="452"/>
      <c r="CK53" s="382"/>
      <c r="CL53" s="382"/>
      <c r="CM53" s="382"/>
      <c r="CP53" s="464"/>
      <c r="CQ53" s="380"/>
      <c r="CR53" s="476"/>
      <c r="CS53" s="382"/>
      <c r="CT53" s="477"/>
      <c r="CU53" s="382"/>
      <c r="CV53" s="382"/>
      <c r="CW53" s="468"/>
      <c r="CX53" s="469"/>
      <c r="CY53" s="382"/>
      <c r="CZ53" s="470"/>
      <c r="DA53" s="471"/>
      <c r="DB53" s="438"/>
      <c r="DC53" s="461"/>
      <c r="DD53" s="382"/>
      <c r="DE53" s="382"/>
      <c r="DF53" s="382"/>
      <c r="DJ53" s="438"/>
      <c r="DK53" s="461"/>
      <c r="DN53" s="438"/>
      <c r="DO53" s="452"/>
      <c r="DP53" s="455"/>
      <c r="DQ53" s="452"/>
      <c r="DR53" s="456"/>
      <c r="DS53" s="382">
        <v>49</v>
      </c>
      <c r="DW53" s="382">
        <v>49</v>
      </c>
      <c r="DX53" s="382">
        <v>5.3</v>
      </c>
      <c r="DY53" s="382"/>
      <c r="DZ53" s="382">
        <v>49</v>
      </c>
      <c r="EO53" s="338">
        <v>50</v>
      </c>
      <c r="EP53" s="338" t="str">
        <f>IF(Cover!B53="","",Cover!B53)</f>
        <v/>
      </c>
      <c r="EQ53" s="338" t="str">
        <f>IF(Cover!C53="","",Cover!C53)</f>
        <v/>
      </c>
      <c r="ER53" s="357" t="str">
        <f>IF(Cover!D53="","",Cover!D53)</f>
        <v/>
      </c>
      <c r="ES53" s="1037" t="str">
        <f>IF(AND(ISBLANK(Cover!B53),ISBLANK(Cover!C53),ISBLANK(Cover!D53)),"",100-SUM(EP53:ER53))</f>
        <v/>
      </c>
      <c r="FC53" s="237" t="str">
        <f t="shared" si="9"/>
        <v/>
      </c>
      <c r="FD53" s="90"/>
    </row>
    <row r="54" spans="1:160" ht="14.5" thickBot="1" x14ac:dyDescent="0.35">
      <c r="A54" s="338"/>
      <c r="B54" s="343"/>
      <c r="C54" s="128"/>
      <c r="D54" s="372"/>
      <c r="E54" s="351"/>
      <c r="F54" s="127"/>
      <c r="G54" s="127"/>
      <c r="H54" s="344"/>
      <c r="I54" s="348"/>
      <c r="J54" s="696"/>
      <c r="K54" s="344"/>
      <c r="L54" s="348"/>
      <c r="M54" s="344"/>
      <c r="N54" s="357"/>
      <c r="O54" s="127"/>
      <c r="P54" s="127"/>
      <c r="Q54" s="127"/>
      <c r="R54" s="358"/>
      <c r="S54" s="351"/>
      <c r="T54" s="127"/>
      <c r="U54" s="40"/>
      <c r="V54" s="446" t="str">
        <f t="shared" si="0"/>
        <v/>
      </c>
      <c r="W54" s="43" t="str">
        <f t="shared" si="1"/>
        <v/>
      </c>
      <c r="X54" s="42" t="str">
        <f t="shared" si="2"/>
        <v/>
      </c>
      <c r="Y54" s="238" t="str">
        <f t="shared" si="3"/>
        <v/>
      </c>
      <c r="Z54" s="112" t="str">
        <f t="shared" si="4"/>
        <v/>
      </c>
      <c r="AA54" s="833" t="str">
        <f t="shared" si="5"/>
        <v/>
      </c>
      <c r="AB54" s="456">
        <f t="shared" si="6"/>
        <v>0</v>
      </c>
      <c r="AC54" s="448">
        <f t="shared" si="8"/>
        <v>1</v>
      </c>
      <c r="AD54" s="837" t="str">
        <f t="shared" si="7"/>
        <v/>
      </c>
      <c r="AF54" s="438"/>
      <c r="AG54" s="447"/>
      <c r="AH54" s="450"/>
      <c r="AI54" s="450"/>
      <c r="AJ54" s="450"/>
      <c r="AK54" s="451"/>
      <c r="AL54" s="424"/>
      <c r="AM54" s="452"/>
      <c r="AN54" s="452"/>
      <c r="AO54" s="449"/>
      <c r="AP54" s="472"/>
      <c r="AQ54" s="473"/>
      <c r="AR54" s="424"/>
      <c r="AS54" s="56"/>
      <c r="AT54" s="44"/>
      <c r="AU54" s="452"/>
      <c r="AV54" s="452"/>
      <c r="AW54" s="452"/>
      <c r="AX54" s="44"/>
      <c r="AY54" s="452"/>
      <c r="AZ54" s="56"/>
      <c r="BA54" s="452"/>
      <c r="BB54" s="455"/>
      <c r="BC54" s="455"/>
      <c r="BD54" s="56"/>
      <c r="BE54" s="452"/>
      <c r="BF54" s="452"/>
      <c r="BG54" s="456"/>
      <c r="BH54" s="457"/>
      <c r="BI54" s="56"/>
      <c r="BJ54" s="474"/>
      <c r="BK54" s="452"/>
      <c r="BL54" s="56"/>
      <c r="BM54" s="56"/>
      <c r="BN54" s="452"/>
      <c r="BR54" s="459"/>
      <c r="BS54" s="460"/>
      <c r="BV54" s="461"/>
      <c r="BW54" s="382"/>
      <c r="BX54" s="382"/>
      <c r="BY54" s="462"/>
      <c r="BZ54" s="475"/>
      <c r="CA54" s="41"/>
      <c r="CB54" s="452"/>
      <c r="CC54" s="452"/>
      <c r="CD54" s="452"/>
      <c r="CE54" s="56"/>
      <c r="CF54" s="452"/>
      <c r="CG54" s="452"/>
      <c r="CH54" s="452"/>
      <c r="CI54" s="452"/>
      <c r="CK54" s="382"/>
      <c r="CL54" s="382"/>
      <c r="CM54" s="382"/>
      <c r="CP54" s="464"/>
      <c r="CQ54" s="380"/>
      <c r="CR54" s="476"/>
      <c r="CS54" s="382"/>
      <c r="CT54" s="477"/>
      <c r="CU54" s="382"/>
      <c r="CV54" s="382"/>
      <c r="CW54" s="468"/>
      <c r="CX54" s="469"/>
      <c r="CY54" s="382"/>
      <c r="CZ54" s="470"/>
      <c r="DA54" s="471"/>
      <c r="DB54" s="438"/>
      <c r="DC54" s="461"/>
      <c r="DD54" s="382"/>
      <c r="DE54" s="382"/>
      <c r="DF54" s="382"/>
      <c r="DJ54" s="438"/>
      <c r="DK54" s="461"/>
      <c r="DN54" s="438"/>
      <c r="DO54" s="452"/>
      <c r="DP54" s="455"/>
      <c r="DQ54" s="452"/>
      <c r="DR54" s="456"/>
      <c r="DS54" s="382">
        <v>50</v>
      </c>
      <c r="DW54" s="382">
        <v>50</v>
      </c>
      <c r="DX54" s="382">
        <v>5.4</v>
      </c>
      <c r="DY54" s="382"/>
      <c r="DZ54" s="382">
        <v>50</v>
      </c>
      <c r="EO54" s="339">
        <v>51</v>
      </c>
      <c r="EP54" s="1035" t="str">
        <f>IF(Cover!B54="","",Cover!B54)</f>
        <v/>
      </c>
      <c r="EQ54" s="1035" t="str">
        <f>IF(Cover!C54="","",Cover!C54)</f>
        <v/>
      </c>
      <c r="ER54" s="1035" t="str">
        <f>IF(Cover!D54="","",Cover!D54)</f>
        <v/>
      </c>
      <c r="ES54" s="1037" t="str">
        <f>IF(AND(ISBLANK(Cover!B54),ISBLANK(Cover!C54),ISBLANK(Cover!D54)),"",100-SUM(EP54:ER54))</f>
        <v/>
      </c>
      <c r="FC54" s="351" t="str">
        <f t="shared" si="9"/>
        <v/>
      </c>
      <c r="FD54" s="127"/>
    </row>
    <row r="55" spans="1:160" ht="14.5" thickBot="1" x14ac:dyDescent="0.35">
      <c r="A55" s="339"/>
      <c r="B55" s="345"/>
      <c r="C55" s="91"/>
      <c r="D55" s="360"/>
      <c r="E55" s="352"/>
      <c r="F55" s="91"/>
      <c r="G55" s="91"/>
      <c r="H55" s="346"/>
      <c r="I55" s="350"/>
      <c r="J55" s="697"/>
      <c r="K55" s="346"/>
      <c r="L55" s="349"/>
      <c r="M55" s="346"/>
      <c r="N55" s="361"/>
      <c r="O55" s="91"/>
      <c r="P55" s="91"/>
      <c r="Q55" s="91"/>
      <c r="R55" s="360"/>
      <c r="S55" s="355"/>
      <c r="T55" s="91"/>
      <c r="U55" s="40"/>
      <c r="V55" s="446" t="str">
        <f t="shared" si="0"/>
        <v/>
      </c>
      <c r="W55" s="43" t="str">
        <f t="shared" si="1"/>
        <v/>
      </c>
      <c r="X55" s="42" t="str">
        <f t="shared" si="2"/>
        <v/>
      </c>
      <c r="Y55" s="238" t="str">
        <f t="shared" si="3"/>
        <v/>
      </c>
      <c r="Z55" s="112" t="str">
        <f t="shared" si="4"/>
        <v/>
      </c>
      <c r="AA55" s="833" t="str">
        <f t="shared" si="5"/>
        <v/>
      </c>
      <c r="AB55" s="456">
        <f t="shared" si="6"/>
        <v>0</v>
      </c>
      <c r="AC55" s="448">
        <f t="shared" si="8"/>
        <v>1</v>
      </c>
      <c r="AD55" s="837" t="str">
        <f t="shared" si="7"/>
        <v/>
      </c>
      <c r="AF55" s="438"/>
      <c r="AG55" s="447"/>
      <c r="AH55" s="450"/>
      <c r="AI55" s="450"/>
      <c r="AJ55" s="450"/>
      <c r="AK55" s="451"/>
      <c r="AL55" s="424"/>
      <c r="AM55" s="452"/>
      <c r="AN55" s="452"/>
      <c r="AO55" s="449"/>
      <c r="AP55" s="472"/>
      <c r="AQ55" s="473"/>
      <c r="AR55" s="424"/>
      <c r="AS55" s="56"/>
      <c r="AT55" s="44"/>
      <c r="AU55" s="452"/>
      <c r="AV55" s="452"/>
      <c r="AW55" s="452"/>
      <c r="AX55" s="44"/>
      <c r="AY55" s="452"/>
      <c r="AZ55" s="56"/>
      <c r="BA55" s="452"/>
      <c r="BB55" s="455"/>
      <c r="BC55" s="455"/>
      <c r="BD55" s="56"/>
      <c r="BE55" s="452"/>
      <c r="BF55" s="452"/>
      <c r="BG55" s="456"/>
      <c r="BH55" s="457"/>
      <c r="BI55" s="56"/>
      <c r="BJ55" s="474"/>
      <c r="BK55" s="452"/>
      <c r="BL55" s="56"/>
      <c r="BM55" s="56"/>
      <c r="BN55" s="452"/>
      <c r="BR55" s="459"/>
      <c r="BS55" s="460"/>
      <c r="BV55" s="461"/>
      <c r="BW55" s="382"/>
      <c r="BX55" s="382"/>
      <c r="BY55" s="462"/>
      <c r="BZ55" s="475"/>
      <c r="CA55" s="41"/>
      <c r="CB55" s="452"/>
      <c r="CC55" s="452"/>
      <c r="CD55" s="452"/>
      <c r="CE55" s="56"/>
      <c r="CF55" s="452"/>
      <c r="CG55" s="452"/>
      <c r="CH55" s="452"/>
      <c r="CI55" s="452"/>
      <c r="CK55" s="382"/>
      <c r="CL55" s="382"/>
      <c r="CM55" s="382"/>
      <c r="CP55" s="464"/>
      <c r="CQ55" s="380"/>
      <c r="CR55" s="476"/>
      <c r="CS55" s="382"/>
      <c r="CT55" s="477"/>
      <c r="CU55" s="382"/>
      <c r="CV55" s="382"/>
      <c r="CW55" s="468"/>
      <c r="CX55" s="469"/>
      <c r="CY55" s="382"/>
      <c r="CZ55" s="470"/>
      <c r="DA55" s="471"/>
      <c r="DB55" s="438"/>
      <c r="DC55" s="461"/>
      <c r="DD55" s="382"/>
      <c r="DE55" s="382"/>
      <c r="DF55" s="382"/>
      <c r="DJ55" s="438"/>
      <c r="DK55" s="461"/>
      <c r="DN55" s="438"/>
      <c r="DO55" s="452"/>
      <c r="DP55" s="455"/>
      <c r="DQ55" s="452"/>
      <c r="DR55" s="456"/>
      <c r="DS55" s="382">
        <v>51</v>
      </c>
      <c r="DW55" s="382">
        <v>51</v>
      </c>
      <c r="DX55" s="382">
        <v>5.5</v>
      </c>
      <c r="DY55" s="382"/>
      <c r="EO55" s="338">
        <v>52</v>
      </c>
      <c r="EP55" s="338" t="str">
        <f>IF(Cover!B55="","",Cover!B55)</f>
        <v/>
      </c>
      <c r="EQ55" s="338" t="str">
        <f>IF(Cover!C55="","",Cover!C55)</f>
        <v/>
      </c>
      <c r="ER55" s="357" t="str">
        <f>IF(Cover!D55="","",Cover!D55)</f>
        <v/>
      </c>
      <c r="ES55" s="1037" t="str">
        <f>IF(AND(ISBLANK(Cover!B55),ISBLANK(Cover!C55),ISBLANK(Cover!D55)),"",100-SUM(EP55:ER55))</f>
        <v/>
      </c>
      <c r="FC55" s="237" t="str">
        <f t="shared" si="9"/>
        <v/>
      </c>
      <c r="FD55" s="91"/>
    </row>
    <row r="56" spans="1:160" ht="14.5" thickBot="1" x14ac:dyDescent="0.35">
      <c r="A56" s="338"/>
      <c r="B56" s="343"/>
      <c r="C56" s="128"/>
      <c r="D56" s="372"/>
      <c r="E56" s="351"/>
      <c r="F56" s="127"/>
      <c r="G56" s="127"/>
      <c r="H56" s="344"/>
      <c r="I56" s="348"/>
      <c r="J56" s="696"/>
      <c r="K56" s="344"/>
      <c r="L56" s="348"/>
      <c r="M56" s="344"/>
      <c r="N56" s="357"/>
      <c r="O56" s="127"/>
      <c r="P56" s="127"/>
      <c r="Q56" s="127"/>
      <c r="R56" s="358"/>
      <c r="S56" s="351"/>
      <c r="T56" s="127"/>
      <c r="U56" s="40"/>
      <c r="V56" s="446" t="str">
        <f t="shared" si="0"/>
        <v/>
      </c>
      <c r="W56" s="43" t="str">
        <f t="shared" si="1"/>
        <v/>
      </c>
      <c r="X56" s="42" t="str">
        <f t="shared" si="2"/>
        <v/>
      </c>
      <c r="Y56" s="238" t="str">
        <f t="shared" si="3"/>
        <v/>
      </c>
      <c r="Z56" s="112" t="str">
        <f t="shared" si="4"/>
        <v/>
      </c>
      <c r="AA56" s="833" t="str">
        <f t="shared" si="5"/>
        <v/>
      </c>
      <c r="AB56" s="456">
        <f t="shared" si="6"/>
        <v>0</v>
      </c>
      <c r="AC56" s="448">
        <f t="shared" si="8"/>
        <v>1</v>
      </c>
      <c r="AD56" s="837" t="str">
        <f t="shared" si="7"/>
        <v/>
      </c>
      <c r="AF56" s="438"/>
      <c r="AG56" s="447"/>
      <c r="AH56" s="450"/>
      <c r="AI56" s="450"/>
      <c r="AJ56" s="450"/>
      <c r="AK56" s="451"/>
      <c r="AL56" s="424"/>
      <c r="AM56" s="452"/>
      <c r="AN56" s="452"/>
      <c r="AO56" s="449"/>
      <c r="AP56" s="472"/>
      <c r="AQ56" s="473"/>
      <c r="AR56" s="424"/>
      <c r="AS56" s="56"/>
      <c r="AT56" s="44"/>
      <c r="AU56" s="452"/>
      <c r="AV56" s="452"/>
      <c r="AW56" s="452"/>
      <c r="AX56" s="44"/>
      <c r="AY56" s="452"/>
      <c r="AZ56" s="56"/>
      <c r="BA56" s="452"/>
      <c r="BB56" s="455"/>
      <c r="BC56" s="455"/>
      <c r="BD56" s="56"/>
      <c r="BE56" s="452"/>
      <c r="BF56" s="452"/>
      <c r="BG56" s="456"/>
      <c r="BH56" s="457"/>
      <c r="BI56" s="56"/>
      <c r="BJ56" s="474"/>
      <c r="BK56" s="452"/>
      <c r="BL56" s="56"/>
      <c r="BM56" s="56"/>
      <c r="BN56" s="452"/>
      <c r="BR56" s="459"/>
      <c r="BS56" s="460"/>
      <c r="BV56" s="461"/>
      <c r="BW56" s="382"/>
      <c r="BX56" s="382"/>
      <c r="BY56" s="462"/>
      <c r="BZ56" s="475"/>
      <c r="CA56" s="41"/>
      <c r="CB56" s="452"/>
      <c r="CC56" s="452"/>
      <c r="CD56" s="452"/>
      <c r="CE56" s="56"/>
      <c r="CF56" s="452"/>
      <c r="CG56" s="452"/>
      <c r="CH56" s="452"/>
      <c r="CI56" s="452"/>
      <c r="CK56" s="382"/>
      <c r="CL56" s="382"/>
      <c r="CM56" s="382"/>
      <c r="CP56" s="464"/>
      <c r="CQ56" s="380"/>
      <c r="CR56" s="476"/>
      <c r="CS56" s="382"/>
      <c r="CT56" s="477"/>
      <c r="CU56" s="382"/>
      <c r="CV56" s="382"/>
      <c r="CW56" s="468"/>
      <c r="CX56" s="469"/>
      <c r="CY56" s="382"/>
      <c r="CZ56" s="470"/>
      <c r="DA56" s="471"/>
      <c r="DB56" s="438"/>
      <c r="DC56" s="461"/>
      <c r="DD56" s="382"/>
      <c r="DE56" s="382"/>
      <c r="DF56" s="382"/>
      <c r="DJ56" s="438"/>
      <c r="DK56" s="461"/>
      <c r="DN56" s="438"/>
      <c r="DO56" s="452"/>
      <c r="DP56" s="455"/>
      <c r="DQ56" s="452"/>
      <c r="DR56" s="456"/>
      <c r="DS56" s="382">
        <v>52</v>
      </c>
      <c r="DW56" s="382">
        <v>52</v>
      </c>
      <c r="DX56" s="382">
        <v>5.6</v>
      </c>
      <c r="DY56" s="382"/>
      <c r="EO56" s="339">
        <v>53</v>
      </c>
      <c r="EP56" s="1035" t="str">
        <f>IF(Cover!B56="","",Cover!B56)</f>
        <v/>
      </c>
      <c r="EQ56" s="1035" t="str">
        <f>IF(Cover!C56="","",Cover!C56)</f>
        <v/>
      </c>
      <c r="ER56" s="1035" t="str">
        <f>IF(Cover!D56="","",Cover!D56)</f>
        <v/>
      </c>
      <c r="ES56" s="1037" t="str">
        <f>IF(AND(ISBLANK(Cover!B56),ISBLANK(Cover!C56),ISBLANK(Cover!D56)),"",100-SUM(EP56:ER56))</f>
        <v/>
      </c>
      <c r="FC56" s="351" t="str">
        <f t="shared" si="9"/>
        <v/>
      </c>
      <c r="FD56" s="127"/>
    </row>
    <row r="57" spans="1:160" ht="14.5" thickBot="1" x14ac:dyDescent="0.35">
      <c r="A57" s="339"/>
      <c r="B57" s="345"/>
      <c r="C57" s="91"/>
      <c r="D57" s="360"/>
      <c r="E57" s="352"/>
      <c r="F57" s="91"/>
      <c r="G57" s="91"/>
      <c r="H57" s="346"/>
      <c r="I57" s="350"/>
      <c r="J57" s="697"/>
      <c r="K57" s="346"/>
      <c r="L57" s="349"/>
      <c r="M57" s="346"/>
      <c r="N57" s="361"/>
      <c r="O57" s="91"/>
      <c r="P57" s="91"/>
      <c r="Q57" s="91"/>
      <c r="R57" s="360"/>
      <c r="S57" s="353"/>
      <c r="T57" s="91"/>
      <c r="U57" s="40"/>
      <c r="V57" s="446" t="str">
        <f t="shared" si="0"/>
        <v/>
      </c>
      <c r="W57" s="43" t="str">
        <f t="shared" si="1"/>
        <v/>
      </c>
      <c r="X57" s="42" t="str">
        <f t="shared" si="2"/>
        <v/>
      </c>
      <c r="Y57" s="238" t="str">
        <f t="shared" si="3"/>
        <v/>
      </c>
      <c r="Z57" s="112" t="str">
        <f t="shared" si="4"/>
        <v/>
      </c>
      <c r="AA57" s="833" t="str">
        <f t="shared" si="5"/>
        <v/>
      </c>
      <c r="AB57" s="456">
        <f t="shared" si="6"/>
        <v>0</v>
      </c>
      <c r="AC57" s="448">
        <f t="shared" si="8"/>
        <v>1</v>
      </c>
      <c r="AD57" s="837" t="str">
        <f t="shared" si="7"/>
        <v/>
      </c>
      <c r="AF57" s="438"/>
      <c r="AG57" s="447"/>
      <c r="AH57" s="450"/>
      <c r="AI57" s="450"/>
      <c r="AJ57" s="450"/>
      <c r="AK57" s="451"/>
      <c r="AL57" s="424"/>
      <c r="AM57" s="452"/>
      <c r="AN57" s="452"/>
      <c r="AO57" s="449"/>
      <c r="AP57" s="472"/>
      <c r="AQ57" s="473"/>
      <c r="AR57" s="424"/>
      <c r="AS57" s="56"/>
      <c r="AT57" s="44"/>
      <c r="AU57" s="452"/>
      <c r="AV57" s="452"/>
      <c r="AW57" s="452"/>
      <c r="AX57" s="44"/>
      <c r="AY57" s="452"/>
      <c r="AZ57" s="56"/>
      <c r="BA57" s="452"/>
      <c r="BB57" s="455"/>
      <c r="BC57" s="455"/>
      <c r="BD57" s="56"/>
      <c r="BE57" s="452"/>
      <c r="BF57" s="452"/>
      <c r="BG57" s="456"/>
      <c r="BH57" s="457"/>
      <c r="BI57" s="56"/>
      <c r="BJ57" s="474"/>
      <c r="BK57" s="452"/>
      <c r="BL57" s="56"/>
      <c r="BM57" s="56"/>
      <c r="BN57" s="452"/>
      <c r="BR57" s="459"/>
      <c r="BS57" s="460"/>
      <c r="BV57" s="461"/>
      <c r="BW57" s="382"/>
      <c r="BX57" s="382"/>
      <c r="BY57" s="462"/>
      <c r="BZ57" s="475"/>
      <c r="CA57" s="41"/>
      <c r="CB57" s="452"/>
      <c r="CC57" s="452"/>
      <c r="CD57" s="452"/>
      <c r="CE57" s="56"/>
      <c r="CF57" s="452"/>
      <c r="CG57" s="452"/>
      <c r="CH57" s="452"/>
      <c r="CI57" s="452"/>
      <c r="CK57" s="382"/>
      <c r="CL57" s="382"/>
      <c r="CM57" s="382"/>
      <c r="CP57" s="464"/>
      <c r="CQ57" s="380"/>
      <c r="CR57" s="476"/>
      <c r="CS57" s="382"/>
      <c r="CT57" s="477"/>
      <c r="CU57" s="382"/>
      <c r="CV57" s="382"/>
      <c r="CW57" s="468"/>
      <c r="CX57" s="469"/>
      <c r="CY57" s="382"/>
      <c r="CZ57" s="470"/>
      <c r="DA57" s="471"/>
      <c r="DB57" s="438"/>
      <c r="DC57" s="461"/>
      <c r="DD57" s="382"/>
      <c r="DE57" s="382"/>
      <c r="DF57" s="382"/>
      <c r="DJ57" s="438"/>
      <c r="DK57" s="461"/>
      <c r="DN57" s="438"/>
      <c r="DO57" s="452"/>
      <c r="DP57" s="455"/>
      <c r="DQ57" s="452"/>
      <c r="DR57" s="456"/>
      <c r="DS57" s="382">
        <v>53</v>
      </c>
      <c r="DW57" s="382">
        <v>53</v>
      </c>
      <c r="DX57" s="382">
        <v>5.7</v>
      </c>
      <c r="DY57" s="382"/>
      <c r="EO57" s="338">
        <v>54</v>
      </c>
      <c r="EP57" s="338" t="str">
        <f>IF(Cover!B57="","",Cover!B57)</f>
        <v/>
      </c>
      <c r="EQ57" s="338" t="str">
        <f>IF(Cover!C57="","",Cover!C57)</f>
        <v/>
      </c>
      <c r="ER57" s="357" t="str">
        <f>IF(Cover!D57="","",Cover!D57)</f>
        <v/>
      </c>
      <c r="ES57" s="1037" t="str">
        <f>IF(AND(ISBLANK(Cover!B57),ISBLANK(Cover!C57),ISBLANK(Cover!D57)),"",100-SUM(EP57:ER57))</f>
        <v/>
      </c>
      <c r="FC57" s="237" t="str">
        <f t="shared" si="9"/>
        <v/>
      </c>
      <c r="FD57" s="91"/>
    </row>
    <row r="58" spans="1:160" ht="14.5" thickBot="1" x14ac:dyDescent="0.35">
      <c r="A58" s="338"/>
      <c r="B58" s="343"/>
      <c r="C58" s="128"/>
      <c r="D58" s="372"/>
      <c r="E58" s="351"/>
      <c r="F58" s="127"/>
      <c r="G58" s="127"/>
      <c r="H58" s="344"/>
      <c r="I58" s="348"/>
      <c r="J58" s="696"/>
      <c r="K58" s="344"/>
      <c r="L58" s="348"/>
      <c r="M58" s="344"/>
      <c r="N58" s="357"/>
      <c r="O58" s="127"/>
      <c r="P58" s="127"/>
      <c r="Q58" s="127"/>
      <c r="R58" s="358"/>
      <c r="S58" s="351"/>
      <c r="T58" s="127"/>
      <c r="U58" s="40"/>
      <c r="V58" s="446" t="str">
        <f t="shared" si="0"/>
        <v/>
      </c>
      <c r="W58" s="43" t="str">
        <f t="shared" si="1"/>
        <v/>
      </c>
      <c r="X58" s="42" t="str">
        <f t="shared" si="2"/>
        <v/>
      </c>
      <c r="Y58" s="238" t="str">
        <f t="shared" si="3"/>
        <v/>
      </c>
      <c r="Z58" s="112" t="str">
        <f t="shared" si="4"/>
        <v/>
      </c>
      <c r="AA58" s="833" t="str">
        <f t="shared" si="5"/>
        <v/>
      </c>
      <c r="AB58" s="456">
        <f t="shared" si="6"/>
        <v>0</v>
      </c>
      <c r="AC58" s="448">
        <f t="shared" si="8"/>
        <v>1</v>
      </c>
      <c r="AD58" s="837" t="str">
        <f t="shared" si="7"/>
        <v/>
      </c>
      <c r="AF58" s="438"/>
      <c r="AG58" s="447"/>
      <c r="AH58" s="450"/>
      <c r="AI58" s="450"/>
      <c r="AJ58" s="450"/>
      <c r="AK58" s="451"/>
      <c r="AL58" s="424"/>
      <c r="AM58" s="452"/>
      <c r="AN58" s="452"/>
      <c r="AO58" s="449"/>
      <c r="AP58" s="472"/>
      <c r="AQ58" s="473"/>
      <c r="AR58" s="424"/>
      <c r="AS58" s="56"/>
      <c r="AT58" s="44"/>
      <c r="AU58" s="452"/>
      <c r="AV58" s="452"/>
      <c r="AW58" s="452"/>
      <c r="AX58" s="44"/>
      <c r="AY58" s="452"/>
      <c r="AZ58" s="56"/>
      <c r="BA58" s="452"/>
      <c r="BB58" s="455"/>
      <c r="BC58" s="455"/>
      <c r="BD58" s="56"/>
      <c r="BE58" s="452"/>
      <c r="BF58" s="452"/>
      <c r="BG58" s="456"/>
      <c r="BH58" s="457"/>
      <c r="BI58" s="56"/>
      <c r="BJ58" s="474"/>
      <c r="BK58" s="452"/>
      <c r="BL58" s="56"/>
      <c r="BM58" s="56"/>
      <c r="BN58" s="452"/>
      <c r="BR58" s="459"/>
      <c r="BS58" s="460"/>
      <c r="BV58" s="461"/>
      <c r="BW58" s="382"/>
      <c r="BX58" s="382"/>
      <c r="BY58" s="462"/>
      <c r="BZ58" s="475"/>
      <c r="CA58" s="41"/>
      <c r="CB58" s="452"/>
      <c r="CC58" s="452"/>
      <c r="CD58" s="452"/>
      <c r="CE58" s="56"/>
      <c r="CF58" s="452"/>
      <c r="CG58" s="452"/>
      <c r="CH58" s="452"/>
      <c r="CI58" s="452"/>
      <c r="CK58" s="382"/>
      <c r="CL58" s="382"/>
      <c r="CM58" s="382"/>
      <c r="CP58" s="464"/>
      <c r="CQ58" s="380"/>
      <c r="CR58" s="476"/>
      <c r="CS58" s="382"/>
      <c r="CT58" s="477"/>
      <c r="CU58" s="382"/>
      <c r="CV58" s="382"/>
      <c r="CW58" s="468"/>
      <c r="CX58" s="469"/>
      <c r="CY58" s="382"/>
      <c r="CZ58" s="470"/>
      <c r="DA58" s="471"/>
      <c r="DB58" s="438"/>
      <c r="DC58" s="461"/>
      <c r="DD58" s="382"/>
      <c r="DE58" s="382"/>
      <c r="DF58" s="382"/>
      <c r="DJ58" s="438"/>
      <c r="DK58" s="461"/>
      <c r="DN58" s="438"/>
      <c r="DO58" s="452"/>
      <c r="DP58" s="455"/>
      <c r="DQ58" s="452"/>
      <c r="DR58" s="456"/>
      <c r="DS58" s="382">
        <v>54</v>
      </c>
      <c r="DW58" s="382">
        <v>54</v>
      </c>
      <c r="DX58" s="382">
        <v>5.8</v>
      </c>
      <c r="DY58" s="382"/>
      <c r="EO58" s="339">
        <v>55</v>
      </c>
      <c r="EP58" s="1035" t="str">
        <f>IF(Cover!B58="","",Cover!B58)</f>
        <v/>
      </c>
      <c r="EQ58" s="1035" t="str">
        <f>IF(Cover!C58="","",Cover!C58)</f>
        <v/>
      </c>
      <c r="ER58" s="1035" t="str">
        <f>IF(Cover!D58="","",Cover!D58)</f>
        <v/>
      </c>
      <c r="ES58" s="1037" t="str">
        <f>IF(AND(ISBLANK(Cover!B58),ISBLANK(Cover!C58),ISBLANK(Cover!D58)),"",100-SUM(EP58:ER58))</f>
        <v/>
      </c>
      <c r="FC58" s="351" t="str">
        <f t="shared" si="9"/>
        <v/>
      </c>
      <c r="FD58" s="127"/>
    </row>
    <row r="59" spans="1:160" ht="14.5" thickBot="1" x14ac:dyDescent="0.35">
      <c r="A59" s="339"/>
      <c r="B59" s="345"/>
      <c r="C59" s="91"/>
      <c r="D59" s="360"/>
      <c r="E59" s="352"/>
      <c r="F59" s="91"/>
      <c r="G59" s="91"/>
      <c r="H59" s="346"/>
      <c r="I59" s="481"/>
      <c r="J59" s="511"/>
      <c r="K59" s="482"/>
      <c r="L59" s="481"/>
      <c r="M59" s="482"/>
      <c r="N59" s="483"/>
      <c r="O59" s="91"/>
      <c r="P59" s="91"/>
      <c r="Q59" s="91"/>
      <c r="R59" s="360"/>
      <c r="S59" s="353"/>
      <c r="T59" s="91"/>
      <c r="U59" s="40"/>
      <c r="V59" s="446" t="str">
        <f t="shared" si="0"/>
        <v/>
      </c>
      <c r="W59" s="43" t="str">
        <f t="shared" si="1"/>
        <v/>
      </c>
      <c r="X59" s="42" t="str">
        <f t="shared" si="2"/>
        <v/>
      </c>
      <c r="Y59" s="238" t="str">
        <f t="shared" si="3"/>
        <v/>
      </c>
      <c r="Z59" s="112" t="str">
        <f t="shared" si="4"/>
        <v/>
      </c>
      <c r="AA59" s="833" t="str">
        <f t="shared" si="5"/>
        <v/>
      </c>
      <c r="AB59" s="456">
        <f t="shared" si="6"/>
        <v>0</v>
      </c>
      <c r="AC59" s="448">
        <f t="shared" si="8"/>
        <v>1</v>
      </c>
      <c r="AD59" s="837" t="str">
        <f t="shared" si="7"/>
        <v/>
      </c>
      <c r="AF59" s="438"/>
      <c r="AG59" s="447"/>
      <c r="AH59" s="450"/>
      <c r="AI59" s="450"/>
      <c r="AJ59" s="450"/>
      <c r="AK59" s="451"/>
      <c r="AL59" s="424"/>
      <c r="AM59" s="452"/>
      <c r="AN59" s="452"/>
      <c r="AO59" s="449"/>
      <c r="AP59" s="472"/>
      <c r="AQ59" s="473"/>
      <c r="AR59" s="424"/>
      <c r="AS59" s="56"/>
      <c r="AT59" s="44"/>
      <c r="AU59" s="452"/>
      <c r="AV59" s="452"/>
      <c r="AW59" s="452"/>
      <c r="AX59" s="44"/>
      <c r="AY59" s="452"/>
      <c r="AZ59" s="56"/>
      <c r="BA59" s="452"/>
      <c r="BB59" s="455"/>
      <c r="BC59" s="455"/>
      <c r="BD59" s="56"/>
      <c r="BE59" s="452"/>
      <c r="BF59" s="452"/>
      <c r="BG59" s="456"/>
      <c r="BH59" s="457"/>
      <c r="BI59" s="56"/>
      <c r="BJ59" s="474"/>
      <c r="BK59" s="452"/>
      <c r="BL59" s="56"/>
      <c r="BM59" s="56"/>
      <c r="BN59" s="452"/>
      <c r="BR59" s="459"/>
      <c r="BS59" s="460"/>
      <c r="BV59" s="461"/>
      <c r="BW59" s="382"/>
      <c r="BX59" s="382"/>
      <c r="BY59" s="462"/>
      <c r="BZ59" s="475"/>
      <c r="CA59" s="41"/>
      <c r="CB59" s="452"/>
      <c r="CC59" s="452"/>
      <c r="CD59" s="452"/>
      <c r="CE59" s="56"/>
      <c r="CF59" s="452"/>
      <c r="CG59" s="452"/>
      <c r="CH59" s="452"/>
      <c r="CI59" s="452"/>
      <c r="CK59" s="382"/>
      <c r="CL59" s="382"/>
      <c r="CM59" s="382"/>
      <c r="CP59" s="464"/>
      <c r="CQ59" s="380"/>
      <c r="CR59" s="476"/>
      <c r="CS59" s="382"/>
      <c r="CT59" s="477"/>
      <c r="CU59" s="382"/>
      <c r="CV59" s="382"/>
      <c r="CW59" s="468"/>
      <c r="CX59" s="469"/>
      <c r="CY59" s="382"/>
      <c r="CZ59" s="470"/>
      <c r="DA59" s="471"/>
      <c r="DB59" s="438"/>
      <c r="DC59" s="461"/>
      <c r="DD59" s="382"/>
      <c r="DE59" s="382"/>
      <c r="DF59" s="382"/>
      <c r="DJ59" s="438"/>
      <c r="DK59" s="461"/>
      <c r="DN59" s="438"/>
      <c r="DO59" s="452"/>
      <c r="DP59" s="455"/>
      <c r="DQ59" s="452"/>
      <c r="DR59" s="456"/>
      <c r="DS59" s="382">
        <v>55</v>
      </c>
      <c r="DW59" s="382">
        <v>55</v>
      </c>
      <c r="DX59" s="382">
        <v>5.9</v>
      </c>
      <c r="DY59" s="382"/>
      <c r="EO59" s="338">
        <v>56</v>
      </c>
      <c r="EP59" s="338" t="str">
        <f>IF(Cover!B59="","",Cover!B59)</f>
        <v/>
      </c>
      <c r="EQ59" s="338" t="str">
        <f>IF(Cover!C59="","",Cover!C59)</f>
        <v/>
      </c>
      <c r="ER59" s="357" t="str">
        <f>IF(Cover!D59="","",Cover!D59)</f>
        <v/>
      </c>
      <c r="ES59" s="1037" t="str">
        <f>IF(AND(ISBLANK(Cover!B59),ISBLANK(Cover!C59),ISBLANK(Cover!D59)),"",100-SUM(EP59:ER59))</f>
        <v/>
      </c>
      <c r="FC59" s="237" t="str">
        <f t="shared" si="9"/>
        <v/>
      </c>
      <c r="FD59" s="91"/>
    </row>
    <row r="60" spans="1:160" ht="14.5" thickBot="1" x14ac:dyDescent="0.35">
      <c r="A60" s="338"/>
      <c r="B60" s="343"/>
      <c r="C60" s="128"/>
      <c r="D60" s="372"/>
      <c r="E60" s="351"/>
      <c r="F60" s="127"/>
      <c r="G60" s="127"/>
      <c r="H60" s="344"/>
      <c r="I60" s="348"/>
      <c r="J60" s="696"/>
      <c r="K60" s="344"/>
      <c r="L60" s="348"/>
      <c r="M60" s="344"/>
      <c r="N60" s="357"/>
      <c r="O60" s="127"/>
      <c r="P60" s="127"/>
      <c r="Q60" s="127"/>
      <c r="R60" s="358"/>
      <c r="S60" s="351"/>
      <c r="T60" s="127"/>
      <c r="U60" s="40"/>
      <c r="V60" s="446" t="str">
        <f t="shared" si="0"/>
        <v/>
      </c>
      <c r="W60" s="43" t="str">
        <f t="shared" si="1"/>
        <v/>
      </c>
      <c r="X60" s="42" t="str">
        <f t="shared" si="2"/>
        <v/>
      </c>
      <c r="Y60" s="238" t="str">
        <f t="shared" si="3"/>
        <v/>
      </c>
      <c r="Z60" s="112" t="str">
        <f t="shared" si="4"/>
        <v/>
      </c>
      <c r="AA60" s="833" t="str">
        <f t="shared" si="5"/>
        <v/>
      </c>
      <c r="AB60" s="456">
        <f t="shared" si="6"/>
        <v>0</v>
      </c>
      <c r="AC60" s="448">
        <f t="shared" si="8"/>
        <v>1</v>
      </c>
      <c r="AD60" s="837" t="str">
        <f t="shared" si="7"/>
        <v/>
      </c>
      <c r="AF60" s="438"/>
      <c r="AG60" s="447"/>
      <c r="AH60" s="450"/>
      <c r="AI60" s="450"/>
      <c r="AJ60" s="450"/>
      <c r="AK60" s="451"/>
      <c r="AL60" s="424"/>
      <c r="AM60" s="452"/>
      <c r="AN60" s="452"/>
      <c r="AO60" s="449"/>
      <c r="AP60" s="472"/>
      <c r="AQ60" s="473"/>
      <c r="AR60" s="424"/>
      <c r="AS60" s="56"/>
      <c r="AT60" s="44"/>
      <c r="AU60" s="452"/>
      <c r="AV60" s="452"/>
      <c r="AW60" s="452"/>
      <c r="AX60" s="44"/>
      <c r="AY60" s="452"/>
      <c r="AZ60" s="56"/>
      <c r="BA60" s="452"/>
      <c r="BB60" s="455"/>
      <c r="BC60" s="455"/>
      <c r="BD60" s="56"/>
      <c r="BE60" s="452"/>
      <c r="BF60" s="452"/>
      <c r="BG60" s="456"/>
      <c r="BH60" s="457"/>
      <c r="BI60" s="56"/>
      <c r="BJ60" s="474"/>
      <c r="BK60" s="452"/>
      <c r="BL60" s="56"/>
      <c r="BM60" s="56"/>
      <c r="BN60" s="452"/>
      <c r="BR60" s="459"/>
      <c r="BS60" s="460"/>
      <c r="BV60" s="461"/>
      <c r="BW60" s="382"/>
      <c r="BX60" s="382"/>
      <c r="BY60" s="462"/>
      <c r="BZ60" s="475"/>
      <c r="CA60" s="41"/>
      <c r="CB60" s="452"/>
      <c r="CC60" s="452"/>
      <c r="CD60" s="452"/>
      <c r="CE60" s="56"/>
      <c r="CF60" s="452"/>
      <c r="CG60" s="452"/>
      <c r="CH60" s="452"/>
      <c r="CI60" s="452"/>
      <c r="CK60" s="382"/>
      <c r="CL60" s="382"/>
      <c r="CM60" s="382"/>
      <c r="CP60" s="464"/>
      <c r="CQ60" s="380"/>
      <c r="CR60" s="476"/>
      <c r="CS60" s="382"/>
      <c r="CT60" s="477"/>
      <c r="CU60" s="382"/>
      <c r="CV60" s="382"/>
      <c r="CW60" s="468"/>
      <c r="CX60" s="469"/>
      <c r="CY60" s="382"/>
      <c r="CZ60" s="470"/>
      <c r="DA60" s="471"/>
      <c r="DB60" s="438"/>
      <c r="DC60" s="461"/>
      <c r="DD60" s="382"/>
      <c r="DE60" s="382"/>
      <c r="DF60" s="382"/>
      <c r="DJ60" s="438"/>
      <c r="DK60" s="461"/>
      <c r="DN60" s="438"/>
      <c r="DO60" s="452"/>
      <c r="DP60" s="455"/>
      <c r="DQ60" s="452"/>
      <c r="DR60" s="456"/>
      <c r="DS60" s="382">
        <v>56</v>
      </c>
      <c r="DW60" s="382">
        <v>56</v>
      </c>
      <c r="DX60" s="382">
        <v>6</v>
      </c>
      <c r="DY60" s="382"/>
      <c r="EO60" s="339">
        <v>57</v>
      </c>
      <c r="EP60" s="1035" t="str">
        <f>IF(Cover!B60="","",Cover!B60)</f>
        <v/>
      </c>
      <c r="EQ60" s="1035" t="str">
        <f>IF(Cover!C60="","",Cover!C60)</f>
        <v/>
      </c>
      <c r="ER60" s="1035" t="str">
        <f>IF(Cover!D60="","",Cover!D60)</f>
        <v/>
      </c>
      <c r="ES60" s="1037" t="str">
        <f>IF(AND(ISBLANK(Cover!B60),ISBLANK(Cover!C60),ISBLANK(Cover!D60)),"",100-SUM(EP60:ER60))</f>
        <v/>
      </c>
      <c r="FC60" s="351" t="str">
        <f t="shared" si="9"/>
        <v/>
      </c>
      <c r="FD60" s="127"/>
    </row>
    <row r="61" spans="1:160" ht="14.5" thickBot="1" x14ac:dyDescent="0.35">
      <c r="A61" s="339"/>
      <c r="B61" s="345"/>
      <c r="C61" s="91"/>
      <c r="D61" s="360"/>
      <c r="E61" s="352"/>
      <c r="F61" s="91"/>
      <c r="G61" s="91"/>
      <c r="H61" s="346"/>
      <c r="I61" s="350"/>
      <c r="J61" s="697"/>
      <c r="K61" s="346"/>
      <c r="L61" s="349"/>
      <c r="M61" s="346"/>
      <c r="N61" s="361"/>
      <c r="O61" s="91"/>
      <c r="P61" s="91"/>
      <c r="Q61" s="91"/>
      <c r="R61" s="360"/>
      <c r="S61" s="353"/>
      <c r="T61" s="91"/>
      <c r="U61" s="40"/>
      <c r="V61" s="446" t="str">
        <f t="shared" si="0"/>
        <v/>
      </c>
      <c r="W61" s="43" t="str">
        <f t="shared" si="1"/>
        <v/>
      </c>
      <c r="X61" s="42" t="str">
        <f t="shared" si="2"/>
        <v/>
      </c>
      <c r="Y61" s="238" t="str">
        <f t="shared" si="3"/>
        <v/>
      </c>
      <c r="Z61" s="112" t="str">
        <f t="shared" si="4"/>
        <v/>
      </c>
      <c r="AA61" s="833" t="str">
        <f t="shared" si="5"/>
        <v/>
      </c>
      <c r="AB61" s="456">
        <f t="shared" si="6"/>
        <v>0</v>
      </c>
      <c r="AC61" s="448">
        <f t="shared" si="8"/>
        <v>1</v>
      </c>
      <c r="AD61" s="837" t="str">
        <f t="shared" si="7"/>
        <v/>
      </c>
      <c r="AF61" s="438"/>
      <c r="AG61" s="447"/>
      <c r="AH61" s="450"/>
      <c r="AI61" s="450"/>
      <c r="AJ61" s="450"/>
      <c r="AK61" s="451"/>
      <c r="AL61" s="424"/>
      <c r="AM61" s="452"/>
      <c r="AN61" s="452"/>
      <c r="AO61" s="449"/>
      <c r="AP61" s="472"/>
      <c r="AQ61" s="473"/>
      <c r="AR61" s="424"/>
      <c r="AS61" s="56"/>
      <c r="AT61" s="44"/>
      <c r="AU61" s="452"/>
      <c r="AV61" s="452"/>
      <c r="AW61" s="452"/>
      <c r="AX61" s="44"/>
      <c r="AY61" s="452"/>
      <c r="AZ61" s="56"/>
      <c r="BA61" s="452"/>
      <c r="BB61" s="455"/>
      <c r="BC61" s="455"/>
      <c r="BD61" s="56"/>
      <c r="BE61" s="452"/>
      <c r="BF61" s="452"/>
      <c r="BG61" s="456"/>
      <c r="BH61" s="457"/>
      <c r="BI61" s="56"/>
      <c r="BJ61" s="474"/>
      <c r="BK61" s="452"/>
      <c r="BL61" s="56"/>
      <c r="BM61" s="56"/>
      <c r="BN61" s="452"/>
      <c r="BR61" s="459"/>
      <c r="BS61" s="460"/>
      <c r="BV61" s="461"/>
      <c r="BW61" s="382"/>
      <c r="BX61" s="382"/>
      <c r="BY61" s="462"/>
      <c r="BZ61" s="475"/>
      <c r="CA61" s="41"/>
      <c r="CB61" s="452"/>
      <c r="CC61" s="452"/>
      <c r="CD61" s="452"/>
      <c r="CE61" s="56"/>
      <c r="CF61" s="452"/>
      <c r="CG61" s="452"/>
      <c r="CH61" s="452"/>
      <c r="CI61" s="452"/>
      <c r="CK61" s="382"/>
      <c r="CL61" s="382"/>
      <c r="CM61" s="382"/>
      <c r="CP61" s="464"/>
      <c r="CQ61" s="380"/>
      <c r="CR61" s="476"/>
      <c r="CS61" s="382"/>
      <c r="CT61" s="477"/>
      <c r="CU61" s="382"/>
      <c r="CV61" s="382"/>
      <c r="CW61" s="468"/>
      <c r="CX61" s="469"/>
      <c r="CY61" s="382"/>
      <c r="CZ61" s="470"/>
      <c r="DA61" s="471"/>
      <c r="DB61" s="438"/>
      <c r="DC61" s="461"/>
      <c r="DD61" s="382"/>
      <c r="DE61" s="382"/>
      <c r="DF61" s="382"/>
      <c r="DJ61" s="438"/>
      <c r="DK61" s="461"/>
      <c r="DN61" s="438"/>
      <c r="DO61" s="452"/>
      <c r="DP61" s="455"/>
      <c r="DQ61" s="452"/>
      <c r="DR61" s="456"/>
      <c r="DS61" s="382">
        <v>57</v>
      </c>
      <c r="DW61" s="382">
        <v>57</v>
      </c>
      <c r="DX61" s="382">
        <v>6.1</v>
      </c>
      <c r="DY61" s="382"/>
      <c r="EO61" s="338">
        <v>58</v>
      </c>
      <c r="EP61" s="338" t="str">
        <f>IF(Cover!B61="","",Cover!B61)</f>
        <v/>
      </c>
      <c r="EQ61" s="338" t="str">
        <f>IF(Cover!C61="","",Cover!C61)</f>
        <v/>
      </c>
      <c r="ER61" s="357" t="str">
        <f>IF(Cover!D61="","",Cover!D61)</f>
        <v/>
      </c>
      <c r="ES61" s="1037" t="str">
        <f>IF(AND(ISBLANK(Cover!B61),ISBLANK(Cover!C61),ISBLANK(Cover!D61)),"",100-SUM(EP61:ER61))</f>
        <v/>
      </c>
      <c r="FC61" s="237" t="str">
        <f t="shared" si="9"/>
        <v/>
      </c>
      <c r="FD61" s="91"/>
    </row>
    <row r="62" spans="1:160" ht="14.5" thickBot="1" x14ac:dyDescent="0.35">
      <c r="A62" s="338"/>
      <c r="B62" s="343"/>
      <c r="C62" s="128"/>
      <c r="D62" s="372"/>
      <c r="E62" s="351"/>
      <c r="F62" s="127"/>
      <c r="G62" s="127"/>
      <c r="H62" s="344"/>
      <c r="I62" s="348"/>
      <c r="J62" s="696"/>
      <c r="K62" s="344"/>
      <c r="L62" s="348"/>
      <c r="M62" s="344"/>
      <c r="N62" s="357"/>
      <c r="O62" s="127"/>
      <c r="P62" s="127"/>
      <c r="Q62" s="127"/>
      <c r="R62" s="358"/>
      <c r="S62" s="351"/>
      <c r="T62" s="127"/>
      <c r="U62" s="40"/>
      <c r="V62" s="446" t="str">
        <f t="shared" si="0"/>
        <v/>
      </c>
      <c r="W62" s="43" t="str">
        <f t="shared" si="1"/>
        <v/>
      </c>
      <c r="X62" s="42" t="str">
        <f t="shared" si="2"/>
        <v/>
      </c>
      <c r="Y62" s="238" t="str">
        <f t="shared" si="3"/>
        <v/>
      </c>
      <c r="Z62" s="112" t="str">
        <f t="shared" si="4"/>
        <v/>
      </c>
      <c r="AA62" s="833" t="str">
        <f t="shared" si="5"/>
        <v/>
      </c>
      <c r="AB62" s="456">
        <f t="shared" si="6"/>
        <v>0</v>
      </c>
      <c r="AC62" s="448">
        <f t="shared" si="8"/>
        <v>1</v>
      </c>
      <c r="AD62" s="837" t="str">
        <f t="shared" si="7"/>
        <v/>
      </c>
      <c r="AF62" s="438"/>
      <c r="AG62" s="447"/>
      <c r="AH62" s="450"/>
      <c r="AI62" s="450"/>
      <c r="AJ62" s="450"/>
      <c r="AK62" s="451"/>
      <c r="AL62" s="424"/>
      <c r="AM62" s="452"/>
      <c r="AN62" s="452"/>
      <c r="AO62" s="449"/>
      <c r="AP62" s="472"/>
      <c r="AQ62" s="473"/>
      <c r="AR62" s="424"/>
      <c r="AS62" s="56"/>
      <c r="AT62" s="44"/>
      <c r="AU62" s="452"/>
      <c r="AV62" s="452"/>
      <c r="AW62" s="452"/>
      <c r="AX62" s="44"/>
      <c r="AY62" s="452"/>
      <c r="AZ62" s="56"/>
      <c r="BA62" s="452"/>
      <c r="BB62" s="455"/>
      <c r="BC62" s="455"/>
      <c r="BD62" s="56"/>
      <c r="BE62" s="452"/>
      <c r="BF62" s="452"/>
      <c r="BG62" s="456"/>
      <c r="BH62" s="457"/>
      <c r="BI62" s="56"/>
      <c r="BJ62" s="474"/>
      <c r="BK62" s="452"/>
      <c r="BL62" s="56"/>
      <c r="BM62" s="56"/>
      <c r="BN62" s="452"/>
      <c r="BR62" s="459"/>
      <c r="BS62" s="460"/>
      <c r="BV62" s="461"/>
      <c r="BW62" s="382"/>
      <c r="BX62" s="382"/>
      <c r="BY62" s="462"/>
      <c r="BZ62" s="475"/>
      <c r="CA62" s="41"/>
      <c r="CB62" s="452"/>
      <c r="CC62" s="452"/>
      <c r="CD62" s="452"/>
      <c r="CE62" s="56"/>
      <c r="CF62" s="452"/>
      <c r="CG62" s="452"/>
      <c r="CH62" s="452"/>
      <c r="CI62" s="452"/>
      <c r="CK62" s="382"/>
      <c r="CL62" s="382"/>
      <c r="CM62" s="382"/>
      <c r="CP62" s="464"/>
      <c r="CQ62" s="380"/>
      <c r="CR62" s="476"/>
      <c r="CS62" s="382"/>
      <c r="CT62" s="477"/>
      <c r="CU62" s="382"/>
      <c r="CV62" s="382"/>
      <c r="CW62" s="468"/>
      <c r="CX62" s="469"/>
      <c r="CY62" s="382"/>
      <c r="CZ62" s="470"/>
      <c r="DA62" s="471"/>
      <c r="DB62" s="438"/>
      <c r="DC62" s="461"/>
      <c r="DD62" s="382"/>
      <c r="DE62" s="382"/>
      <c r="DF62" s="382"/>
      <c r="DJ62" s="438"/>
      <c r="DK62" s="461"/>
      <c r="DN62" s="438"/>
      <c r="DO62" s="452"/>
      <c r="DP62" s="455"/>
      <c r="DQ62" s="452"/>
      <c r="DR62" s="456"/>
      <c r="DS62" s="382">
        <v>58</v>
      </c>
      <c r="DW62" s="382">
        <v>58</v>
      </c>
      <c r="DX62" s="382">
        <v>6.2</v>
      </c>
      <c r="DY62" s="382"/>
      <c r="EO62" s="339">
        <v>59</v>
      </c>
      <c r="EP62" s="1035" t="str">
        <f>IF(Cover!B62="","",Cover!B62)</f>
        <v/>
      </c>
      <c r="EQ62" s="1035" t="str">
        <f>IF(Cover!C62="","",Cover!C62)</f>
        <v/>
      </c>
      <c r="ER62" s="1035" t="str">
        <f>IF(Cover!D62="","",Cover!D62)</f>
        <v/>
      </c>
      <c r="ES62" s="1037" t="str">
        <f>IF(AND(ISBLANK(Cover!B62),ISBLANK(Cover!C62),ISBLANK(Cover!D62)),"",100-SUM(EP62:ER62))</f>
        <v/>
      </c>
      <c r="FC62" s="351" t="str">
        <f t="shared" si="9"/>
        <v/>
      </c>
      <c r="FD62" s="127"/>
    </row>
    <row r="63" spans="1:160" ht="14.5" thickBot="1" x14ac:dyDescent="0.35">
      <c r="A63" s="339"/>
      <c r="B63" s="345"/>
      <c r="C63" s="91"/>
      <c r="D63" s="360"/>
      <c r="E63" s="352"/>
      <c r="F63" s="91"/>
      <c r="G63" s="91"/>
      <c r="H63" s="346"/>
      <c r="I63" s="350"/>
      <c r="J63" s="697"/>
      <c r="K63" s="346"/>
      <c r="L63" s="349"/>
      <c r="M63" s="346"/>
      <c r="N63" s="361"/>
      <c r="O63" s="91"/>
      <c r="P63" s="91"/>
      <c r="Q63" s="91"/>
      <c r="R63" s="360"/>
      <c r="S63" s="353"/>
      <c r="T63" s="91"/>
      <c r="U63" s="40"/>
      <c r="V63" s="446" t="str">
        <f t="shared" si="0"/>
        <v/>
      </c>
      <c r="W63" s="43" t="str">
        <f t="shared" si="1"/>
        <v/>
      </c>
      <c r="X63" s="42" t="str">
        <f t="shared" si="2"/>
        <v/>
      </c>
      <c r="Y63" s="238" t="str">
        <f t="shared" si="3"/>
        <v/>
      </c>
      <c r="Z63" s="112" t="str">
        <f t="shared" si="4"/>
        <v/>
      </c>
      <c r="AA63" s="833" t="str">
        <f t="shared" si="5"/>
        <v/>
      </c>
      <c r="AB63" s="456">
        <f t="shared" si="6"/>
        <v>0</v>
      </c>
      <c r="AC63" s="448">
        <f t="shared" si="8"/>
        <v>1</v>
      </c>
      <c r="AD63" s="837" t="str">
        <f t="shared" si="7"/>
        <v/>
      </c>
      <c r="AF63" s="438"/>
      <c r="AG63" s="447"/>
      <c r="AH63" s="450"/>
      <c r="AI63" s="450"/>
      <c r="AJ63" s="450"/>
      <c r="AK63" s="451"/>
      <c r="AL63" s="424"/>
      <c r="AM63" s="452"/>
      <c r="AN63" s="452"/>
      <c r="AO63" s="449"/>
      <c r="AP63" s="472"/>
      <c r="AQ63" s="473"/>
      <c r="AR63" s="424"/>
      <c r="AS63" s="56"/>
      <c r="AT63" s="44"/>
      <c r="AU63" s="452"/>
      <c r="AV63" s="452"/>
      <c r="AW63" s="452"/>
      <c r="AX63" s="44"/>
      <c r="AY63" s="452"/>
      <c r="AZ63" s="56"/>
      <c r="BA63" s="452"/>
      <c r="BB63" s="455"/>
      <c r="BC63" s="455"/>
      <c r="BD63" s="56"/>
      <c r="BE63" s="452"/>
      <c r="BF63" s="452"/>
      <c r="BG63" s="456"/>
      <c r="BH63" s="457"/>
      <c r="BI63" s="56"/>
      <c r="BJ63" s="474"/>
      <c r="BK63" s="452"/>
      <c r="BL63" s="56"/>
      <c r="BM63" s="56"/>
      <c r="BN63" s="452"/>
      <c r="BR63" s="459"/>
      <c r="BS63" s="460"/>
      <c r="BV63" s="461"/>
      <c r="BW63" s="382"/>
      <c r="BX63" s="382"/>
      <c r="BY63" s="462"/>
      <c r="BZ63" s="475"/>
      <c r="CA63" s="41"/>
      <c r="CB63" s="452"/>
      <c r="CC63" s="452"/>
      <c r="CD63" s="452"/>
      <c r="CE63" s="56"/>
      <c r="CF63" s="452"/>
      <c r="CG63" s="452"/>
      <c r="CH63" s="452"/>
      <c r="CI63" s="452"/>
      <c r="CK63" s="382"/>
      <c r="CL63" s="382"/>
      <c r="CM63" s="382"/>
      <c r="CP63" s="464"/>
      <c r="CQ63" s="380"/>
      <c r="CR63" s="476"/>
      <c r="CS63" s="382"/>
      <c r="CT63" s="477"/>
      <c r="CU63" s="382"/>
      <c r="CV63" s="382"/>
      <c r="CW63" s="468"/>
      <c r="CX63" s="469"/>
      <c r="CY63" s="382"/>
      <c r="CZ63" s="470"/>
      <c r="DA63" s="471"/>
      <c r="DB63" s="438"/>
      <c r="DC63" s="461"/>
      <c r="DD63" s="382"/>
      <c r="DE63" s="382"/>
      <c r="DF63" s="382"/>
      <c r="DJ63" s="438"/>
      <c r="DK63" s="461"/>
      <c r="DN63" s="438"/>
      <c r="DO63" s="452"/>
      <c r="DP63" s="455"/>
      <c r="DQ63" s="452"/>
      <c r="DR63" s="456"/>
      <c r="DS63" s="382">
        <v>59</v>
      </c>
      <c r="DW63" s="382">
        <v>59</v>
      </c>
      <c r="DX63" s="382">
        <v>6.3</v>
      </c>
      <c r="DY63" s="382"/>
      <c r="EO63" s="338">
        <v>60</v>
      </c>
      <c r="EP63" s="338" t="str">
        <f>IF(Cover!B63="","",Cover!B63)</f>
        <v/>
      </c>
      <c r="EQ63" s="338" t="str">
        <f>IF(Cover!C63="","",Cover!C63)</f>
        <v/>
      </c>
      <c r="ER63" s="357" t="str">
        <f>IF(Cover!D63="","",Cover!D63)</f>
        <v/>
      </c>
      <c r="ES63" s="1037" t="str">
        <f>IF(AND(ISBLANK(Cover!B63),ISBLANK(Cover!C63),ISBLANK(Cover!D63)),"",100-SUM(EP63:ER63))</f>
        <v/>
      </c>
      <c r="FC63" s="237" t="str">
        <f t="shared" si="9"/>
        <v/>
      </c>
      <c r="FD63" s="91"/>
    </row>
    <row r="64" spans="1:160" ht="14.5" thickBot="1" x14ac:dyDescent="0.35">
      <c r="A64" s="338"/>
      <c r="B64" s="343"/>
      <c r="C64" s="128"/>
      <c r="D64" s="372"/>
      <c r="E64" s="351"/>
      <c r="F64" s="127"/>
      <c r="G64" s="127"/>
      <c r="H64" s="344"/>
      <c r="I64" s="348"/>
      <c r="J64" s="696"/>
      <c r="K64" s="344"/>
      <c r="L64" s="348"/>
      <c r="M64" s="344"/>
      <c r="N64" s="357"/>
      <c r="O64" s="127"/>
      <c r="P64" s="127"/>
      <c r="Q64" s="127"/>
      <c r="R64" s="358"/>
      <c r="S64" s="351"/>
      <c r="T64" s="127"/>
      <c r="U64" s="40"/>
      <c r="V64" s="446" t="str">
        <f t="shared" si="0"/>
        <v/>
      </c>
      <c r="W64" s="43" t="str">
        <f t="shared" si="1"/>
        <v/>
      </c>
      <c r="X64" s="42" t="str">
        <f t="shared" si="2"/>
        <v/>
      </c>
      <c r="Y64" s="238" t="str">
        <f t="shared" si="3"/>
        <v/>
      </c>
      <c r="Z64" s="112" t="str">
        <f t="shared" si="4"/>
        <v/>
      </c>
      <c r="AA64" s="833" t="str">
        <f t="shared" si="5"/>
        <v/>
      </c>
      <c r="AB64" s="456">
        <f t="shared" si="6"/>
        <v>0</v>
      </c>
      <c r="AC64" s="448">
        <f t="shared" si="8"/>
        <v>1</v>
      </c>
      <c r="AD64" s="837" t="str">
        <f t="shared" si="7"/>
        <v/>
      </c>
      <c r="AF64" s="438"/>
      <c r="AG64" s="447"/>
      <c r="AH64" s="450"/>
      <c r="AI64" s="450"/>
      <c r="AJ64" s="450"/>
      <c r="AK64" s="451"/>
      <c r="AL64" s="424"/>
      <c r="AM64" s="452"/>
      <c r="AN64" s="452"/>
      <c r="AO64" s="449"/>
      <c r="AP64" s="472"/>
      <c r="AQ64" s="473"/>
      <c r="AR64" s="424"/>
      <c r="AS64" s="56"/>
      <c r="AT64" s="44"/>
      <c r="AU64" s="452"/>
      <c r="AV64" s="452"/>
      <c r="AW64" s="452"/>
      <c r="AX64" s="44"/>
      <c r="AY64" s="452"/>
      <c r="AZ64" s="56"/>
      <c r="BA64" s="452"/>
      <c r="BB64" s="455"/>
      <c r="BC64" s="455"/>
      <c r="BD64" s="56"/>
      <c r="BE64" s="452"/>
      <c r="BF64" s="452"/>
      <c r="BG64" s="456"/>
      <c r="BH64" s="457"/>
      <c r="BI64" s="56"/>
      <c r="BJ64" s="474"/>
      <c r="BK64" s="452"/>
      <c r="BL64" s="56"/>
      <c r="BM64" s="56"/>
      <c r="BN64" s="452"/>
      <c r="BR64" s="459"/>
      <c r="BS64" s="460"/>
      <c r="BV64" s="461"/>
      <c r="BW64" s="382"/>
      <c r="BX64" s="382"/>
      <c r="BY64" s="462"/>
      <c r="BZ64" s="475"/>
      <c r="CA64" s="41"/>
      <c r="CB64" s="452"/>
      <c r="CC64" s="452"/>
      <c r="CD64" s="452"/>
      <c r="CE64" s="56"/>
      <c r="CF64" s="452"/>
      <c r="CG64" s="452"/>
      <c r="CH64" s="452"/>
      <c r="CI64" s="452"/>
      <c r="CK64" s="382"/>
      <c r="CL64" s="382"/>
      <c r="CM64" s="382"/>
      <c r="CP64" s="464"/>
      <c r="CQ64" s="380"/>
      <c r="CR64" s="476"/>
      <c r="CS64" s="382"/>
      <c r="CT64" s="477"/>
      <c r="CU64" s="382"/>
      <c r="CV64" s="382"/>
      <c r="CW64" s="468"/>
      <c r="CX64" s="469"/>
      <c r="CY64" s="382"/>
      <c r="CZ64" s="470"/>
      <c r="DA64" s="471"/>
      <c r="DB64" s="438"/>
      <c r="DC64" s="461"/>
      <c r="DD64" s="382"/>
      <c r="DE64" s="382"/>
      <c r="DF64" s="382"/>
      <c r="DJ64" s="438"/>
      <c r="DK64" s="461"/>
      <c r="DN64" s="438"/>
      <c r="DO64" s="452"/>
      <c r="DP64" s="455"/>
      <c r="DQ64" s="452"/>
      <c r="DR64" s="456"/>
      <c r="DS64" s="382">
        <v>60</v>
      </c>
      <c r="DW64" s="382">
        <v>60</v>
      </c>
      <c r="DX64" s="382">
        <v>6.4</v>
      </c>
      <c r="DY64" s="382"/>
      <c r="EO64" s="339">
        <v>61</v>
      </c>
      <c r="EP64" s="1035" t="str">
        <f>IF(Cover!B64="","",Cover!B64)</f>
        <v/>
      </c>
      <c r="EQ64" s="1035" t="str">
        <f>IF(Cover!C64="","",Cover!C64)</f>
        <v/>
      </c>
      <c r="ER64" s="1035" t="str">
        <f>IF(Cover!D64="","",Cover!D64)</f>
        <v/>
      </c>
      <c r="ES64" s="1037" t="str">
        <f>IF(AND(ISBLANK(Cover!B64),ISBLANK(Cover!C64),ISBLANK(Cover!D64)),"",100-SUM(EP64:ER64))</f>
        <v/>
      </c>
      <c r="FC64" s="351" t="str">
        <f t="shared" si="9"/>
        <v/>
      </c>
      <c r="FD64" s="127"/>
    </row>
    <row r="65" spans="1:160" ht="14.5" thickBot="1" x14ac:dyDescent="0.35">
      <c r="A65" s="339"/>
      <c r="B65" s="345"/>
      <c r="C65" s="91"/>
      <c r="D65" s="360"/>
      <c r="E65" s="352"/>
      <c r="F65" s="91"/>
      <c r="G65" s="91"/>
      <c r="H65" s="346"/>
      <c r="I65" s="350"/>
      <c r="J65" s="697"/>
      <c r="K65" s="346"/>
      <c r="L65" s="349"/>
      <c r="M65" s="346"/>
      <c r="N65" s="361"/>
      <c r="O65" s="91"/>
      <c r="P65" s="91"/>
      <c r="Q65" s="91"/>
      <c r="R65" s="360"/>
      <c r="S65" s="353"/>
      <c r="T65" s="353"/>
      <c r="U65" s="40"/>
      <c r="V65" s="446" t="str">
        <f t="shared" si="0"/>
        <v/>
      </c>
      <c r="W65" s="43" t="str">
        <f t="shared" si="1"/>
        <v/>
      </c>
      <c r="X65" s="42" t="str">
        <f t="shared" si="2"/>
        <v/>
      </c>
      <c r="Y65" s="238" t="str">
        <f t="shared" si="3"/>
        <v/>
      </c>
      <c r="Z65" s="112" t="str">
        <f t="shared" si="4"/>
        <v/>
      </c>
      <c r="AA65" s="833" t="str">
        <f t="shared" si="5"/>
        <v/>
      </c>
      <c r="AB65" s="456">
        <f t="shared" si="6"/>
        <v>0</v>
      </c>
      <c r="AC65" s="448">
        <f t="shared" si="8"/>
        <v>1</v>
      </c>
      <c r="AD65" s="837" t="str">
        <f t="shared" si="7"/>
        <v/>
      </c>
      <c r="AF65" s="438"/>
      <c r="AG65" s="447"/>
      <c r="AH65" s="450"/>
      <c r="AI65" s="450"/>
      <c r="AJ65" s="450"/>
      <c r="AK65" s="451"/>
      <c r="AL65" s="424"/>
      <c r="AM65" s="452"/>
      <c r="AN65" s="452"/>
      <c r="AO65" s="449"/>
      <c r="AP65" s="472"/>
      <c r="AQ65" s="473"/>
      <c r="AR65" s="424"/>
      <c r="AS65" s="56"/>
      <c r="AT65" s="44"/>
      <c r="AU65" s="452"/>
      <c r="AV65" s="452"/>
      <c r="AW65" s="452"/>
      <c r="AX65" s="44"/>
      <c r="AY65" s="452"/>
      <c r="AZ65" s="56"/>
      <c r="BA65" s="452"/>
      <c r="BB65" s="455"/>
      <c r="BC65" s="455"/>
      <c r="BD65" s="56"/>
      <c r="BE65" s="452"/>
      <c r="BF65" s="452"/>
      <c r="BG65" s="456"/>
      <c r="BH65" s="457"/>
      <c r="BI65" s="56"/>
      <c r="BJ65" s="474"/>
      <c r="BK65" s="452"/>
      <c r="BL65" s="56"/>
      <c r="BM65" s="56"/>
      <c r="BN65" s="452"/>
      <c r="BR65" s="459"/>
      <c r="BS65" s="460"/>
      <c r="BV65" s="461"/>
      <c r="BW65" s="382"/>
      <c r="BX65" s="382"/>
      <c r="BY65" s="462"/>
      <c r="BZ65" s="475"/>
      <c r="CA65" s="41"/>
      <c r="CB65" s="452"/>
      <c r="CC65" s="452"/>
      <c r="CD65" s="452"/>
      <c r="CE65" s="56"/>
      <c r="CF65" s="452"/>
      <c r="CG65" s="452"/>
      <c r="CH65" s="452"/>
      <c r="CI65" s="452"/>
      <c r="CK65" s="382"/>
      <c r="CL65" s="382"/>
      <c r="CM65" s="382"/>
      <c r="CP65" s="464"/>
      <c r="CQ65" s="380"/>
      <c r="CR65" s="476"/>
      <c r="CS65" s="382"/>
      <c r="CT65" s="477"/>
      <c r="CU65" s="382"/>
      <c r="CV65" s="382"/>
      <c r="CW65" s="468"/>
      <c r="CX65" s="469"/>
      <c r="CY65" s="382"/>
      <c r="CZ65" s="470"/>
      <c r="DA65" s="471"/>
      <c r="DB65" s="438"/>
      <c r="DC65" s="461"/>
      <c r="DD65" s="382"/>
      <c r="DE65" s="382"/>
      <c r="DF65" s="382"/>
      <c r="DJ65" s="438"/>
      <c r="DK65" s="461"/>
      <c r="DN65" s="438"/>
      <c r="DO65" s="452"/>
      <c r="DP65" s="455"/>
      <c r="DQ65" s="452"/>
      <c r="DR65" s="456"/>
      <c r="DS65" s="382">
        <v>61</v>
      </c>
      <c r="DW65" s="382">
        <v>61</v>
      </c>
      <c r="DX65" s="382">
        <v>6.5</v>
      </c>
      <c r="DY65" s="382"/>
      <c r="EO65" s="338">
        <v>62</v>
      </c>
      <c r="EP65" s="338" t="str">
        <f>IF(Cover!B65="","",Cover!B65)</f>
        <v/>
      </c>
      <c r="EQ65" s="338" t="str">
        <f>IF(Cover!C65="","",Cover!C65)</f>
        <v/>
      </c>
      <c r="ER65" s="357" t="str">
        <f>IF(Cover!D65="","",Cover!D65)</f>
        <v/>
      </c>
      <c r="ES65" s="1037" t="str">
        <f>IF(AND(ISBLANK(Cover!B65),ISBLANK(Cover!C65),ISBLANK(Cover!D65)),"",100-SUM(EP65:ER65))</f>
        <v/>
      </c>
      <c r="FC65" s="237" t="str">
        <f t="shared" si="9"/>
        <v/>
      </c>
      <c r="FD65" s="91"/>
    </row>
    <row r="66" spans="1:160" ht="14.5" thickBot="1" x14ac:dyDescent="0.35">
      <c r="A66" s="338"/>
      <c r="B66" s="343"/>
      <c r="C66" s="128"/>
      <c r="D66" s="372"/>
      <c r="E66" s="351"/>
      <c r="F66" s="127"/>
      <c r="G66" s="127"/>
      <c r="H66" s="344"/>
      <c r="I66" s="348"/>
      <c r="J66" s="696"/>
      <c r="K66" s="344"/>
      <c r="L66" s="348"/>
      <c r="M66" s="344"/>
      <c r="N66" s="357"/>
      <c r="O66" s="127"/>
      <c r="P66" s="127"/>
      <c r="Q66" s="127"/>
      <c r="R66" s="358"/>
      <c r="S66" s="351"/>
      <c r="T66" s="127"/>
      <c r="U66" s="40"/>
      <c r="V66" s="446" t="str">
        <f t="shared" si="0"/>
        <v/>
      </c>
      <c r="W66" s="43" t="str">
        <f t="shared" si="1"/>
        <v/>
      </c>
      <c r="X66" s="42" t="str">
        <f t="shared" si="2"/>
        <v/>
      </c>
      <c r="Y66" s="238" t="str">
        <f t="shared" si="3"/>
        <v/>
      </c>
      <c r="Z66" s="112" t="str">
        <f t="shared" si="4"/>
        <v/>
      </c>
      <c r="AA66" s="833" t="str">
        <f t="shared" si="5"/>
        <v/>
      </c>
      <c r="AB66" s="456">
        <f t="shared" si="6"/>
        <v>0</v>
      </c>
      <c r="AC66" s="448">
        <f t="shared" si="8"/>
        <v>1</v>
      </c>
      <c r="AD66" s="837" t="str">
        <f t="shared" si="7"/>
        <v/>
      </c>
      <c r="AF66" s="438"/>
      <c r="AG66" s="447"/>
      <c r="AH66" s="450"/>
      <c r="AI66" s="450"/>
      <c r="AJ66" s="450"/>
      <c r="AK66" s="451"/>
      <c r="AL66" s="424"/>
      <c r="AM66" s="452"/>
      <c r="AN66" s="452"/>
      <c r="AO66" s="449"/>
      <c r="AP66" s="472"/>
      <c r="AQ66" s="473"/>
      <c r="AR66" s="424"/>
      <c r="AS66" s="56"/>
      <c r="AT66" s="44"/>
      <c r="AU66" s="452"/>
      <c r="AV66" s="452"/>
      <c r="AW66" s="452"/>
      <c r="AX66" s="44"/>
      <c r="AY66" s="452"/>
      <c r="AZ66" s="56"/>
      <c r="BA66" s="452"/>
      <c r="BB66" s="455"/>
      <c r="BC66" s="455"/>
      <c r="BD66" s="56"/>
      <c r="BE66" s="452"/>
      <c r="BF66" s="452"/>
      <c r="BG66" s="456"/>
      <c r="BH66" s="457"/>
      <c r="BI66" s="56"/>
      <c r="BJ66" s="474"/>
      <c r="BK66" s="452"/>
      <c r="BL66" s="56"/>
      <c r="BM66" s="56"/>
      <c r="BN66" s="452"/>
      <c r="BR66" s="459"/>
      <c r="BS66" s="460"/>
      <c r="BV66" s="461"/>
      <c r="BW66" s="382"/>
      <c r="BX66" s="382"/>
      <c r="BY66" s="462"/>
      <c r="BZ66" s="475"/>
      <c r="CA66" s="41"/>
      <c r="CB66" s="452"/>
      <c r="CC66" s="452"/>
      <c r="CD66" s="452"/>
      <c r="CE66" s="56"/>
      <c r="CF66" s="452"/>
      <c r="CG66" s="452"/>
      <c r="CH66" s="452"/>
      <c r="CI66" s="452"/>
      <c r="CK66" s="382"/>
      <c r="CL66" s="382"/>
      <c r="CM66" s="382"/>
      <c r="CP66" s="464"/>
      <c r="CQ66" s="380"/>
      <c r="CR66" s="476"/>
      <c r="CS66" s="382"/>
      <c r="CT66" s="477"/>
      <c r="CU66" s="382"/>
      <c r="CV66" s="382"/>
      <c r="CW66" s="468"/>
      <c r="CX66" s="469"/>
      <c r="CY66" s="382"/>
      <c r="CZ66" s="470"/>
      <c r="DA66" s="471"/>
      <c r="DB66" s="438"/>
      <c r="DC66" s="461"/>
      <c r="DD66" s="382"/>
      <c r="DE66" s="382"/>
      <c r="DF66" s="382"/>
      <c r="DJ66" s="438"/>
      <c r="DK66" s="461"/>
      <c r="DN66" s="438"/>
      <c r="DO66" s="452"/>
      <c r="DP66" s="455"/>
      <c r="DQ66" s="452"/>
      <c r="DR66" s="456"/>
      <c r="DS66" s="382">
        <v>62</v>
      </c>
      <c r="DW66" s="382">
        <v>62</v>
      </c>
      <c r="DX66" s="382">
        <v>6.6</v>
      </c>
      <c r="DY66" s="382"/>
      <c r="EO66" s="339">
        <v>63</v>
      </c>
      <c r="EP66" s="1035" t="str">
        <f>IF(Cover!B66="","",Cover!B66)</f>
        <v/>
      </c>
      <c r="EQ66" s="1035" t="str">
        <f>IF(Cover!C66="","",Cover!C66)</f>
        <v/>
      </c>
      <c r="ER66" s="1035" t="str">
        <f>IF(Cover!D66="","",Cover!D66)</f>
        <v/>
      </c>
      <c r="ES66" s="1037" t="str">
        <f>IF(AND(ISBLANK(Cover!B66),ISBLANK(Cover!C66),ISBLANK(Cover!D66)),"",100-SUM(EP66:ER66))</f>
        <v/>
      </c>
      <c r="FC66" s="351" t="str">
        <f t="shared" si="9"/>
        <v/>
      </c>
      <c r="FD66" s="127"/>
    </row>
    <row r="67" spans="1:160" ht="14.5" thickBot="1" x14ac:dyDescent="0.35">
      <c r="A67" s="339"/>
      <c r="B67" s="345"/>
      <c r="C67" s="91"/>
      <c r="D67" s="360"/>
      <c r="E67" s="352"/>
      <c r="F67" s="91"/>
      <c r="G67" s="91"/>
      <c r="H67" s="346"/>
      <c r="I67" s="350"/>
      <c r="J67" s="697"/>
      <c r="K67" s="346"/>
      <c r="L67" s="349"/>
      <c r="M67" s="346"/>
      <c r="N67" s="361"/>
      <c r="O67" s="91"/>
      <c r="P67" s="91"/>
      <c r="Q67" s="91"/>
      <c r="R67" s="360"/>
      <c r="S67" s="353"/>
      <c r="T67" s="91"/>
      <c r="U67" s="40"/>
      <c r="V67" s="446" t="str">
        <f t="shared" si="0"/>
        <v/>
      </c>
      <c r="W67" s="43" t="str">
        <f t="shared" si="1"/>
        <v/>
      </c>
      <c r="X67" s="42" t="str">
        <f t="shared" si="2"/>
        <v/>
      </c>
      <c r="Y67" s="238" t="str">
        <f t="shared" si="3"/>
        <v/>
      </c>
      <c r="Z67" s="112" t="str">
        <f t="shared" si="4"/>
        <v/>
      </c>
      <c r="AA67" s="833" t="str">
        <f t="shared" si="5"/>
        <v/>
      </c>
      <c r="AB67" s="456">
        <f t="shared" si="6"/>
        <v>0</v>
      </c>
      <c r="AC67" s="448">
        <f t="shared" si="8"/>
        <v>1</v>
      </c>
      <c r="AD67" s="837" t="str">
        <f t="shared" si="7"/>
        <v/>
      </c>
      <c r="AF67" s="438"/>
      <c r="AG67" s="447"/>
      <c r="AH67" s="450"/>
      <c r="AI67" s="450"/>
      <c r="AJ67" s="450"/>
      <c r="AK67" s="451"/>
      <c r="AL67" s="424"/>
      <c r="AM67" s="452"/>
      <c r="AN67" s="452"/>
      <c r="AO67" s="449"/>
      <c r="AP67" s="472"/>
      <c r="AQ67" s="473"/>
      <c r="AR67" s="424"/>
      <c r="AS67" s="56"/>
      <c r="AT67" s="44"/>
      <c r="AU67" s="452"/>
      <c r="AV67" s="452"/>
      <c r="AW67" s="452"/>
      <c r="AX67" s="44"/>
      <c r="AY67" s="452"/>
      <c r="AZ67" s="56"/>
      <c r="BA67" s="452"/>
      <c r="BB67" s="455"/>
      <c r="BC67" s="455"/>
      <c r="BD67" s="56"/>
      <c r="BE67" s="452"/>
      <c r="BF67" s="452"/>
      <c r="BG67" s="456"/>
      <c r="BH67" s="457"/>
      <c r="BI67" s="56"/>
      <c r="BJ67" s="474"/>
      <c r="BK67" s="452"/>
      <c r="BL67" s="56"/>
      <c r="BM67" s="56"/>
      <c r="BN67" s="452"/>
      <c r="BR67" s="459"/>
      <c r="BS67" s="460"/>
      <c r="BV67" s="461"/>
      <c r="BW67" s="382"/>
      <c r="BX67" s="382"/>
      <c r="BY67" s="462"/>
      <c r="BZ67" s="475"/>
      <c r="CA67" s="41"/>
      <c r="CB67" s="452"/>
      <c r="CC67" s="452"/>
      <c r="CD67" s="452"/>
      <c r="CE67" s="56"/>
      <c r="CF67" s="452"/>
      <c r="CG67" s="452"/>
      <c r="CH67" s="452"/>
      <c r="CI67" s="452"/>
      <c r="CK67" s="382"/>
      <c r="CL67" s="382"/>
      <c r="CM67" s="382"/>
      <c r="CP67" s="464"/>
      <c r="CQ67" s="380"/>
      <c r="CR67" s="476"/>
      <c r="CS67" s="382"/>
      <c r="CT67" s="477"/>
      <c r="CU67" s="382"/>
      <c r="CV67" s="382"/>
      <c r="CW67" s="468"/>
      <c r="CX67" s="469"/>
      <c r="CY67" s="382"/>
      <c r="CZ67" s="470"/>
      <c r="DA67" s="471"/>
      <c r="DB67" s="438"/>
      <c r="DC67" s="461"/>
      <c r="DD67" s="382"/>
      <c r="DE67" s="382"/>
      <c r="DF67" s="382"/>
      <c r="DJ67" s="438"/>
      <c r="DK67" s="461"/>
      <c r="DN67" s="438"/>
      <c r="DO67" s="452"/>
      <c r="DP67" s="455"/>
      <c r="DQ67" s="452"/>
      <c r="DR67" s="456"/>
      <c r="DS67" s="382">
        <v>63</v>
      </c>
      <c r="DW67" s="382">
        <v>63</v>
      </c>
      <c r="DX67" s="382">
        <v>6.7</v>
      </c>
      <c r="DY67" s="382"/>
      <c r="EO67" s="338">
        <v>64</v>
      </c>
      <c r="EP67" s="338" t="str">
        <f>IF(Cover!B67="","",Cover!B67)</f>
        <v/>
      </c>
      <c r="EQ67" s="338" t="str">
        <f>IF(Cover!C67="","",Cover!C67)</f>
        <v/>
      </c>
      <c r="ER67" s="357" t="str">
        <f>IF(Cover!D67="","",Cover!D67)</f>
        <v/>
      </c>
      <c r="ES67" s="1037" t="str">
        <f>IF(AND(ISBLANK(Cover!B67),ISBLANK(Cover!C67),ISBLANK(Cover!D67)),"",100-SUM(EP67:ER67))</f>
        <v/>
      </c>
      <c r="FC67" s="237" t="str">
        <f t="shared" si="9"/>
        <v/>
      </c>
      <c r="FD67" s="91"/>
    </row>
    <row r="68" spans="1:160" ht="14.5" thickBot="1" x14ac:dyDescent="0.35">
      <c r="A68" s="338"/>
      <c r="B68" s="343"/>
      <c r="C68" s="128"/>
      <c r="D68" s="372"/>
      <c r="E68" s="351"/>
      <c r="F68" s="127"/>
      <c r="G68" s="127"/>
      <c r="H68" s="344"/>
      <c r="I68" s="348"/>
      <c r="J68" s="696"/>
      <c r="K68" s="344"/>
      <c r="L68" s="348"/>
      <c r="M68" s="344"/>
      <c r="N68" s="357"/>
      <c r="O68" s="127"/>
      <c r="P68" s="127"/>
      <c r="Q68" s="127"/>
      <c r="R68" s="358"/>
      <c r="S68" s="351"/>
      <c r="T68" s="127"/>
      <c r="U68" s="40"/>
      <c r="V68" s="446" t="str">
        <f t="shared" si="0"/>
        <v/>
      </c>
      <c r="W68" s="43" t="str">
        <f t="shared" si="1"/>
        <v/>
      </c>
      <c r="X68" s="42" t="str">
        <f t="shared" si="2"/>
        <v/>
      </c>
      <c r="Y68" s="238" t="str">
        <f t="shared" si="3"/>
        <v/>
      </c>
      <c r="Z68" s="112" t="str">
        <f t="shared" si="4"/>
        <v/>
      </c>
      <c r="AA68" s="833" t="str">
        <f t="shared" si="5"/>
        <v/>
      </c>
      <c r="AB68" s="456">
        <f t="shared" si="6"/>
        <v>0</v>
      </c>
      <c r="AC68" s="448">
        <f t="shared" si="8"/>
        <v>1</v>
      </c>
      <c r="AD68" s="837" t="str">
        <f t="shared" si="7"/>
        <v/>
      </c>
      <c r="AF68" s="438"/>
      <c r="AG68" s="447"/>
      <c r="AH68" s="450"/>
      <c r="AI68" s="450"/>
      <c r="AJ68" s="450"/>
      <c r="AK68" s="451"/>
      <c r="AL68" s="424"/>
      <c r="AM68" s="452"/>
      <c r="AN68" s="452"/>
      <c r="AO68" s="449"/>
      <c r="AP68" s="472"/>
      <c r="AQ68" s="473"/>
      <c r="AR68" s="424"/>
      <c r="AS68" s="56"/>
      <c r="AT68" s="44"/>
      <c r="AU68" s="452"/>
      <c r="AV68" s="452"/>
      <c r="AW68" s="452"/>
      <c r="AX68" s="44"/>
      <c r="AY68" s="452"/>
      <c r="AZ68" s="56"/>
      <c r="BA68" s="452"/>
      <c r="BB68" s="455"/>
      <c r="BC68" s="455"/>
      <c r="BD68" s="56"/>
      <c r="BE68" s="452"/>
      <c r="BF68" s="452"/>
      <c r="BG68" s="456"/>
      <c r="BH68" s="457"/>
      <c r="BI68" s="56"/>
      <c r="BJ68" s="474"/>
      <c r="BK68" s="452"/>
      <c r="BL68" s="56"/>
      <c r="BM68" s="56"/>
      <c r="BN68" s="452"/>
      <c r="BR68" s="459"/>
      <c r="BS68" s="460"/>
      <c r="BV68" s="461"/>
      <c r="BW68" s="382"/>
      <c r="BX68" s="382"/>
      <c r="BY68" s="462"/>
      <c r="BZ68" s="475"/>
      <c r="CA68" s="41"/>
      <c r="CB68" s="452"/>
      <c r="CC68" s="452"/>
      <c r="CD68" s="452"/>
      <c r="CE68" s="56"/>
      <c r="CF68" s="452"/>
      <c r="CG68" s="452"/>
      <c r="CH68" s="452"/>
      <c r="CI68" s="452"/>
      <c r="CK68" s="382"/>
      <c r="CL68" s="382"/>
      <c r="CM68" s="382"/>
      <c r="CP68" s="464"/>
      <c r="CQ68" s="380"/>
      <c r="CR68" s="476"/>
      <c r="CS68" s="382"/>
      <c r="CT68" s="477"/>
      <c r="CU68" s="382"/>
      <c r="CV68" s="382"/>
      <c r="CW68" s="468"/>
      <c r="CX68" s="469"/>
      <c r="CY68" s="382"/>
      <c r="CZ68" s="470"/>
      <c r="DA68" s="471"/>
      <c r="DB68" s="438"/>
      <c r="DC68" s="461"/>
      <c r="DD68" s="382"/>
      <c r="DE68" s="382"/>
      <c r="DF68" s="382"/>
      <c r="DJ68" s="438"/>
      <c r="DK68" s="461"/>
      <c r="DN68" s="438"/>
      <c r="DO68" s="452"/>
      <c r="DP68" s="455"/>
      <c r="DQ68" s="452"/>
      <c r="DR68" s="456"/>
      <c r="DS68" s="382">
        <v>64</v>
      </c>
      <c r="DW68" s="382">
        <v>64</v>
      </c>
      <c r="DX68" s="382">
        <v>6.8</v>
      </c>
      <c r="DY68" s="382"/>
      <c r="EO68" s="339">
        <v>65</v>
      </c>
      <c r="EP68" s="1035" t="str">
        <f>IF(Cover!B68="","",Cover!B68)</f>
        <v/>
      </c>
      <c r="EQ68" s="1035" t="str">
        <f>IF(Cover!C68="","",Cover!C68)</f>
        <v/>
      </c>
      <c r="ER68" s="1035" t="str">
        <f>IF(Cover!D68="","",Cover!D68)</f>
        <v/>
      </c>
      <c r="ES68" s="1037" t="str">
        <f>IF(AND(ISBLANK(Cover!B68),ISBLANK(Cover!C68),ISBLANK(Cover!D68)),"",100-SUM(EP68:ER68))</f>
        <v/>
      </c>
      <c r="FC68" s="351" t="str">
        <f t="shared" si="9"/>
        <v/>
      </c>
      <c r="FD68" s="127"/>
    </row>
    <row r="69" spans="1:160" ht="14.5" thickBot="1" x14ac:dyDescent="0.35">
      <c r="A69" s="339"/>
      <c r="B69" s="345"/>
      <c r="C69" s="91"/>
      <c r="D69" s="360"/>
      <c r="E69" s="352"/>
      <c r="F69" s="91"/>
      <c r="G69" s="91"/>
      <c r="H69" s="346"/>
      <c r="I69" s="350"/>
      <c r="J69" s="697"/>
      <c r="K69" s="346"/>
      <c r="L69" s="349"/>
      <c r="M69" s="346"/>
      <c r="N69" s="361"/>
      <c r="O69" s="91"/>
      <c r="P69" s="91"/>
      <c r="Q69" s="91"/>
      <c r="R69" s="360"/>
      <c r="S69" s="353"/>
      <c r="T69" s="91"/>
      <c r="U69" s="40"/>
      <c r="V69" s="446" t="str">
        <f t="shared" ref="V69:V132" si="10">IF(L69="","",L69*12/39)</f>
        <v/>
      </c>
      <c r="W69" s="43" t="str">
        <f t="shared" si="1"/>
        <v/>
      </c>
      <c r="X69" s="42" t="str">
        <f t="shared" si="2"/>
        <v/>
      </c>
      <c r="Y69" s="238" t="str">
        <f t="shared" si="3"/>
        <v/>
      </c>
      <c r="Z69" s="112" t="str">
        <f t="shared" si="4"/>
        <v/>
      </c>
      <c r="AA69" s="833" t="str">
        <f t="shared" si="5"/>
        <v/>
      </c>
      <c r="AB69" s="456">
        <f t="shared" si="6"/>
        <v>0</v>
      </c>
      <c r="AC69" s="448">
        <f t="shared" si="8"/>
        <v>1</v>
      </c>
      <c r="AD69" s="837" t="str">
        <f t="shared" si="7"/>
        <v/>
      </c>
      <c r="AF69" s="438"/>
      <c r="AG69" s="447"/>
      <c r="AH69" s="450"/>
      <c r="AI69" s="450"/>
      <c r="AJ69" s="450"/>
      <c r="AK69" s="451"/>
      <c r="AL69" s="424"/>
      <c r="AM69" s="452"/>
      <c r="AN69" s="452"/>
      <c r="AO69" s="449"/>
      <c r="AP69" s="472"/>
      <c r="AQ69" s="473"/>
      <c r="AR69" s="424"/>
      <c r="AS69" s="56"/>
      <c r="AT69" s="44"/>
      <c r="AU69" s="452"/>
      <c r="AV69" s="452"/>
      <c r="AW69" s="452"/>
      <c r="AX69" s="44"/>
      <c r="AY69" s="452"/>
      <c r="AZ69" s="56"/>
      <c r="BA69" s="452"/>
      <c r="BB69" s="455"/>
      <c r="BC69" s="455"/>
      <c r="BD69" s="56"/>
      <c r="BE69" s="452"/>
      <c r="BF69" s="452"/>
      <c r="BG69" s="456"/>
      <c r="BH69" s="457"/>
      <c r="BI69" s="56"/>
      <c r="BJ69" s="474"/>
      <c r="BK69" s="452"/>
      <c r="BL69" s="56"/>
      <c r="BM69" s="56"/>
      <c r="BN69" s="452"/>
      <c r="BR69" s="459"/>
      <c r="BS69" s="460"/>
      <c r="BV69" s="461"/>
      <c r="BW69" s="382"/>
      <c r="BX69" s="382"/>
      <c r="BY69" s="462"/>
      <c r="BZ69" s="475"/>
      <c r="CA69" s="41"/>
      <c r="CB69" s="452"/>
      <c r="CC69" s="452"/>
      <c r="CD69" s="452"/>
      <c r="CE69" s="56"/>
      <c r="CF69" s="452"/>
      <c r="CG69" s="452"/>
      <c r="CH69" s="452"/>
      <c r="CI69" s="452"/>
      <c r="CK69" s="382"/>
      <c r="CL69" s="382"/>
      <c r="CM69" s="382"/>
      <c r="CP69" s="464"/>
      <c r="CQ69" s="380"/>
      <c r="CR69" s="476"/>
      <c r="CS69" s="382"/>
      <c r="CT69" s="477"/>
      <c r="CU69" s="382"/>
      <c r="CV69" s="382"/>
      <c r="CW69" s="468"/>
      <c r="CX69" s="469"/>
      <c r="CY69" s="382"/>
      <c r="CZ69" s="470"/>
      <c r="DA69" s="471"/>
      <c r="DB69" s="438"/>
      <c r="DC69" s="461"/>
      <c r="DD69" s="382"/>
      <c r="DE69" s="382"/>
      <c r="DF69" s="382"/>
      <c r="DJ69" s="438"/>
      <c r="DK69" s="461"/>
      <c r="DN69" s="438"/>
      <c r="DO69" s="452"/>
      <c r="DP69" s="455"/>
      <c r="DQ69" s="452"/>
      <c r="DR69" s="456"/>
      <c r="DS69" s="382">
        <v>65</v>
      </c>
      <c r="DW69" s="382">
        <v>65</v>
      </c>
      <c r="DX69" s="382">
        <v>6.9</v>
      </c>
      <c r="DY69" s="382"/>
      <c r="EO69" s="338">
        <v>66</v>
      </c>
      <c r="EP69" s="338" t="str">
        <f>IF(Cover!B69="","",Cover!B69)</f>
        <v/>
      </c>
      <c r="EQ69" s="338" t="str">
        <f>IF(Cover!C69="","",Cover!C69)</f>
        <v/>
      </c>
      <c r="ER69" s="357" t="str">
        <f>IF(Cover!D69="","",Cover!D69)</f>
        <v/>
      </c>
      <c r="ES69" s="1037" t="str">
        <f>IF(AND(ISBLANK(Cover!B69),ISBLANK(Cover!C69),ISBLANK(Cover!D69)),"",100-SUM(EP69:ER69))</f>
        <v/>
      </c>
      <c r="FC69" s="237" t="str">
        <f t="shared" si="9"/>
        <v/>
      </c>
      <c r="FD69" s="91"/>
    </row>
    <row r="70" spans="1:160" ht="14.5" thickBot="1" x14ac:dyDescent="0.35">
      <c r="A70" s="338"/>
      <c r="B70" s="343"/>
      <c r="C70" s="128"/>
      <c r="D70" s="372"/>
      <c r="E70" s="351"/>
      <c r="F70" s="127"/>
      <c r="G70" s="127"/>
      <c r="H70" s="344"/>
      <c r="I70" s="348"/>
      <c r="J70" s="696"/>
      <c r="K70" s="344"/>
      <c r="L70" s="348"/>
      <c r="M70" s="344"/>
      <c r="N70" s="357"/>
      <c r="O70" s="127"/>
      <c r="P70" s="127"/>
      <c r="Q70" s="127"/>
      <c r="R70" s="358"/>
      <c r="S70" s="351"/>
      <c r="T70" s="127"/>
      <c r="U70" s="40"/>
      <c r="V70" s="446" t="str">
        <f t="shared" si="10"/>
        <v/>
      </c>
      <c r="W70" s="43" t="str">
        <f t="shared" ref="W70:W133" si="11">IF(F70="","",IF(ISNUMBER(SEARCH(F70,"d")),IF(ISNUMBER(SEARCH(G70,"c")),"CS",IF(ISNUMBER(SEARCH(G70,"u")),"UU")),""))</f>
        <v/>
      </c>
      <c r="X70" s="42" t="str">
        <f t="shared" ref="X70:X133" si="12">IF(F70="","",IF(ISNUMBER(SEARCH(F70,"e")),IF(ISNUMBER(SEARCH(G70,"c")),IF(ISNUMBER(SEARCH(H70,"a")),"CS","CU"),IF(ISNUMBER(SEARCH(H70,"a")),"US","UU")),""))</f>
        <v/>
      </c>
      <c r="Y70" s="238" t="str">
        <f t="shared" ref="Y70:Y133" si="13">IF(W70="",X70,W70)</f>
        <v/>
      </c>
      <c r="Z70" s="112" t="str">
        <f t="shared" ref="Z70:Z133" si="14">IF($Y70="cs",1,IF($Y70="cu",2,IF($Y70="us",3,IF($Y70="uu",4,""))))</f>
        <v/>
      </c>
      <c r="AA70" s="833" t="str">
        <f t="shared" ref="AA70:AA133" si="15">IF(A70="","",A70)</f>
        <v/>
      </c>
      <c r="AB70" s="456">
        <f t="shared" ref="AB70:AB133" si="16">C70</f>
        <v>0</v>
      </c>
      <c r="AC70" s="448">
        <f t="shared" si="8"/>
        <v>1</v>
      </c>
      <c r="AD70" s="837" t="str">
        <f t="shared" ref="AD70:AD133" si="17">IF(AA70&lt;&gt;"",SUMIF(AC:AC,AA70,AB:AB),"")</f>
        <v/>
      </c>
      <c r="AF70" s="438"/>
      <c r="AG70" s="447"/>
      <c r="AH70" s="450"/>
      <c r="AI70" s="450"/>
      <c r="AJ70" s="450"/>
      <c r="AK70" s="451"/>
      <c r="AL70" s="424"/>
      <c r="AM70" s="452"/>
      <c r="AN70" s="452"/>
      <c r="AO70" s="449"/>
      <c r="AP70" s="472"/>
      <c r="AQ70" s="473"/>
      <c r="AR70" s="424"/>
      <c r="AS70" s="56"/>
      <c r="AT70" s="44"/>
      <c r="AU70" s="452"/>
      <c r="AV70" s="452"/>
      <c r="AW70" s="452"/>
      <c r="AX70" s="44"/>
      <c r="AY70" s="452"/>
      <c r="AZ70" s="56"/>
      <c r="BA70" s="452"/>
      <c r="BB70" s="455"/>
      <c r="BC70" s="455"/>
      <c r="BD70" s="56"/>
      <c r="BE70" s="452"/>
      <c r="BF70" s="452"/>
      <c r="BG70" s="456"/>
      <c r="BH70" s="457"/>
      <c r="BI70" s="56"/>
      <c r="BJ70" s="474"/>
      <c r="BK70" s="452"/>
      <c r="BL70" s="56"/>
      <c r="BM70" s="56"/>
      <c r="BN70" s="452"/>
      <c r="BR70" s="459"/>
      <c r="BS70" s="460"/>
      <c r="BV70" s="461"/>
      <c r="BW70" s="382"/>
      <c r="BX70" s="382"/>
      <c r="BY70" s="462"/>
      <c r="BZ70" s="475"/>
      <c r="CA70" s="41"/>
      <c r="CB70" s="452"/>
      <c r="CC70" s="452"/>
      <c r="CD70" s="452"/>
      <c r="CE70" s="56"/>
      <c r="CF70" s="452"/>
      <c r="CG70" s="452"/>
      <c r="CH70" s="452"/>
      <c r="CI70" s="452"/>
      <c r="CK70" s="382"/>
      <c r="CL70" s="382"/>
      <c r="CM70" s="382"/>
      <c r="CP70" s="464"/>
      <c r="CQ70" s="380"/>
      <c r="CR70" s="476"/>
      <c r="CS70" s="382"/>
      <c r="CT70" s="477"/>
      <c r="CU70" s="382"/>
      <c r="CV70" s="382"/>
      <c r="CW70" s="468"/>
      <c r="CX70" s="469"/>
      <c r="CY70" s="382"/>
      <c r="CZ70" s="470"/>
      <c r="DA70" s="471"/>
      <c r="DB70" s="438"/>
      <c r="DC70" s="461"/>
      <c r="DD70" s="382"/>
      <c r="DE70" s="382"/>
      <c r="DF70" s="382"/>
      <c r="DJ70" s="438"/>
      <c r="DK70" s="461"/>
      <c r="DN70" s="438"/>
      <c r="DO70" s="452"/>
      <c r="DP70" s="455"/>
      <c r="DQ70" s="452"/>
      <c r="DR70" s="456"/>
      <c r="DS70" s="382">
        <v>66</v>
      </c>
      <c r="DW70" s="382">
        <v>66</v>
      </c>
      <c r="DX70" s="382">
        <v>7</v>
      </c>
      <c r="DY70" s="382"/>
      <c r="EO70" s="339">
        <v>67</v>
      </c>
      <c r="EP70" s="1035" t="str">
        <f>IF(Cover!B70="","",Cover!B70)</f>
        <v/>
      </c>
      <c r="EQ70" s="1035" t="str">
        <f>IF(Cover!C70="","",Cover!C70)</f>
        <v/>
      </c>
      <c r="ER70" s="1035" t="str">
        <f>IF(Cover!D70="","",Cover!D70)</f>
        <v/>
      </c>
      <c r="ES70" s="1037" t="str">
        <f>IF(AND(ISBLANK(Cover!B70),ISBLANK(Cover!C70),ISBLANK(Cover!D70)),"",100-SUM(EP70:ER70))</f>
        <v/>
      </c>
      <c r="FC70" s="351" t="str">
        <f t="shared" si="9"/>
        <v/>
      </c>
      <c r="FD70" s="127"/>
    </row>
    <row r="71" spans="1:160" ht="14.5" thickBot="1" x14ac:dyDescent="0.35">
      <c r="A71" s="339"/>
      <c r="B71" s="345"/>
      <c r="C71" s="90"/>
      <c r="D71" s="362"/>
      <c r="E71" s="352"/>
      <c r="F71" s="90"/>
      <c r="G71" s="91"/>
      <c r="H71" s="346"/>
      <c r="I71" s="350"/>
      <c r="J71" s="697"/>
      <c r="K71" s="346"/>
      <c r="L71" s="349"/>
      <c r="M71" s="346"/>
      <c r="N71" s="361"/>
      <c r="O71" s="91"/>
      <c r="P71" s="91"/>
      <c r="Q71" s="91"/>
      <c r="R71" s="360"/>
      <c r="S71" s="353"/>
      <c r="T71" s="91"/>
      <c r="U71" s="40"/>
      <c r="V71" s="446" t="str">
        <f t="shared" si="10"/>
        <v/>
      </c>
      <c r="W71" s="43" t="str">
        <f t="shared" si="11"/>
        <v/>
      </c>
      <c r="X71" s="42" t="str">
        <f t="shared" si="12"/>
        <v/>
      </c>
      <c r="Y71" s="238" t="str">
        <f t="shared" si="13"/>
        <v/>
      </c>
      <c r="Z71" s="112" t="str">
        <f t="shared" si="14"/>
        <v/>
      </c>
      <c r="AA71" s="833" t="str">
        <f t="shared" si="15"/>
        <v/>
      </c>
      <c r="AB71" s="456">
        <f t="shared" si="16"/>
        <v>0</v>
      </c>
      <c r="AC71" s="448">
        <f t="shared" ref="AC71:AC134" si="18">IF(A71&gt;A70,A71,AC70)</f>
        <v>1</v>
      </c>
      <c r="AD71" s="837" t="str">
        <f t="shared" si="17"/>
        <v/>
      </c>
      <c r="AF71" s="438"/>
      <c r="AG71" s="447"/>
      <c r="AH71" s="450"/>
      <c r="AI71" s="450"/>
      <c r="AJ71" s="450"/>
      <c r="AK71" s="451"/>
      <c r="AL71" s="424"/>
      <c r="AM71" s="452"/>
      <c r="AN71" s="452"/>
      <c r="AO71" s="449"/>
      <c r="AP71" s="472"/>
      <c r="AQ71" s="473"/>
      <c r="AR71" s="424"/>
      <c r="AS71" s="56"/>
      <c r="AT71" s="44"/>
      <c r="AU71" s="452"/>
      <c r="AV71" s="452"/>
      <c r="AW71" s="452"/>
      <c r="AX71" s="44"/>
      <c r="AY71" s="452"/>
      <c r="AZ71" s="56"/>
      <c r="BA71" s="452"/>
      <c r="BB71" s="455"/>
      <c r="BC71" s="455"/>
      <c r="BD71" s="56"/>
      <c r="BE71" s="452"/>
      <c r="BF71" s="452"/>
      <c r="BG71" s="456"/>
      <c r="BH71" s="457"/>
      <c r="BI71" s="56"/>
      <c r="BJ71" s="474"/>
      <c r="BK71" s="452"/>
      <c r="BL71" s="56"/>
      <c r="BM71" s="56"/>
      <c r="BN71" s="452"/>
      <c r="BR71" s="459"/>
      <c r="BS71" s="460"/>
      <c r="BV71" s="461"/>
      <c r="BW71" s="382"/>
      <c r="BX71" s="382"/>
      <c r="BY71" s="462"/>
      <c r="BZ71" s="475"/>
      <c r="CA71" s="41"/>
      <c r="CB71" s="452"/>
      <c r="CC71" s="452"/>
      <c r="CD71" s="452"/>
      <c r="CE71" s="56"/>
      <c r="CF71" s="452"/>
      <c r="CG71" s="452"/>
      <c r="CH71" s="452"/>
      <c r="CI71" s="452"/>
      <c r="CK71" s="382"/>
      <c r="CL71" s="382"/>
      <c r="CM71" s="382"/>
      <c r="CP71" s="464"/>
      <c r="CQ71" s="380"/>
      <c r="CR71" s="476"/>
      <c r="CS71" s="382"/>
      <c r="CT71" s="477"/>
      <c r="CU71" s="382"/>
      <c r="CV71" s="382"/>
      <c r="CW71" s="468"/>
      <c r="CX71" s="469"/>
      <c r="CY71" s="382"/>
      <c r="CZ71" s="470"/>
      <c r="DA71" s="471"/>
      <c r="DB71" s="438"/>
      <c r="DC71" s="461"/>
      <c r="DD71" s="382"/>
      <c r="DE71" s="382"/>
      <c r="DF71" s="382"/>
      <c r="DJ71" s="438"/>
      <c r="DK71" s="461"/>
      <c r="DN71" s="438"/>
      <c r="DO71" s="452"/>
      <c r="DP71" s="455"/>
      <c r="DQ71" s="452"/>
      <c r="DR71" s="456"/>
      <c r="DS71" s="382">
        <v>67</v>
      </c>
      <c r="DW71" s="382">
        <v>67</v>
      </c>
      <c r="DX71" s="382">
        <v>7.1</v>
      </c>
      <c r="DY71" s="382"/>
      <c r="EO71" s="338">
        <v>68</v>
      </c>
      <c r="EP71" s="338" t="str">
        <f>IF(Cover!B71="","",Cover!B71)</f>
        <v/>
      </c>
      <c r="EQ71" s="338" t="str">
        <f>IF(Cover!C71="","",Cover!C71)</f>
        <v/>
      </c>
      <c r="ER71" s="357" t="str">
        <f>IF(Cover!D71="","",Cover!D71)</f>
        <v/>
      </c>
      <c r="ES71" s="1037" t="str">
        <f>IF(AND(ISBLANK(Cover!B71),ISBLANK(Cover!C71),ISBLANK(Cover!D71)),"",100-SUM(EP71:ER71))</f>
        <v/>
      </c>
      <c r="FC71" s="237" t="str">
        <f t="shared" ref="FC71:FC134" si="19">IF(E71="","",E71+1)</f>
        <v/>
      </c>
      <c r="FD71" s="90"/>
    </row>
    <row r="72" spans="1:160" ht="14.5" thickBot="1" x14ac:dyDescent="0.35">
      <c r="A72" s="338"/>
      <c r="B72" s="343"/>
      <c r="C72" s="128"/>
      <c r="D72" s="372"/>
      <c r="E72" s="351"/>
      <c r="F72" s="127"/>
      <c r="G72" s="127"/>
      <c r="H72" s="344"/>
      <c r="I72" s="348"/>
      <c r="J72" s="696"/>
      <c r="K72" s="344"/>
      <c r="L72" s="348"/>
      <c r="M72" s="344"/>
      <c r="N72" s="357"/>
      <c r="O72" s="127"/>
      <c r="P72" s="127"/>
      <c r="Q72" s="127"/>
      <c r="R72" s="358"/>
      <c r="S72" s="351"/>
      <c r="T72" s="127"/>
      <c r="U72" s="40"/>
      <c r="V72" s="446" t="str">
        <f t="shared" si="10"/>
        <v/>
      </c>
      <c r="W72" s="43" t="str">
        <f t="shared" si="11"/>
        <v/>
      </c>
      <c r="X72" s="42" t="str">
        <f t="shared" si="12"/>
        <v/>
      </c>
      <c r="Y72" s="238" t="str">
        <f t="shared" si="13"/>
        <v/>
      </c>
      <c r="Z72" s="112" t="str">
        <f t="shared" si="14"/>
        <v/>
      </c>
      <c r="AA72" s="833" t="str">
        <f t="shared" si="15"/>
        <v/>
      </c>
      <c r="AB72" s="456">
        <f t="shared" si="16"/>
        <v>0</v>
      </c>
      <c r="AC72" s="448">
        <f t="shared" si="18"/>
        <v>1</v>
      </c>
      <c r="AD72" s="837" t="str">
        <f t="shared" si="17"/>
        <v/>
      </c>
      <c r="AF72" s="438"/>
      <c r="AG72" s="447"/>
      <c r="AH72" s="450"/>
      <c r="AI72" s="450"/>
      <c r="AJ72" s="450"/>
      <c r="AK72" s="451"/>
      <c r="AL72" s="424"/>
      <c r="AM72" s="452"/>
      <c r="AN72" s="452"/>
      <c r="AO72" s="449"/>
      <c r="AP72" s="472"/>
      <c r="AQ72" s="473"/>
      <c r="AR72" s="424"/>
      <c r="AS72" s="56"/>
      <c r="AT72" s="44"/>
      <c r="AU72" s="452"/>
      <c r="AV72" s="452"/>
      <c r="AW72" s="452"/>
      <c r="AX72" s="44"/>
      <c r="AY72" s="452"/>
      <c r="AZ72" s="56"/>
      <c r="BA72" s="452"/>
      <c r="BB72" s="455"/>
      <c r="BC72" s="455"/>
      <c r="BD72" s="56"/>
      <c r="BE72" s="452"/>
      <c r="BF72" s="452"/>
      <c r="BG72" s="456"/>
      <c r="BH72" s="457"/>
      <c r="BI72" s="56"/>
      <c r="BJ72" s="474"/>
      <c r="BK72" s="452"/>
      <c r="BL72" s="56"/>
      <c r="BM72" s="56"/>
      <c r="BN72" s="452"/>
      <c r="BR72" s="459"/>
      <c r="BS72" s="460"/>
      <c r="BV72" s="461"/>
      <c r="BW72" s="382"/>
      <c r="BX72" s="382"/>
      <c r="BY72" s="462"/>
      <c r="BZ72" s="475"/>
      <c r="CA72" s="41"/>
      <c r="CB72" s="452"/>
      <c r="CC72" s="452"/>
      <c r="CD72" s="452"/>
      <c r="CE72" s="56"/>
      <c r="CF72" s="452"/>
      <c r="CG72" s="452"/>
      <c r="CH72" s="452"/>
      <c r="CI72" s="452"/>
      <c r="CK72" s="382"/>
      <c r="CL72" s="382"/>
      <c r="CM72" s="382"/>
      <c r="CP72" s="464"/>
      <c r="CQ72" s="380"/>
      <c r="CR72" s="476"/>
      <c r="CS72" s="382"/>
      <c r="CT72" s="477"/>
      <c r="CU72" s="382"/>
      <c r="CV72" s="382"/>
      <c r="CW72" s="468"/>
      <c r="CX72" s="469"/>
      <c r="CY72" s="382"/>
      <c r="CZ72" s="470"/>
      <c r="DA72" s="471"/>
      <c r="DB72" s="438"/>
      <c r="DC72" s="461"/>
      <c r="DD72" s="382"/>
      <c r="DE72" s="382"/>
      <c r="DF72" s="382"/>
      <c r="DJ72" s="438"/>
      <c r="DK72" s="461"/>
      <c r="DN72" s="438"/>
      <c r="DO72" s="452"/>
      <c r="DP72" s="455"/>
      <c r="DQ72" s="452"/>
      <c r="DR72" s="456"/>
      <c r="DS72" s="382">
        <v>68</v>
      </c>
      <c r="DW72" s="382">
        <v>68</v>
      </c>
      <c r="DX72" s="382">
        <v>7.2</v>
      </c>
      <c r="DY72" s="382"/>
      <c r="EO72" s="339">
        <v>69</v>
      </c>
      <c r="EP72" s="1035" t="str">
        <f>IF(Cover!B72="","",Cover!B72)</f>
        <v/>
      </c>
      <c r="EQ72" s="1035" t="str">
        <f>IF(Cover!C72="","",Cover!C72)</f>
        <v/>
      </c>
      <c r="ER72" s="1035" t="str">
        <f>IF(Cover!D72="","",Cover!D72)</f>
        <v/>
      </c>
      <c r="ES72" s="1037" t="str">
        <f>IF(AND(ISBLANK(Cover!B72),ISBLANK(Cover!C72),ISBLANK(Cover!D72)),"",100-SUM(EP72:ER72))</f>
        <v/>
      </c>
      <c r="FC72" s="351" t="str">
        <f t="shared" si="19"/>
        <v/>
      </c>
      <c r="FD72" s="127"/>
    </row>
    <row r="73" spans="1:160" ht="14.5" thickBot="1" x14ac:dyDescent="0.35">
      <c r="A73" s="339"/>
      <c r="B73" s="345"/>
      <c r="C73" s="91"/>
      <c r="D73" s="360"/>
      <c r="E73" s="352"/>
      <c r="F73" s="91"/>
      <c r="G73" s="91"/>
      <c r="H73" s="346"/>
      <c r="I73" s="350"/>
      <c r="J73" s="697"/>
      <c r="K73" s="346"/>
      <c r="L73" s="349"/>
      <c r="M73" s="346"/>
      <c r="N73" s="361"/>
      <c r="O73" s="91"/>
      <c r="P73" s="91"/>
      <c r="Q73" s="91"/>
      <c r="R73" s="360"/>
      <c r="S73" s="353"/>
      <c r="T73" s="91"/>
      <c r="U73" s="40"/>
      <c r="V73" s="446" t="str">
        <f t="shared" si="10"/>
        <v/>
      </c>
      <c r="W73" s="43" t="str">
        <f t="shared" si="11"/>
        <v/>
      </c>
      <c r="X73" s="42" t="str">
        <f t="shared" si="12"/>
        <v/>
      </c>
      <c r="Y73" s="238" t="str">
        <f t="shared" si="13"/>
        <v/>
      </c>
      <c r="Z73" s="112" t="str">
        <f t="shared" si="14"/>
        <v/>
      </c>
      <c r="AA73" s="833" t="str">
        <f t="shared" si="15"/>
        <v/>
      </c>
      <c r="AB73" s="456">
        <f t="shared" si="16"/>
        <v>0</v>
      </c>
      <c r="AC73" s="448">
        <f t="shared" si="18"/>
        <v>1</v>
      </c>
      <c r="AD73" s="837" t="str">
        <f t="shared" si="17"/>
        <v/>
      </c>
      <c r="AF73" s="438"/>
      <c r="AG73" s="447"/>
      <c r="AH73" s="450"/>
      <c r="AI73" s="450"/>
      <c r="AJ73" s="450"/>
      <c r="AK73" s="451"/>
      <c r="AL73" s="424"/>
      <c r="AM73" s="452"/>
      <c r="AN73" s="452"/>
      <c r="AO73" s="449"/>
      <c r="AP73" s="472"/>
      <c r="AQ73" s="473"/>
      <c r="AR73" s="424"/>
      <c r="AS73" s="56"/>
      <c r="AT73" s="44"/>
      <c r="AU73" s="452"/>
      <c r="AV73" s="452"/>
      <c r="AW73" s="452"/>
      <c r="AX73" s="44"/>
      <c r="AY73" s="452"/>
      <c r="AZ73" s="56"/>
      <c r="BA73" s="452"/>
      <c r="BB73" s="455"/>
      <c r="BC73" s="455"/>
      <c r="BD73" s="56"/>
      <c r="BE73" s="452"/>
      <c r="BF73" s="452"/>
      <c r="BG73" s="456"/>
      <c r="BH73" s="457"/>
      <c r="BI73" s="56"/>
      <c r="BJ73" s="474"/>
      <c r="BK73" s="452"/>
      <c r="BL73" s="56"/>
      <c r="BM73" s="56"/>
      <c r="BN73" s="452"/>
      <c r="BR73" s="459"/>
      <c r="BS73" s="460"/>
      <c r="BV73" s="461"/>
      <c r="BW73" s="382"/>
      <c r="BX73" s="382"/>
      <c r="BY73" s="462"/>
      <c r="BZ73" s="475"/>
      <c r="CA73" s="41"/>
      <c r="CB73" s="452"/>
      <c r="CC73" s="452"/>
      <c r="CD73" s="452"/>
      <c r="CE73" s="56"/>
      <c r="CF73" s="452"/>
      <c r="CG73" s="452"/>
      <c r="CH73" s="452"/>
      <c r="CI73" s="452"/>
      <c r="CK73" s="382"/>
      <c r="CL73" s="382"/>
      <c r="CM73" s="382"/>
      <c r="CP73" s="464"/>
      <c r="CQ73" s="380"/>
      <c r="CR73" s="476"/>
      <c r="CS73" s="382"/>
      <c r="CT73" s="477"/>
      <c r="CU73" s="382"/>
      <c r="CV73" s="382"/>
      <c r="CW73" s="468"/>
      <c r="CX73" s="469"/>
      <c r="CY73" s="382"/>
      <c r="CZ73" s="470"/>
      <c r="DA73" s="471"/>
      <c r="DB73" s="438"/>
      <c r="DC73" s="461"/>
      <c r="DD73" s="382"/>
      <c r="DE73" s="382"/>
      <c r="DF73" s="382"/>
      <c r="DJ73" s="438"/>
      <c r="DK73" s="461"/>
      <c r="DN73" s="438"/>
      <c r="DO73" s="452"/>
      <c r="DP73" s="455"/>
      <c r="DQ73" s="452"/>
      <c r="DR73" s="456"/>
      <c r="DS73" s="382">
        <v>69</v>
      </c>
      <c r="DW73" s="382">
        <v>69</v>
      </c>
      <c r="DX73" s="382">
        <v>7.3</v>
      </c>
      <c r="DY73" s="382"/>
      <c r="EO73" s="338">
        <v>70</v>
      </c>
      <c r="EP73" s="338" t="str">
        <f>IF(Cover!B73="","",Cover!B73)</f>
        <v/>
      </c>
      <c r="EQ73" s="338" t="str">
        <f>IF(Cover!C73="","",Cover!C73)</f>
        <v/>
      </c>
      <c r="ER73" s="357" t="str">
        <f>IF(Cover!D73="","",Cover!D73)</f>
        <v/>
      </c>
      <c r="ES73" s="1037" t="str">
        <f>IF(AND(ISBLANK(Cover!B73),ISBLANK(Cover!C73),ISBLANK(Cover!D73)),"",100-SUM(EP73:ER73))</f>
        <v/>
      </c>
      <c r="FC73" s="237" t="str">
        <f t="shared" si="19"/>
        <v/>
      </c>
      <c r="FD73" s="91"/>
    </row>
    <row r="74" spans="1:160" ht="14.5" thickBot="1" x14ac:dyDescent="0.35">
      <c r="A74" s="338"/>
      <c r="B74" s="343"/>
      <c r="C74" s="128"/>
      <c r="D74" s="372"/>
      <c r="E74" s="351"/>
      <c r="F74" s="127"/>
      <c r="G74" s="127"/>
      <c r="H74" s="344"/>
      <c r="I74" s="348"/>
      <c r="J74" s="696"/>
      <c r="K74" s="344"/>
      <c r="L74" s="348"/>
      <c r="M74" s="344"/>
      <c r="N74" s="357"/>
      <c r="O74" s="127"/>
      <c r="P74" s="127"/>
      <c r="Q74" s="127"/>
      <c r="R74" s="358"/>
      <c r="S74" s="351"/>
      <c r="T74" s="127"/>
      <c r="U74" s="40"/>
      <c r="V74" s="446" t="str">
        <f t="shared" si="10"/>
        <v/>
      </c>
      <c r="W74" s="43" t="str">
        <f t="shared" si="11"/>
        <v/>
      </c>
      <c r="X74" s="42" t="str">
        <f t="shared" si="12"/>
        <v/>
      </c>
      <c r="Y74" s="238" t="str">
        <f t="shared" si="13"/>
        <v/>
      </c>
      <c r="Z74" s="112" t="str">
        <f t="shared" si="14"/>
        <v/>
      </c>
      <c r="AA74" s="833" t="str">
        <f t="shared" si="15"/>
        <v/>
      </c>
      <c r="AB74" s="456">
        <f t="shared" si="16"/>
        <v>0</v>
      </c>
      <c r="AC74" s="448">
        <f t="shared" si="18"/>
        <v>1</v>
      </c>
      <c r="AD74" s="837" t="str">
        <f t="shared" si="17"/>
        <v/>
      </c>
      <c r="AF74" s="438"/>
      <c r="AG74" s="447"/>
      <c r="AH74" s="450"/>
      <c r="AI74" s="450"/>
      <c r="AJ74" s="450"/>
      <c r="AK74" s="451"/>
      <c r="AL74" s="424"/>
      <c r="AM74" s="452"/>
      <c r="AN74" s="452"/>
      <c r="AO74" s="449"/>
      <c r="AP74" s="472"/>
      <c r="AQ74" s="473"/>
      <c r="AR74" s="424"/>
      <c r="AS74" s="56"/>
      <c r="AT74" s="44"/>
      <c r="AU74" s="452"/>
      <c r="AV74" s="452"/>
      <c r="AW74" s="452"/>
      <c r="AX74" s="44"/>
      <c r="AY74" s="452"/>
      <c r="AZ74" s="56"/>
      <c r="BA74" s="452"/>
      <c r="BB74" s="455"/>
      <c r="BC74" s="455"/>
      <c r="BD74" s="56"/>
      <c r="BE74" s="452"/>
      <c r="BF74" s="452"/>
      <c r="BG74" s="456"/>
      <c r="BH74" s="457"/>
      <c r="BI74" s="56"/>
      <c r="BJ74" s="474"/>
      <c r="BK74" s="452"/>
      <c r="BL74" s="56"/>
      <c r="BM74" s="56"/>
      <c r="BN74" s="452"/>
      <c r="BR74" s="459"/>
      <c r="BS74" s="460"/>
      <c r="BV74" s="461"/>
      <c r="BW74" s="382"/>
      <c r="BX74" s="382"/>
      <c r="BY74" s="462"/>
      <c r="BZ74" s="475"/>
      <c r="CA74" s="41"/>
      <c r="CB74" s="452"/>
      <c r="CC74" s="452"/>
      <c r="CD74" s="452"/>
      <c r="CE74" s="56"/>
      <c r="CF74" s="452"/>
      <c r="CG74" s="452"/>
      <c r="CH74" s="452"/>
      <c r="CI74" s="452"/>
      <c r="CK74" s="382"/>
      <c r="CL74" s="382"/>
      <c r="CM74" s="382"/>
      <c r="CP74" s="464"/>
      <c r="CQ74" s="380"/>
      <c r="CR74" s="476"/>
      <c r="CS74" s="382"/>
      <c r="CT74" s="477"/>
      <c r="CU74" s="382"/>
      <c r="CV74" s="382"/>
      <c r="CW74" s="468"/>
      <c r="CX74" s="469"/>
      <c r="CY74" s="382"/>
      <c r="CZ74" s="470"/>
      <c r="DA74" s="471"/>
      <c r="DB74" s="438"/>
      <c r="DC74" s="461"/>
      <c r="DD74" s="382"/>
      <c r="DE74" s="382"/>
      <c r="DF74" s="382"/>
      <c r="DJ74" s="438"/>
      <c r="DK74" s="461"/>
      <c r="DN74" s="438"/>
      <c r="DO74" s="452"/>
      <c r="DP74" s="455"/>
      <c r="DQ74" s="452"/>
      <c r="DR74" s="456"/>
      <c r="DS74" s="382">
        <v>70</v>
      </c>
      <c r="DW74" s="382">
        <v>70</v>
      </c>
      <c r="DX74" s="382">
        <v>7.4</v>
      </c>
      <c r="DY74" s="382"/>
      <c r="EO74" s="339">
        <v>71</v>
      </c>
      <c r="EP74" s="1035" t="str">
        <f>IF(Cover!B74="","",Cover!B74)</f>
        <v/>
      </c>
      <c r="EQ74" s="1035" t="str">
        <f>IF(Cover!C74="","",Cover!C74)</f>
        <v/>
      </c>
      <c r="ER74" s="1035" t="str">
        <f>IF(Cover!D74="","",Cover!D74)</f>
        <v/>
      </c>
      <c r="ES74" s="1037" t="str">
        <f>IF(AND(ISBLANK(Cover!B74),ISBLANK(Cover!C74),ISBLANK(Cover!D74)),"",100-SUM(EP74:ER74))</f>
        <v/>
      </c>
      <c r="FC74" s="351" t="str">
        <f t="shared" si="19"/>
        <v/>
      </c>
      <c r="FD74" s="127"/>
    </row>
    <row r="75" spans="1:160" ht="14.5" thickBot="1" x14ac:dyDescent="0.35">
      <c r="A75" s="339"/>
      <c r="B75" s="345"/>
      <c r="C75" s="91"/>
      <c r="D75" s="360"/>
      <c r="E75" s="352"/>
      <c r="F75" s="91"/>
      <c r="G75" s="91"/>
      <c r="H75" s="346"/>
      <c r="I75" s="350"/>
      <c r="J75" s="697"/>
      <c r="K75" s="346"/>
      <c r="L75" s="349"/>
      <c r="M75" s="346"/>
      <c r="N75" s="361"/>
      <c r="O75" s="91"/>
      <c r="P75" s="91"/>
      <c r="Q75" s="91"/>
      <c r="R75" s="360"/>
      <c r="S75" s="353"/>
      <c r="T75" s="484"/>
      <c r="U75" s="40"/>
      <c r="V75" s="446" t="str">
        <f t="shared" si="10"/>
        <v/>
      </c>
      <c r="W75" s="43" t="str">
        <f t="shared" si="11"/>
        <v/>
      </c>
      <c r="X75" s="42" t="str">
        <f t="shared" si="12"/>
        <v/>
      </c>
      <c r="Y75" s="238" t="str">
        <f t="shared" si="13"/>
        <v/>
      </c>
      <c r="Z75" s="112" t="str">
        <f t="shared" si="14"/>
        <v/>
      </c>
      <c r="AA75" s="833" t="str">
        <f t="shared" si="15"/>
        <v/>
      </c>
      <c r="AB75" s="456">
        <f t="shared" si="16"/>
        <v>0</v>
      </c>
      <c r="AC75" s="448">
        <f t="shared" si="18"/>
        <v>1</v>
      </c>
      <c r="AD75" s="837" t="str">
        <f t="shared" si="17"/>
        <v/>
      </c>
      <c r="AF75" s="438"/>
      <c r="AG75" s="447"/>
      <c r="AH75" s="450"/>
      <c r="AI75" s="450"/>
      <c r="AJ75" s="450"/>
      <c r="AK75" s="451"/>
      <c r="AL75" s="424"/>
      <c r="AM75" s="452"/>
      <c r="AN75" s="452"/>
      <c r="AO75" s="449"/>
      <c r="AP75" s="472"/>
      <c r="AQ75" s="473"/>
      <c r="AR75" s="424"/>
      <c r="AS75" s="56"/>
      <c r="AT75" s="44"/>
      <c r="AU75" s="452"/>
      <c r="AV75" s="452"/>
      <c r="AW75" s="452"/>
      <c r="AX75" s="44"/>
      <c r="AY75" s="452"/>
      <c r="AZ75" s="56"/>
      <c r="BA75" s="452"/>
      <c r="BB75" s="455"/>
      <c r="BC75" s="455"/>
      <c r="BD75" s="56"/>
      <c r="BE75" s="452"/>
      <c r="BF75" s="452"/>
      <c r="BG75" s="456"/>
      <c r="BH75" s="457"/>
      <c r="BI75" s="56"/>
      <c r="BJ75" s="474"/>
      <c r="BK75" s="452"/>
      <c r="BL75" s="56"/>
      <c r="BM75" s="56"/>
      <c r="BN75" s="452"/>
      <c r="BR75" s="459"/>
      <c r="BS75" s="460"/>
      <c r="BV75" s="461"/>
      <c r="BW75" s="382"/>
      <c r="BX75" s="382"/>
      <c r="BY75" s="462"/>
      <c r="BZ75" s="475"/>
      <c r="CA75" s="41"/>
      <c r="CB75" s="452"/>
      <c r="CC75" s="452"/>
      <c r="CD75" s="452"/>
      <c r="CE75" s="56"/>
      <c r="CF75" s="452"/>
      <c r="CG75" s="452"/>
      <c r="CH75" s="452"/>
      <c r="CI75" s="452"/>
      <c r="CK75" s="382"/>
      <c r="CL75" s="382"/>
      <c r="CM75" s="382"/>
      <c r="CP75" s="464"/>
      <c r="CQ75" s="380"/>
      <c r="CR75" s="476"/>
      <c r="CS75" s="382"/>
      <c r="CT75" s="477"/>
      <c r="CU75" s="382"/>
      <c r="CV75" s="382"/>
      <c r="CW75" s="468"/>
      <c r="CX75" s="469"/>
      <c r="CY75" s="382"/>
      <c r="CZ75" s="470"/>
      <c r="DA75" s="471"/>
      <c r="DB75" s="438"/>
      <c r="DC75" s="461"/>
      <c r="DD75" s="382"/>
      <c r="DE75" s="382"/>
      <c r="DF75" s="382"/>
      <c r="DJ75" s="438"/>
      <c r="DK75" s="461"/>
      <c r="DN75" s="438"/>
      <c r="DO75" s="452"/>
      <c r="DP75" s="455"/>
      <c r="DQ75" s="452"/>
      <c r="DR75" s="456"/>
      <c r="DS75" s="382">
        <v>71</v>
      </c>
      <c r="DW75" s="382">
        <v>71</v>
      </c>
      <c r="DX75" s="382">
        <v>7.5</v>
      </c>
      <c r="DY75" s="382"/>
      <c r="EO75" s="338">
        <v>72</v>
      </c>
      <c r="EP75" s="338" t="str">
        <f>IF(Cover!B75="","",Cover!B75)</f>
        <v/>
      </c>
      <c r="EQ75" s="338" t="str">
        <f>IF(Cover!C75="","",Cover!C75)</f>
        <v/>
      </c>
      <c r="ER75" s="357" t="str">
        <f>IF(Cover!D75="","",Cover!D75)</f>
        <v/>
      </c>
      <c r="ES75" s="1037" t="str">
        <f>IF(AND(ISBLANK(Cover!B75),ISBLANK(Cover!C75),ISBLANK(Cover!D75)),"",100-SUM(EP75:ER75))</f>
        <v/>
      </c>
      <c r="FC75" s="237" t="str">
        <f t="shared" si="19"/>
        <v/>
      </c>
      <c r="FD75" s="91"/>
    </row>
    <row r="76" spans="1:160" ht="14.5" thickBot="1" x14ac:dyDescent="0.35">
      <c r="A76" s="338"/>
      <c r="B76" s="343"/>
      <c r="C76" s="128"/>
      <c r="D76" s="372"/>
      <c r="E76" s="351"/>
      <c r="F76" s="127"/>
      <c r="G76" s="127"/>
      <c r="H76" s="344"/>
      <c r="I76" s="348"/>
      <c r="J76" s="696"/>
      <c r="K76" s="344"/>
      <c r="L76" s="348"/>
      <c r="M76" s="344"/>
      <c r="N76" s="357"/>
      <c r="O76" s="127"/>
      <c r="P76" s="127"/>
      <c r="Q76" s="127"/>
      <c r="R76" s="358"/>
      <c r="S76" s="351"/>
      <c r="T76" s="127"/>
      <c r="U76" s="40"/>
      <c r="V76" s="446" t="str">
        <f t="shared" si="10"/>
        <v/>
      </c>
      <c r="W76" s="43" t="str">
        <f t="shared" si="11"/>
        <v/>
      </c>
      <c r="X76" s="42" t="str">
        <f t="shared" si="12"/>
        <v/>
      </c>
      <c r="Y76" s="238" t="str">
        <f t="shared" si="13"/>
        <v/>
      </c>
      <c r="Z76" s="112" t="str">
        <f t="shared" si="14"/>
        <v/>
      </c>
      <c r="AA76" s="833" t="str">
        <f t="shared" si="15"/>
        <v/>
      </c>
      <c r="AB76" s="456">
        <f t="shared" si="16"/>
        <v>0</v>
      </c>
      <c r="AC76" s="448">
        <f t="shared" si="18"/>
        <v>1</v>
      </c>
      <c r="AD76" s="837" t="str">
        <f t="shared" si="17"/>
        <v/>
      </c>
      <c r="AF76" s="438"/>
      <c r="AG76" s="447"/>
      <c r="AH76" s="450"/>
      <c r="AI76" s="450"/>
      <c r="AJ76" s="450"/>
      <c r="AK76" s="451"/>
      <c r="AL76" s="424"/>
      <c r="AM76" s="452"/>
      <c r="AN76" s="452"/>
      <c r="AO76" s="449"/>
      <c r="AP76" s="472"/>
      <c r="AQ76" s="473"/>
      <c r="AR76" s="424"/>
      <c r="AS76" s="56"/>
      <c r="AT76" s="44"/>
      <c r="AU76" s="452"/>
      <c r="AV76" s="452"/>
      <c r="AW76" s="452"/>
      <c r="AX76" s="44"/>
      <c r="AY76" s="452"/>
      <c r="AZ76" s="56"/>
      <c r="BA76" s="452"/>
      <c r="BB76" s="455"/>
      <c r="BC76" s="455"/>
      <c r="BD76" s="56"/>
      <c r="BE76" s="452"/>
      <c r="BF76" s="452"/>
      <c r="BG76" s="456"/>
      <c r="BH76" s="457"/>
      <c r="BI76" s="56"/>
      <c r="BJ76" s="474"/>
      <c r="BK76" s="452"/>
      <c r="BL76" s="56"/>
      <c r="BM76" s="56"/>
      <c r="BN76" s="452"/>
      <c r="BR76" s="459"/>
      <c r="BS76" s="460"/>
      <c r="BV76" s="461"/>
      <c r="BW76" s="382"/>
      <c r="BX76" s="382"/>
      <c r="BY76" s="462"/>
      <c r="BZ76" s="475"/>
      <c r="CA76" s="41"/>
      <c r="CB76" s="452"/>
      <c r="CC76" s="452"/>
      <c r="CD76" s="452"/>
      <c r="CE76" s="56"/>
      <c r="CF76" s="452"/>
      <c r="CG76" s="452"/>
      <c r="CH76" s="452"/>
      <c r="CI76" s="452"/>
      <c r="CK76" s="382"/>
      <c r="CL76" s="382"/>
      <c r="CM76" s="382"/>
      <c r="CP76" s="464"/>
      <c r="CQ76" s="380"/>
      <c r="CR76" s="476"/>
      <c r="CS76" s="382"/>
      <c r="CT76" s="477"/>
      <c r="CU76" s="382"/>
      <c r="CV76" s="382"/>
      <c r="CW76" s="468"/>
      <c r="CX76" s="469"/>
      <c r="CY76" s="382"/>
      <c r="CZ76" s="470"/>
      <c r="DA76" s="471"/>
      <c r="DB76" s="438"/>
      <c r="DC76" s="461"/>
      <c r="DD76" s="382"/>
      <c r="DE76" s="382"/>
      <c r="DF76" s="382"/>
      <c r="DJ76" s="438"/>
      <c r="DK76" s="461"/>
      <c r="DN76" s="438"/>
      <c r="DO76" s="452"/>
      <c r="DP76" s="455"/>
      <c r="DQ76" s="452"/>
      <c r="DR76" s="456"/>
      <c r="DS76" s="382">
        <v>72</v>
      </c>
      <c r="DW76" s="382">
        <v>72</v>
      </c>
      <c r="DX76" s="382">
        <v>7.6</v>
      </c>
      <c r="DY76" s="382"/>
      <c r="EO76" s="339">
        <v>73</v>
      </c>
      <c r="EP76" s="1035" t="str">
        <f>IF(Cover!B76="","",Cover!B76)</f>
        <v/>
      </c>
      <c r="EQ76" s="1035" t="str">
        <f>IF(Cover!C76="","",Cover!C76)</f>
        <v/>
      </c>
      <c r="ER76" s="1035" t="str">
        <f>IF(Cover!D76="","",Cover!D76)</f>
        <v/>
      </c>
      <c r="ES76" s="1037" t="str">
        <f>IF(AND(ISBLANK(Cover!B76),ISBLANK(Cover!C76),ISBLANK(Cover!D76)),"",100-SUM(EP76:ER76))</f>
        <v/>
      </c>
      <c r="FC76" s="351" t="str">
        <f t="shared" si="19"/>
        <v/>
      </c>
      <c r="FD76" s="127"/>
    </row>
    <row r="77" spans="1:160" ht="14.5" thickBot="1" x14ac:dyDescent="0.35">
      <c r="A77" s="339"/>
      <c r="B77" s="345"/>
      <c r="C77" s="485"/>
      <c r="D77" s="360"/>
      <c r="E77" s="352"/>
      <c r="F77" s="91"/>
      <c r="G77" s="91"/>
      <c r="H77" s="346"/>
      <c r="I77" s="350"/>
      <c r="J77" s="697"/>
      <c r="K77" s="346"/>
      <c r="L77" s="349"/>
      <c r="M77" s="346"/>
      <c r="N77" s="361"/>
      <c r="O77" s="91"/>
      <c r="P77" s="91"/>
      <c r="Q77" s="91"/>
      <c r="R77" s="360"/>
      <c r="S77" s="353"/>
      <c r="T77" s="91"/>
      <c r="U77" s="40"/>
      <c r="V77" s="446" t="str">
        <f t="shared" si="10"/>
        <v/>
      </c>
      <c r="W77" s="43" t="str">
        <f t="shared" si="11"/>
        <v/>
      </c>
      <c r="X77" s="42" t="str">
        <f t="shared" si="12"/>
        <v/>
      </c>
      <c r="Y77" s="238" t="str">
        <f t="shared" si="13"/>
        <v/>
      </c>
      <c r="Z77" s="112" t="str">
        <f t="shared" si="14"/>
        <v/>
      </c>
      <c r="AA77" s="833" t="str">
        <f t="shared" si="15"/>
        <v/>
      </c>
      <c r="AB77" s="456">
        <f t="shared" si="16"/>
        <v>0</v>
      </c>
      <c r="AC77" s="448">
        <f t="shared" si="18"/>
        <v>1</v>
      </c>
      <c r="AD77" s="837" t="str">
        <f t="shared" si="17"/>
        <v/>
      </c>
      <c r="AF77" s="438"/>
      <c r="AG77" s="447"/>
      <c r="AH77" s="450"/>
      <c r="AI77" s="450"/>
      <c r="AJ77" s="450"/>
      <c r="AK77" s="451"/>
      <c r="AL77" s="424"/>
      <c r="AM77" s="452"/>
      <c r="AN77" s="452"/>
      <c r="AO77" s="449"/>
      <c r="AP77" s="472"/>
      <c r="AQ77" s="473"/>
      <c r="AR77" s="424"/>
      <c r="AS77" s="56"/>
      <c r="AT77" s="44"/>
      <c r="AU77" s="452"/>
      <c r="AV77" s="452"/>
      <c r="AW77" s="452"/>
      <c r="AX77" s="44"/>
      <c r="AY77" s="452"/>
      <c r="AZ77" s="56"/>
      <c r="BA77" s="452"/>
      <c r="BB77" s="455"/>
      <c r="BC77" s="455"/>
      <c r="BD77" s="56"/>
      <c r="BE77" s="452"/>
      <c r="BF77" s="452"/>
      <c r="BG77" s="456"/>
      <c r="BH77" s="457"/>
      <c r="BI77" s="56"/>
      <c r="BJ77" s="474"/>
      <c r="BK77" s="452"/>
      <c r="BL77" s="56"/>
      <c r="BM77" s="56"/>
      <c r="BN77" s="452"/>
      <c r="BR77" s="459"/>
      <c r="BS77" s="460"/>
      <c r="BV77" s="461"/>
      <c r="BW77" s="382"/>
      <c r="BX77" s="382"/>
      <c r="BY77" s="462"/>
      <c r="BZ77" s="475"/>
      <c r="CA77" s="41"/>
      <c r="CB77" s="452"/>
      <c r="CC77" s="452"/>
      <c r="CD77" s="452"/>
      <c r="CE77" s="56"/>
      <c r="CF77" s="452"/>
      <c r="CG77" s="452"/>
      <c r="CH77" s="452"/>
      <c r="CI77" s="452"/>
      <c r="CK77" s="382"/>
      <c r="CL77" s="382"/>
      <c r="CM77" s="382"/>
      <c r="CP77" s="464"/>
      <c r="CQ77" s="380"/>
      <c r="CR77" s="476"/>
      <c r="CS77" s="382"/>
      <c r="CT77" s="477"/>
      <c r="CU77" s="382"/>
      <c r="CV77" s="382"/>
      <c r="CW77" s="468"/>
      <c r="CX77" s="469"/>
      <c r="CY77" s="382"/>
      <c r="CZ77" s="470"/>
      <c r="DA77" s="471"/>
      <c r="DB77" s="438"/>
      <c r="DC77" s="461"/>
      <c r="DD77" s="382"/>
      <c r="DE77" s="382"/>
      <c r="DF77" s="382"/>
      <c r="DJ77" s="438"/>
      <c r="DK77" s="461"/>
      <c r="DN77" s="438"/>
      <c r="DO77" s="452"/>
      <c r="DP77" s="455"/>
      <c r="DQ77" s="452"/>
      <c r="DR77" s="456"/>
      <c r="DS77" s="382">
        <v>73</v>
      </c>
      <c r="DW77" s="382"/>
      <c r="DX77" s="382">
        <v>7.7</v>
      </c>
      <c r="DY77" s="382"/>
      <c r="EO77" s="338">
        <v>74</v>
      </c>
      <c r="EP77" s="338" t="str">
        <f>IF(Cover!B77="","",Cover!B77)</f>
        <v/>
      </c>
      <c r="EQ77" s="338" t="str">
        <f>IF(Cover!C77="","",Cover!C77)</f>
        <v/>
      </c>
      <c r="ER77" s="357" t="str">
        <f>IF(Cover!D77="","",Cover!D77)</f>
        <v/>
      </c>
      <c r="ES77" s="1037" t="str">
        <f>IF(AND(ISBLANK(Cover!B77),ISBLANK(Cover!C77),ISBLANK(Cover!D77)),"",100-SUM(EP77:ER77))</f>
        <v/>
      </c>
      <c r="FC77" s="237" t="str">
        <f t="shared" si="19"/>
        <v/>
      </c>
      <c r="FD77" s="91"/>
    </row>
    <row r="78" spans="1:160" ht="14.5" thickBot="1" x14ac:dyDescent="0.35">
      <c r="A78" s="338"/>
      <c r="B78" s="343"/>
      <c r="C78" s="128"/>
      <c r="D78" s="372"/>
      <c r="E78" s="351"/>
      <c r="F78" s="127"/>
      <c r="G78" s="127"/>
      <c r="H78" s="344"/>
      <c r="I78" s="348"/>
      <c r="J78" s="696"/>
      <c r="K78" s="344"/>
      <c r="L78" s="348"/>
      <c r="M78" s="344"/>
      <c r="N78" s="357"/>
      <c r="O78" s="127"/>
      <c r="P78" s="127"/>
      <c r="Q78" s="127"/>
      <c r="R78" s="358"/>
      <c r="S78" s="351"/>
      <c r="T78" s="127"/>
      <c r="U78" s="40"/>
      <c r="V78" s="446" t="str">
        <f t="shared" si="10"/>
        <v/>
      </c>
      <c r="W78" s="43" t="str">
        <f t="shared" si="11"/>
        <v/>
      </c>
      <c r="X78" s="42" t="str">
        <f t="shared" si="12"/>
        <v/>
      </c>
      <c r="Y78" s="238" t="str">
        <f t="shared" si="13"/>
        <v/>
      </c>
      <c r="Z78" s="112" t="str">
        <f t="shared" si="14"/>
        <v/>
      </c>
      <c r="AA78" s="833" t="str">
        <f t="shared" si="15"/>
        <v/>
      </c>
      <c r="AB78" s="456">
        <f t="shared" si="16"/>
        <v>0</v>
      </c>
      <c r="AC78" s="448">
        <f t="shared" si="18"/>
        <v>1</v>
      </c>
      <c r="AD78" s="837" t="str">
        <f t="shared" si="17"/>
        <v/>
      </c>
      <c r="AF78" s="438"/>
      <c r="AG78" s="447"/>
      <c r="AH78" s="450"/>
      <c r="AI78" s="450"/>
      <c r="AJ78" s="450"/>
      <c r="AK78" s="451"/>
      <c r="AL78" s="424"/>
      <c r="AM78" s="452"/>
      <c r="AN78" s="452"/>
      <c r="AO78" s="449"/>
      <c r="AP78" s="472"/>
      <c r="AQ78" s="473"/>
      <c r="AR78" s="424"/>
      <c r="AS78" s="56"/>
      <c r="AT78" s="44"/>
      <c r="AU78" s="452"/>
      <c r="AV78" s="452"/>
      <c r="AW78" s="452"/>
      <c r="AX78" s="44"/>
      <c r="AY78" s="452"/>
      <c r="AZ78" s="56"/>
      <c r="BA78" s="452"/>
      <c r="BB78" s="455"/>
      <c r="BC78" s="455"/>
      <c r="BD78" s="56"/>
      <c r="BE78" s="452"/>
      <c r="BF78" s="452"/>
      <c r="BG78" s="456"/>
      <c r="BH78" s="457"/>
      <c r="BI78" s="56"/>
      <c r="BJ78" s="474"/>
      <c r="BK78" s="452"/>
      <c r="BL78" s="56"/>
      <c r="BM78" s="56"/>
      <c r="BN78" s="452"/>
      <c r="BR78" s="459"/>
      <c r="BS78" s="460"/>
      <c r="BV78" s="461"/>
      <c r="BW78" s="382"/>
      <c r="BX78" s="382"/>
      <c r="BY78" s="462"/>
      <c r="BZ78" s="475"/>
      <c r="CA78" s="41"/>
      <c r="CB78" s="452"/>
      <c r="CC78" s="452"/>
      <c r="CD78" s="452"/>
      <c r="CE78" s="56"/>
      <c r="CF78" s="452"/>
      <c r="CG78" s="452"/>
      <c r="CH78" s="452"/>
      <c r="CI78" s="452"/>
      <c r="CK78" s="382"/>
      <c r="CL78" s="382"/>
      <c r="CM78" s="382"/>
      <c r="CP78" s="464"/>
      <c r="CQ78" s="380"/>
      <c r="CR78" s="476"/>
      <c r="CS78" s="382"/>
      <c r="CT78" s="477"/>
      <c r="CU78" s="382"/>
      <c r="CV78" s="382"/>
      <c r="CW78" s="468"/>
      <c r="CX78" s="469"/>
      <c r="CY78" s="382"/>
      <c r="CZ78" s="470"/>
      <c r="DA78" s="471"/>
      <c r="DB78" s="438"/>
      <c r="DC78" s="461"/>
      <c r="DD78" s="382"/>
      <c r="DE78" s="382"/>
      <c r="DF78" s="382"/>
      <c r="DJ78" s="438"/>
      <c r="DK78" s="461"/>
      <c r="DN78" s="438"/>
      <c r="DO78" s="452"/>
      <c r="DP78" s="455"/>
      <c r="DQ78" s="452"/>
      <c r="DR78" s="456"/>
      <c r="DS78" s="382">
        <v>74</v>
      </c>
      <c r="DW78" s="382"/>
      <c r="DX78" s="382">
        <v>7.8</v>
      </c>
      <c r="DY78" s="382"/>
      <c r="EO78" s="339">
        <v>75</v>
      </c>
      <c r="EP78" s="1035" t="str">
        <f>IF(Cover!B78="","",Cover!B78)</f>
        <v/>
      </c>
      <c r="EQ78" s="1035" t="str">
        <f>IF(Cover!C78="","",Cover!C78)</f>
        <v/>
      </c>
      <c r="ER78" s="1035" t="str">
        <f>IF(Cover!D78="","",Cover!D78)</f>
        <v/>
      </c>
      <c r="ES78" s="1037" t="str">
        <f>IF(AND(ISBLANK(Cover!B78),ISBLANK(Cover!C78),ISBLANK(Cover!D78)),"",100-SUM(EP78:ER78))</f>
        <v/>
      </c>
      <c r="FC78" s="351" t="str">
        <f t="shared" si="19"/>
        <v/>
      </c>
      <c r="FD78" s="127"/>
    </row>
    <row r="79" spans="1:160" ht="14.5" thickBot="1" x14ac:dyDescent="0.35">
      <c r="A79" s="339"/>
      <c r="B79" s="345"/>
      <c r="C79" s="90"/>
      <c r="D79" s="362"/>
      <c r="E79" s="352"/>
      <c r="F79" s="90"/>
      <c r="G79" s="91"/>
      <c r="H79" s="346"/>
      <c r="I79" s="349"/>
      <c r="J79" s="697"/>
      <c r="K79" s="346"/>
      <c r="L79" s="349"/>
      <c r="M79" s="346"/>
      <c r="N79" s="359"/>
      <c r="O79" s="91"/>
      <c r="P79" s="91"/>
      <c r="Q79" s="91"/>
      <c r="R79" s="360"/>
      <c r="S79" s="355"/>
      <c r="T79" s="91"/>
      <c r="U79" s="40"/>
      <c r="V79" s="446" t="str">
        <f t="shared" si="10"/>
        <v/>
      </c>
      <c r="W79" s="43" t="str">
        <f t="shared" si="11"/>
        <v/>
      </c>
      <c r="X79" s="42" t="str">
        <f t="shared" si="12"/>
        <v/>
      </c>
      <c r="Y79" s="238" t="str">
        <f t="shared" si="13"/>
        <v/>
      </c>
      <c r="Z79" s="112" t="str">
        <f t="shared" si="14"/>
        <v/>
      </c>
      <c r="AA79" s="833" t="str">
        <f t="shared" si="15"/>
        <v/>
      </c>
      <c r="AB79" s="456">
        <f t="shared" si="16"/>
        <v>0</v>
      </c>
      <c r="AC79" s="448">
        <f t="shared" si="18"/>
        <v>1</v>
      </c>
      <c r="AD79" s="837" t="str">
        <f t="shared" si="17"/>
        <v/>
      </c>
      <c r="AF79" s="438"/>
      <c r="AG79" s="447"/>
      <c r="AH79" s="450"/>
      <c r="AI79" s="450"/>
      <c r="AJ79" s="450"/>
      <c r="AK79" s="451"/>
      <c r="AL79" s="424"/>
      <c r="AM79" s="452"/>
      <c r="AN79" s="452"/>
      <c r="AO79" s="449"/>
      <c r="AP79" s="472"/>
      <c r="AQ79" s="473"/>
      <c r="AR79" s="424"/>
      <c r="AS79" s="56"/>
      <c r="AT79" s="44"/>
      <c r="AU79" s="452"/>
      <c r="AV79" s="452"/>
      <c r="AW79" s="452"/>
      <c r="AX79" s="44"/>
      <c r="AY79" s="452"/>
      <c r="AZ79" s="56"/>
      <c r="BA79" s="452"/>
      <c r="BB79" s="455"/>
      <c r="BC79" s="455"/>
      <c r="BD79" s="56"/>
      <c r="BE79" s="452"/>
      <c r="BF79" s="452"/>
      <c r="BG79" s="456"/>
      <c r="BH79" s="457"/>
      <c r="BI79" s="56"/>
      <c r="BJ79" s="474"/>
      <c r="BK79" s="452"/>
      <c r="BL79" s="56"/>
      <c r="BM79" s="56"/>
      <c r="BN79" s="452"/>
      <c r="BR79" s="459"/>
      <c r="BS79" s="460"/>
      <c r="BV79" s="461"/>
      <c r="BW79" s="382"/>
      <c r="BX79" s="382"/>
      <c r="BY79" s="462"/>
      <c r="BZ79" s="475"/>
      <c r="CA79" s="41"/>
      <c r="CB79" s="452"/>
      <c r="CC79" s="452"/>
      <c r="CD79" s="452"/>
      <c r="CE79" s="56"/>
      <c r="CF79" s="452"/>
      <c r="CG79" s="452"/>
      <c r="CH79" s="452"/>
      <c r="CI79" s="452"/>
      <c r="CK79" s="382"/>
      <c r="CL79" s="382"/>
      <c r="CM79" s="382"/>
      <c r="CP79" s="464"/>
      <c r="CQ79" s="380"/>
      <c r="CR79" s="476"/>
      <c r="CS79" s="382"/>
      <c r="CT79" s="477"/>
      <c r="CU79" s="382"/>
      <c r="CV79" s="382"/>
      <c r="CW79" s="468"/>
      <c r="CX79" s="469"/>
      <c r="CY79" s="382"/>
      <c r="CZ79" s="470"/>
      <c r="DA79" s="471"/>
      <c r="DB79" s="438"/>
      <c r="DC79" s="461"/>
      <c r="DD79" s="382"/>
      <c r="DE79" s="382"/>
      <c r="DF79" s="382"/>
      <c r="DJ79" s="438"/>
      <c r="DK79" s="461"/>
      <c r="DN79" s="438"/>
      <c r="DO79" s="452"/>
      <c r="DP79" s="455"/>
      <c r="DQ79" s="452"/>
      <c r="DR79" s="456"/>
      <c r="DS79" s="382">
        <v>75</v>
      </c>
      <c r="DW79" s="382"/>
      <c r="DX79" s="382">
        <v>7.9</v>
      </c>
      <c r="DY79" s="382"/>
      <c r="EO79" s="338">
        <v>76</v>
      </c>
      <c r="EP79" s="338" t="str">
        <f>IF(Cover!B79="","",Cover!B79)</f>
        <v/>
      </c>
      <c r="EQ79" s="338" t="str">
        <f>IF(Cover!C79="","",Cover!C79)</f>
        <v/>
      </c>
      <c r="ER79" s="357" t="str">
        <f>IF(Cover!D79="","",Cover!D79)</f>
        <v/>
      </c>
      <c r="ES79" s="1037" t="str">
        <f>IF(AND(ISBLANK(Cover!B79),ISBLANK(Cover!C79),ISBLANK(Cover!D79)),"",100-SUM(EP79:ER79))</f>
        <v/>
      </c>
      <c r="FC79" s="237" t="str">
        <f t="shared" si="19"/>
        <v/>
      </c>
      <c r="FD79" s="90"/>
    </row>
    <row r="80" spans="1:160" ht="14.5" thickBot="1" x14ac:dyDescent="0.35">
      <c r="A80" s="338"/>
      <c r="B80" s="343"/>
      <c r="C80" s="128"/>
      <c r="D80" s="372"/>
      <c r="E80" s="351"/>
      <c r="F80" s="127"/>
      <c r="G80" s="127"/>
      <c r="H80" s="344"/>
      <c r="I80" s="348"/>
      <c r="J80" s="696"/>
      <c r="K80" s="344"/>
      <c r="L80" s="348"/>
      <c r="M80" s="344"/>
      <c r="N80" s="357"/>
      <c r="O80" s="127"/>
      <c r="P80" s="127"/>
      <c r="Q80" s="127"/>
      <c r="R80" s="358"/>
      <c r="S80" s="351"/>
      <c r="T80" s="127"/>
      <c r="U80" s="40"/>
      <c r="V80" s="446" t="str">
        <f t="shared" si="10"/>
        <v/>
      </c>
      <c r="W80" s="43" t="str">
        <f t="shared" si="11"/>
        <v/>
      </c>
      <c r="X80" s="42" t="str">
        <f t="shared" si="12"/>
        <v/>
      </c>
      <c r="Y80" s="238" t="str">
        <f t="shared" si="13"/>
        <v/>
      </c>
      <c r="Z80" s="112" t="str">
        <f t="shared" si="14"/>
        <v/>
      </c>
      <c r="AA80" s="833" t="str">
        <f t="shared" si="15"/>
        <v/>
      </c>
      <c r="AB80" s="456">
        <f t="shared" si="16"/>
        <v>0</v>
      </c>
      <c r="AC80" s="448">
        <f t="shared" si="18"/>
        <v>1</v>
      </c>
      <c r="AD80" s="837" t="str">
        <f t="shared" si="17"/>
        <v/>
      </c>
      <c r="AF80" s="438"/>
      <c r="AG80" s="447"/>
      <c r="AH80" s="450"/>
      <c r="AI80" s="450"/>
      <c r="AJ80" s="450"/>
      <c r="AK80" s="451"/>
      <c r="AL80" s="424"/>
      <c r="AM80" s="452"/>
      <c r="AN80" s="452"/>
      <c r="AO80" s="449"/>
      <c r="AP80" s="472"/>
      <c r="AQ80" s="473"/>
      <c r="AR80" s="424"/>
      <c r="AS80" s="56"/>
      <c r="AT80" s="44"/>
      <c r="AU80" s="452"/>
      <c r="AV80" s="452"/>
      <c r="AW80" s="452"/>
      <c r="AX80" s="44"/>
      <c r="AY80" s="452"/>
      <c r="AZ80" s="56"/>
      <c r="BA80" s="452"/>
      <c r="BB80" s="455"/>
      <c r="BC80" s="455"/>
      <c r="BD80" s="56"/>
      <c r="BE80" s="452"/>
      <c r="BF80" s="452"/>
      <c r="BG80" s="456"/>
      <c r="BH80" s="457"/>
      <c r="BI80" s="56"/>
      <c r="BJ80" s="474"/>
      <c r="BK80" s="452"/>
      <c r="BL80" s="56"/>
      <c r="BM80" s="56"/>
      <c r="BN80" s="452"/>
      <c r="BR80" s="459"/>
      <c r="BS80" s="460"/>
      <c r="BV80" s="461"/>
      <c r="BW80" s="382"/>
      <c r="BX80" s="382"/>
      <c r="BY80" s="462"/>
      <c r="BZ80" s="475"/>
      <c r="CA80" s="41"/>
      <c r="CB80" s="452"/>
      <c r="CC80" s="452"/>
      <c r="CD80" s="452"/>
      <c r="CE80" s="56"/>
      <c r="CF80" s="452"/>
      <c r="CG80" s="452"/>
      <c r="CH80" s="452"/>
      <c r="CI80" s="452"/>
      <c r="CK80" s="382"/>
      <c r="CL80" s="382"/>
      <c r="CM80" s="382"/>
      <c r="CP80" s="464"/>
      <c r="CQ80" s="380"/>
      <c r="CR80" s="476"/>
      <c r="CS80" s="382"/>
      <c r="CT80" s="477"/>
      <c r="CU80" s="382"/>
      <c r="CV80" s="382"/>
      <c r="CW80" s="468"/>
      <c r="CX80" s="469"/>
      <c r="CY80" s="382"/>
      <c r="CZ80" s="470"/>
      <c r="DA80" s="471"/>
      <c r="DB80" s="438"/>
      <c r="DC80" s="461"/>
      <c r="DD80" s="382"/>
      <c r="DE80" s="382"/>
      <c r="DF80" s="382"/>
      <c r="DJ80" s="438"/>
      <c r="DK80" s="461"/>
      <c r="DN80" s="438"/>
      <c r="DO80" s="452"/>
      <c r="DP80" s="455"/>
      <c r="DQ80" s="452"/>
      <c r="DR80" s="456"/>
      <c r="DS80" s="382">
        <v>76</v>
      </c>
      <c r="DW80" s="382"/>
      <c r="DX80" s="382">
        <v>8</v>
      </c>
      <c r="DY80" s="382"/>
      <c r="EO80" s="339">
        <v>77</v>
      </c>
      <c r="EP80" s="1035" t="str">
        <f>IF(Cover!B80="","",Cover!B80)</f>
        <v/>
      </c>
      <c r="EQ80" s="1035" t="str">
        <f>IF(Cover!C80="","",Cover!C80)</f>
        <v/>
      </c>
      <c r="ER80" s="1035" t="str">
        <f>IF(Cover!D80="","",Cover!D80)</f>
        <v/>
      </c>
      <c r="ES80" s="1037" t="str">
        <f>IF(AND(ISBLANK(Cover!B80),ISBLANK(Cover!C80),ISBLANK(Cover!D80)),"",100-SUM(EP80:ER80))</f>
        <v/>
      </c>
      <c r="FC80" s="351" t="str">
        <f t="shared" si="19"/>
        <v/>
      </c>
      <c r="FD80" s="127"/>
    </row>
    <row r="81" spans="1:160" ht="14.5" thickBot="1" x14ac:dyDescent="0.35">
      <c r="A81" s="339"/>
      <c r="B81" s="345"/>
      <c r="C81" s="90"/>
      <c r="D81" s="360"/>
      <c r="E81" s="352"/>
      <c r="F81" s="90"/>
      <c r="G81" s="91"/>
      <c r="H81" s="346"/>
      <c r="I81" s="349"/>
      <c r="J81" s="697"/>
      <c r="K81" s="346"/>
      <c r="L81" s="349"/>
      <c r="M81" s="346"/>
      <c r="N81" s="359"/>
      <c r="O81" s="91"/>
      <c r="P81" s="91"/>
      <c r="Q81" s="91"/>
      <c r="R81" s="360"/>
      <c r="S81" s="353"/>
      <c r="T81" s="91"/>
      <c r="U81" s="40"/>
      <c r="V81" s="446" t="str">
        <f t="shared" si="10"/>
        <v/>
      </c>
      <c r="W81" s="43" t="str">
        <f t="shared" si="11"/>
        <v/>
      </c>
      <c r="X81" s="42" t="str">
        <f t="shared" si="12"/>
        <v/>
      </c>
      <c r="Y81" s="238" t="str">
        <f t="shared" si="13"/>
        <v/>
      </c>
      <c r="Z81" s="112" t="str">
        <f t="shared" si="14"/>
        <v/>
      </c>
      <c r="AA81" s="833" t="str">
        <f t="shared" si="15"/>
        <v/>
      </c>
      <c r="AB81" s="456">
        <f t="shared" si="16"/>
        <v>0</v>
      </c>
      <c r="AC81" s="448">
        <f t="shared" si="18"/>
        <v>1</v>
      </c>
      <c r="AD81" s="837" t="str">
        <f t="shared" si="17"/>
        <v/>
      </c>
      <c r="AF81" s="438"/>
      <c r="AG81" s="447"/>
      <c r="AH81" s="450"/>
      <c r="AI81" s="450"/>
      <c r="AJ81" s="450"/>
      <c r="AK81" s="451"/>
      <c r="AL81" s="424"/>
      <c r="AM81" s="452"/>
      <c r="AN81" s="452"/>
      <c r="AO81" s="449"/>
      <c r="AP81" s="472"/>
      <c r="AQ81" s="473"/>
      <c r="AR81" s="424"/>
      <c r="AS81" s="56"/>
      <c r="AT81" s="44"/>
      <c r="AU81" s="452"/>
      <c r="AV81" s="452"/>
      <c r="AW81" s="452"/>
      <c r="AX81" s="44"/>
      <c r="AY81" s="452"/>
      <c r="AZ81" s="56"/>
      <c r="BA81" s="452"/>
      <c r="BB81" s="455"/>
      <c r="BC81" s="455"/>
      <c r="BD81" s="56"/>
      <c r="BE81" s="452"/>
      <c r="BF81" s="452"/>
      <c r="BG81" s="456"/>
      <c r="BH81" s="457"/>
      <c r="BI81" s="56"/>
      <c r="BJ81" s="474"/>
      <c r="BK81" s="452"/>
      <c r="BL81" s="56"/>
      <c r="BM81" s="56"/>
      <c r="BN81" s="452"/>
      <c r="BR81" s="459"/>
      <c r="BS81" s="460"/>
      <c r="BV81" s="461"/>
      <c r="BW81" s="382"/>
      <c r="BX81" s="382"/>
      <c r="BY81" s="462"/>
      <c r="BZ81" s="475"/>
      <c r="CA81" s="41"/>
      <c r="CB81" s="452"/>
      <c r="CC81" s="452"/>
      <c r="CD81" s="452"/>
      <c r="CE81" s="56"/>
      <c r="CF81" s="452"/>
      <c r="CG81" s="452"/>
      <c r="CH81" s="452"/>
      <c r="CI81" s="452"/>
      <c r="CK81" s="382"/>
      <c r="CL81" s="382"/>
      <c r="CM81" s="382"/>
      <c r="CP81" s="464"/>
      <c r="CQ81" s="380"/>
      <c r="CR81" s="476"/>
      <c r="CS81" s="382"/>
      <c r="CT81" s="477"/>
      <c r="CU81" s="382"/>
      <c r="CV81" s="382"/>
      <c r="CW81" s="468"/>
      <c r="CX81" s="469"/>
      <c r="CY81" s="382"/>
      <c r="CZ81" s="470"/>
      <c r="DA81" s="471"/>
      <c r="DB81" s="438"/>
      <c r="DC81" s="461"/>
      <c r="DD81" s="382"/>
      <c r="DE81" s="382"/>
      <c r="DF81" s="382"/>
      <c r="DJ81" s="438"/>
      <c r="DK81" s="461"/>
      <c r="DN81" s="438"/>
      <c r="DO81" s="452"/>
      <c r="DP81" s="455"/>
      <c r="DQ81" s="452"/>
      <c r="DR81" s="456"/>
      <c r="DS81" s="382">
        <v>77</v>
      </c>
      <c r="DW81" s="382"/>
      <c r="DX81" s="382">
        <v>8.1</v>
      </c>
      <c r="DY81" s="382"/>
      <c r="EO81" s="338">
        <v>78</v>
      </c>
      <c r="EP81" s="338" t="str">
        <f>IF(Cover!B81="","",Cover!B81)</f>
        <v/>
      </c>
      <c r="EQ81" s="338" t="str">
        <f>IF(Cover!C81="","",Cover!C81)</f>
        <v/>
      </c>
      <c r="ER81" s="357" t="str">
        <f>IF(Cover!D81="","",Cover!D81)</f>
        <v/>
      </c>
      <c r="ES81" s="1037" t="str">
        <f>IF(AND(ISBLANK(Cover!B81),ISBLANK(Cover!C81),ISBLANK(Cover!D81)),"",100-SUM(EP81:ER81))</f>
        <v/>
      </c>
      <c r="FC81" s="237" t="str">
        <f t="shared" si="19"/>
        <v/>
      </c>
      <c r="FD81" s="90"/>
    </row>
    <row r="82" spans="1:160" ht="14.5" thickBot="1" x14ac:dyDescent="0.35">
      <c r="A82" s="338"/>
      <c r="B82" s="343"/>
      <c r="C82" s="128"/>
      <c r="D82" s="372"/>
      <c r="E82" s="351"/>
      <c r="F82" s="127"/>
      <c r="G82" s="127"/>
      <c r="H82" s="344"/>
      <c r="I82" s="348"/>
      <c r="J82" s="696"/>
      <c r="K82" s="344"/>
      <c r="L82" s="348"/>
      <c r="M82" s="344"/>
      <c r="N82" s="357"/>
      <c r="O82" s="127"/>
      <c r="P82" s="127"/>
      <c r="Q82" s="127"/>
      <c r="R82" s="358"/>
      <c r="S82" s="351"/>
      <c r="T82" s="127"/>
      <c r="U82" s="40"/>
      <c r="V82" s="446" t="str">
        <f t="shared" si="10"/>
        <v/>
      </c>
      <c r="W82" s="43" t="str">
        <f t="shared" si="11"/>
        <v/>
      </c>
      <c r="X82" s="42" t="str">
        <f t="shared" si="12"/>
        <v/>
      </c>
      <c r="Y82" s="238" t="str">
        <f t="shared" si="13"/>
        <v/>
      </c>
      <c r="Z82" s="112" t="str">
        <f t="shared" si="14"/>
        <v/>
      </c>
      <c r="AA82" s="833" t="str">
        <f t="shared" si="15"/>
        <v/>
      </c>
      <c r="AB82" s="456">
        <f t="shared" si="16"/>
        <v>0</v>
      </c>
      <c r="AC82" s="448">
        <f t="shared" si="18"/>
        <v>1</v>
      </c>
      <c r="AD82" s="837" t="str">
        <f t="shared" si="17"/>
        <v/>
      </c>
      <c r="AF82" s="438"/>
      <c r="AG82" s="447"/>
      <c r="AH82" s="450"/>
      <c r="AI82" s="450"/>
      <c r="AJ82" s="450"/>
      <c r="AK82" s="451"/>
      <c r="AL82" s="424"/>
      <c r="AM82" s="452"/>
      <c r="AN82" s="452"/>
      <c r="AO82" s="449"/>
      <c r="AP82" s="472"/>
      <c r="AQ82" s="473"/>
      <c r="AR82" s="424"/>
      <c r="AS82" s="56"/>
      <c r="AT82" s="44"/>
      <c r="AU82" s="452"/>
      <c r="AV82" s="452"/>
      <c r="AW82" s="452"/>
      <c r="AX82" s="44"/>
      <c r="AY82" s="452"/>
      <c r="AZ82" s="56"/>
      <c r="BA82" s="452"/>
      <c r="BB82" s="455"/>
      <c r="BC82" s="455"/>
      <c r="BD82" s="56"/>
      <c r="BE82" s="452"/>
      <c r="BF82" s="452"/>
      <c r="BG82" s="456"/>
      <c r="BH82" s="457"/>
      <c r="BI82" s="56"/>
      <c r="BJ82" s="474"/>
      <c r="BK82" s="452"/>
      <c r="BL82" s="56"/>
      <c r="BM82" s="56"/>
      <c r="BN82" s="452"/>
      <c r="BR82" s="459"/>
      <c r="BS82" s="460"/>
      <c r="BV82" s="461"/>
      <c r="BW82" s="382"/>
      <c r="BX82" s="382"/>
      <c r="BY82" s="462"/>
      <c r="BZ82" s="475"/>
      <c r="CA82" s="41"/>
      <c r="CB82" s="452"/>
      <c r="CC82" s="452"/>
      <c r="CD82" s="452"/>
      <c r="CE82" s="56"/>
      <c r="CF82" s="452"/>
      <c r="CG82" s="452"/>
      <c r="CH82" s="452"/>
      <c r="CI82" s="452"/>
      <c r="CK82" s="382"/>
      <c r="CL82" s="382"/>
      <c r="CM82" s="382"/>
      <c r="CP82" s="464"/>
      <c r="CQ82" s="380"/>
      <c r="CR82" s="476"/>
      <c r="CS82" s="382"/>
      <c r="CT82" s="477"/>
      <c r="CU82" s="382"/>
      <c r="CV82" s="382"/>
      <c r="CW82" s="468"/>
      <c r="CX82" s="469"/>
      <c r="CY82" s="382"/>
      <c r="CZ82" s="470"/>
      <c r="DA82" s="471"/>
      <c r="DB82" s="438"/>
      <c r="DC82" s="461"/>
      <c r="DD82" s="382"/>
      <c r="DE82" s="382"/>
      <c r="DF82" s="382"/>
      <c r="DJ82" s="438"/>
      <c r="DK82" s="461"/>
      <c r="DN82" s="438"/>
      <c r="DO82" s="452"/>
      <c r="DP82" s="455"/>
      <c r="DQ82" s="452"/>
      <c r="DR82" s="456"/>
      <c r="DS82" s="382">
        <v>78</v>
      </c>
      <c r="DW82" s="382"/>
      <c r="DX82" s="382">
        <v>8.1999999999999993</v>
      </c>
      <c r="DY82" s="382"/>
      <c r="EO82" s="339">
        <v>79</v>
      </c>
      <c r="EP82" s="1035" t="str">
        <f>IF(Cover!B82="","",Cover!B82)</f>
        <v/>
      </c>
      <c r="EQ82" s="1035" t="str">
        <f>IF(Cover!C82="","",Cover!C82)</f>
        <v/>
      </c>
      <c r="ER82" s="1035" t="str">
        <f>IF(Cover!D82="","",Cover!D82)</f>
        <v/>
      </c>
      <c r="ES82" s="1037" t="str">
        <f>IF(AND(ISBLANK(Cover!B82),ISBLANK(Cover!C82),ISBLANK(Cover!D82)),"",100-SUM(EP82:ER82))</f>
        <v/>
      </c>
      <c r="FC82" s="351" t="str">
        <f t="shared" si="19"/>
        <v/>
      </c>
      <c r="FD82" s="127"/>
    </row>
    <row r="83" spans="1:160" ht="14.5" thickBot="1" x14ac:dyDescent="0.35">
      <c r="A83" s="339"/>
      <c r="B83" s="345"/>
      <c r="C83" s="90"/>
      <c r="D83" s="360"/>
      <c r="E83" s="352"/>
      <c r="F83" s="90"/>
      <c r="G83" s="91"/>
      <c r="H83" s="346"/>
      <c r="I83" s="349"/>
      <c r="J83" s="697"/>
      <c r="K83" s="346"/>
      <c r="L83" s="349"/>
      <c r="M83" s="346"/>
      <c r="N83" s="359"/>
      <c r="O83" s="91"/>
      <c r="P83" s="91"/>
      <c r="Q83" s="91"/>
      <c r="R83" s="360"/>
      <c r="S83" s="353"/>
      <c r="T83" s="91"/>
      <c r="U83" s="40"/>
      <c r="V83" s="446" t="str">
        <f t="shared" si="10"/>
        <v/>
      </c>
      <c r="W83" s="43" t="str">
        <f t="shared" si="11"/>
        <v/>
      </c>
      <c r="X83" s="42" t="str">
        <f t="shared" si="12"/>
        <v/>
      </c>
      <c r="Y83" s="238" t="str">
        <f t="shared" si="13"/>
        <v/>
      </c>
      <c r="Z83" s="112" t="str">
        <f t="shared" si="14"/>
        <v/>
      </c>
      <c r="AA83" s="833" t="str">
        <f t="shared" si="15"/>
        <v/>
      </c>
      <c r="AB83" s="456">
        <f t="shared" si="16"/>
        <v>0</v>
      </c>
      <c r="AC83" s="448">
        <f t="shared" si="18"/>
        <v>1</v>
      </c>
      <c r="AD83" s="837" t="str">
        <f t="shared" si="17"/>
        <v/>
      </c>
      <c r="AF83" s="438"/>
      <c r="AG83" s="447"/>
      <c r="AH83" s="450"/>
      <c r="AI83" s="450"/>
      <c r="AJ83" s="450"/>
      <c r="AK83" s="451"/>
      <c r="AL83" s="424"/>
      <c r="AM83" s="452"/>
      <c r="AN83" s="452"/>
      <c r="AO83" s="449"/>
      <c r="AP83" s="472"/>
      <c r="AQ83" s="473"/>
      <c r="AR83" s="424"/>
      <c r="AS83" s="56"/>
      <c r="AT83" s="44"/>
      <c r="AU83" s="452"/>
      <c r="AV83" s="452"/>
      <c r="AW83" s="452"/>
      <c r="AX83" s="44"/>
      <c r="AY83" s="452"/>
      <c r="AZ83" s="56"/>
      <c r="BA83" s="452"/>
      <c r="BB83" s="455"/>
      <c r="BC83" s="455"/>
      <c r="BD83" s="56"/>
      <c r="BE83" s="452"/>
      <c r="BF83" s="452"/>
      <c r="BG83" s="456"/>
      <c r="BH83" s="457"/>
      <c r="BI83" s="56"/>
      <c r="BJ83" s="474"/>
      <c r="BK83" s="452"/>
      <c r="BL83" s="56"/>
      <c r="BM83" s="56"/>
      <c r="BN83" s="452"/>
      <c r="BR83" s="459"/>
      <c r="BS83" s="460"/>
      <c r="BV83" s="461"/>
      <c r="BW83" s="382"/>
      <c r="BX83" s="382"/>
      <c r="BY83" s="462"/>
      <c r="BZ83" s="475"/>
      <c r="CA83" s="41"/>
      <c r="CB83" s="452"/>
      <c r="CC83" s="452"/>
      <c r="CD83" s="452"/>
      <c r="CE83" s="56"/>
      <c r="CF83" s="452"/>
      <c r="CG83" s="452"/>
      <c r="CH83" s="452"/>
      <c r="CI83" s="452"/>
      <c r="CK83" s="382"/>
      <c r="CL83" s="382"/>
      <c r="CM83" s="382"/>
      <c r="CP83" s="464"/>
      <c r="CQ83" s="380"/>
      <c r="CR83" s="476"/>
      <c r="CS83" s="382"/>
      <c r="CT83" s="477"/>
      <c r="CU83" s="382"/>
      <c r="CV83" s="382"/>
      <c r="CW83" s="468"/>
      <c r="CX83" s="469"/>
      <c r="CY83" s="382"/>
      <c r="CZ83" s="470"/>
      <c r="DA83" s="471"/>
      <c r="DB83" s="438"/>
      <c r="DC83" s="461"/>
      <c r="DD83" s="382"/>
      <c r="DE83" s="382"/>
      <c r="DF83" s="382"/>
      <c r="DJ83" s="438"/>
      <c r="DK83" s="461"/>
      <c r="DN83" s="438"/>
      <c r="DO83" s="452"/>
      <c r="DP83" s="455"/>
      <c r="DQ83" s="452"/>
      <c r="DR83" s="456"/>
      <c r="DS83" s="382">
        <v>79</v>
      </c>
      <c r="DW83" s="382"/>
      <c r="DX83" s="382">
        <v>8.3000000000000007</v>
      </c>
      <c r="DY83" s="382"/>
      <c r="EO83" s="338">
        <v>80</v>
      </c>
      <c r="EP83" s="338" t="str">
        <f>IF(Cover!B83="","",Cover!B83)</f>
        <v/>
      </c>
      <c r="EQ83" s="338" t="str">
        <f>IF(Cover!C83="","",Cover!C83)</f>
        <v/>
      </c>
      <c r="ER83" s="357" t="str">
        <f>IF(Cover!D83="","",Cover!D83)</f>
        <v/>
      </c>
      <c r="ES83" s="1037" t="str">
        <f>IF(AND(ISBLANK(Cover!B83),ISBLANK(Cover!C83),ISBLANK(Cover!D83)),"",100-SUM(EP83:ER83))</f>
        <v/>
      </c>
      <c r="FC83" s="237" t="str">
        <f t="shared" si="19"/>
        <v/>
      </c>
      <c r="FD83" s="90"/>
    </row>
    <row r="84" spans="1:160" ht="14.5" thickBot="1" x14ac:dyDescent="0.35">
      <c r="A84" s="338"/>
      <c r="B84" s="343"/>
      <c r="C84" s="128"/>
      <c r="D84" s="372"/>
      <c r="E84" s="351"/>
      <c r="F84" s="127"/>
      <c r="G84" s="127"/>
      <c r="H84" s="344"/>
      <c r="I84" s="348"/>
      <c r="J84" s="696"/>
      <c r="K84" s="344"/>
      <c r="L84" s="348"/>
      <c r="M84" s="344"/>
      <c r="N84" s="357"/>
      <c r="O84" s="127"/>
      <c r="P84" s="127"/>
      <c r="Q84" s="127"/>
      <c r="R84" s="358"/>
      <c r="S84" s="351"/>
      <c r="T84" s="127"/>
      <c r="U84" s="40"/>
      <c r="V84" s="446" t="str">
        <f t="shared" si="10"/>
        <v/>
      </c>
      <c r="W84" s="43" t="str">
        <f t="shared" si="11"/>
        <v/>
      </c>
      <c r="X84" s="42" t="str">
        <f t="shared" si="12"/>
        <v/>
      </c>
      <c r="Y84" s="238" t="str">
        <f t="shared" si="13"/>
        <v/>
      </c>
      <c r="Z84" s="112" t="str">
        <f t="shared" si="14"/>
        <v/>
      </c>
      <c r="AA84" s="833" t="str">
        <f t="shared" si="15"/>
        <v/>
      </c>
      <c r="AB84" s="456">
        <f t="shared" si="16"/>
        <v>0</v>
      </c>
      <c r="AC84" s="448">
        <f t="shared" si="18"/>
        <v>1</v>
      </c>
      <c r="AD84" s="837" t="str">
        <f t="shared" si="17"/>
        <v/>
      </c>
      <c r="AF84" s="438"/>
      <c r="AG84" s="447"/>
      <c r="AH84" s="450"/>
      <c r="AI84" s="450"/>
      <c r="AJ84" s="450"/>
      <c r="AK84" s="451"/>
      <c r="AL84" s="424"/>
      <c r="AM84" s="452"/>
      <c r="AN84" s="452"/>
      <c r="AO84" s="449"/>
      <c r="AP84" s="472"/>
      <c r="AQ84" s="473"/>
      <c r="AR84" s="424"/>
      <c r="AS84" s="56"/>
      <c r="AT84" s="44"/>
      <c r="AU84" s="452"/>
      <c r="AV84" s="452"/>
      <c r="AW84" s="452"/>
      <c r="AX84" s="44"/>
      <c r="AY84" s="452"/>
      <c r="AZ84" s="56"/>
      <c r="BA84" s="452"/>
      <c r="BB84" s="455"/>
      <c r="BC84" s="455"/>
      <c r="BD84" s="56"/>
      <c r="BE84" s="452"/>
      <c r="BF84" s="452"/>
      <c r="BG84" s="456"/>
      <c r="BH84" s="457"/>
      <c r="BI84" s="56"/>
      <c r="BJ84" s="474"/>
      <c r="BK84" s="452"/>
      <c r="BL84" s="56"/>
      <c r="BM84" s="56"/>
      <c r="BN84" s="452"/>
      <c r="BR84" s="459"/>
      <c r="BS84" s="460"/>
      <c r="BV84" s="461"/>
      <c r="BW84" s="382"/>
      <c r="BX84" s="382"/>
      <c r="BY84" s="462"/>
      <c r="BZ84" s="475"/>
      <c r="CA84" s="41"/>
      <c r="CB84" s="452"/>
      <c r="CC84" s="452"/>
      <c r="CD84" s="452"/>
      <c r="CE84" s="56"/>
      <c r="CF84" s="452"/>
      <c r="CG84" s="452"/>
      <c r="CH84" s="452"/>
      <c r="CI84" s="452"/>
      <c r="CK84" s="382"/>
      <c r="CL84" s="382"/>
      <c r="CM84" s="382"/>
      <c r="CP84" s="464"/>
      <c r="CQ84" s="380"/>
      <c r="CR84" s="476"/>
      <c r="CS84" s="382"/>
      <c r="CT84" s="477"/>
      <c r="CU84" s="382"/>
      <c r="CV84" s="382"/>
      <c r="CW84" s="468"/>
      <c r="CX84" s="469"/>
      <c r="CY84" s="382"/>
      <c r="CZ84" s="470"/>
      <c r="DA84" s="471"/>
      <c r="DB84" s="438"/>
      <c r="DC84" s="461"/>
      <c r="DD84" s="382"/>
      <c r="DE84" s="382"/>
      <c r="DF84" s="382"/>
      <c r="DJ84" s="438"/>
      <c r="DK84" s="461"/>
      <c r="DN84" s="438"/>
      <c r="DO84" s="452"/>
      <c r="DP84" s="455"/>
      <c r="DQ84" s="452"/>
      <c r="DR84" s="456"/>
      <c r="DS84" s="382">
        <v>80</v>
      </c>
      <c r="DW84" s="382"/>
      <c r="DX84" s="382">
        <v>8.4</v>
      </c>
      <c r="DY84" s="382"/>
      <c r="EO84" s="339">
        <v>81</v>
      </c>
      <c r="EP84" s="1035" t="str">
        <f>IF(Cover!B84="","",Cover!B84)</f>
        <v/>
      </c>
      <c r="EQ84" s="1035" t="str">
        <f>IF(Cover!C84="","",Cover!C84)</f>
        <v/>
      </c>
      <c r="ER84" s="1035" t="str">
        <f>IF(Cover!D84="","",Cover!D84)</f>
        <v/>
      </c>
      <c r="ES84" s="1037" t="str">
        <f>IF(AND(ISBLANK(Cover!B84),ISBLANK(Cover!C84),ISBLANK(Cover!D84)),"",100-SUM(EP84:ER84))</f>
        <v/>
      </c>
      <c r="FC84" s="351" t="str">
        <f t="shared" si="19"/>
        <v/>
      </c>
      <c r="FD84" s="127"/>
    </row>
    <row r="85" spans="1:160" ht="14.5" thickBot="1" x14ac:dyDescent="0.35">
      <c r="A85" s="339"/>
      <c r="B85" s="345"/>
      <c r="C85" s="90"/>
      <c r="D85" s="360"/>
      <c r="E85" s="352"/>
      <c r="F85" s="90"/>
      <c r="G85" s="91"/>
      <c r="H85" s="346"/>
      <c r="I85" s="349"/>
      <c r="J85" s="697"/>
      <c r="K85" s="346"/>
      <c r="L85" s="349"/>
      <c r="M85" s="346"/>
      <c r="N85" s="359"/>
      <c r="O85" s="91"/>
      <c r="P85" s="91"/>
      <c r="Q85" s="91"/>
      <c r="R85" s="360"/>
      <c r="S85" s="353"/>
      <c r="T85" s="91"/>
      <c r="U85" s="40"/>
      <c r="V85" s="446" t="str">
        <f t="shared" si="10"/>
        <v/>
      </c>
      <c r="W85" s="43" t="str">
        <f t="shared" si="11"/>
        <v/>
      </c>
      <c r="X85" s="42" t="str">
        <f t="shared" si="12"/>
        <v/>
      </c>
      <c r="Y85" s="238" t="str">
        <f t="shared" si="13"/>
        <v/>
      </c>
      <c r="Z85" s="112" t="str">
        <f t="shared" si="14"/>
        <v/>
      </c>
      <c r="AA85" s="833" t="str">
        <f t="shared" si="15"/>
        <v/>
      </c>
      <c r="AB85" s="456">
        <f t="shared" si="16"/>
        <v>0</v>
      </c>
      <c r="AC85" s="448">
        <f t="shared" si="18"/>
        <v>1</v>
      </c>
      <c r="AD85" s="837" t="str">
        <f t="shared" si="17"/>
        <v/>
      </c>
      <c r="AF85" s="438"/>
      <c r="AG85" s="447"/>
      <c r="AH85" s="450"/>
      <c r="AI85" s="450"/>
      <c r="AJ85" s="450"/>
      <c r="AK85" s="451"/>
      <c r="AL85" s="424"/>
      <c r="AM85" s="452"/>
      <c r="AN85" s="452"/>
      <c r="AO85" s="449"/>
      <c r="AP85" s="472"/>
      <c r="AQ85" s="473"/>
      <c r="AR85" s="424"/>
      <c r="AS85" s="56"/>
      <c r="AT85" s="44"/>
      <c r="AU85" s="452"/>
      <c r="AV85" s="452"/>
      <c r="AW85" s="452"/>
      <c r="AX85" s="44"/>
      <c r="AY85" s="452"/>
      <c r="AZ85" s="56"/>
      <c r="BA85" s="452"/>
      <c r="BB85" s="455"/>
      <c r="BC85" s="455"/>
      <c r="BD85" s="56"/>
      <c r="BE85" s="452"/>
      <c r="BF85" s="452"/>
      <c r="BG85" s="456"/>
      <c r="BH85" s="457"/>
      <c r="BI85" s="56"/>
      <c r="BJ85" s="474"/>
      <c r="BK85" s="452"/>
      <c r="BL85" s="56"/>
      <c r="BM85" s="56"/>
      <c r="BN85" s="452"/>
      <c r="BR85" s="459"/>
      <c r="BS85" s="460"/>
      <c r="BV85" s="461"/>
      <c r="BW85" s="382"/>
      <c r="BX85" s="382"/>
      <c r="BY85" s="462"/>
      <c r="BZ85" s="475"/>
      <c r="CA85" s="41"/>
      <c r="CB85" s="452"/>
      <c r="CC85" s="452"/>
      <c r="CD85" s="452"/>
      <c r="CE85" s="56"/>
      <c r="CF85" s="452"/>
      <c r="CG85" s="452"/>
      <c r="CH85" s="452"/>
      <c r="CI85" s="452"/>
      <c r="CK85" s="382"/>
      <c r="CL85" s="382"/>
      <c r="CM85" s="382"/>
      <c r="CP85" s="464"/>
      <c r="CQ85" s="380"/>
      <c r="CR85" s="476"/>
      <c r="CS85" s="382"/>
      <c r="CT85" s="477"/>
      <c r="CU85" s="382"/>
      <c r="CV85" s="382"/>
      <c r="CW85" s="468"/>
      <c r="CX85" s="469"/>
      <c r="CY85" s="382"/>
      <c r="CZ85" s="470"/>
      <c r="DA85" s="471"/>
      <c r="DB85" s="438"/>
      <c r="DC85" s="461"/>
      <c r="DD85" s="382"/>
      <c r="DE85" s="382"/>
      <c r="DF85" s="382"/>
      <c r="DJ85" s="438"/>
      <c r="DK85" s="461"/>
      <c r="DN85" s="438"/>
      <c r="DO85" s="452"/>
      <c r="DP85" s="455"/>
      <c r="DQ85" s="452"/>
      <c r="DR85" s="456"/>
      <c r="DS85" s="382">
        <v>81</v>
      </c>
      <c r="DW85" s="382"/>
      <c r="DX85" s="382">
        <v>8.5</v>
      </c>
      <c r="DY85" s="382"/>
      <c r="EO85" s="338">
        <v>82</v>
      </c>
      <c r="EP85" s="338" t="str">
        <f>IF(Cover!B85="","",Cover!B85)</f>
        <v/>
      </c>
      <c r="EQ85" s="338" t="str">
        <f>IF(Cover!C85="","",Cover!C85)</f>
        <v/>
      </c>
      <c r="ER85" s="357" t="str">
        <f>IF(Cover!D85="","",Cover!D85)</f>
        <v/>
      </c>
      <c r="ES85" s="1037" t="str">
        <f>IF(AND(ISBLANK(Cover!B85),ISBLANK(Cover!C85),ISBLANK(Cover!D85)),"",100-SUM(EP85:ER85))</f>
        <v/>
      </c>
      <c r="FC85" s="237" t="str">
        <f t="shared" si="19"/>
        <v/>
      </c>
      <c r="FD85" s="90"/>
    </row>
    <row r="86" spans="1:160" ht="14.5" thickBot="1" x14ac:dyDescent="0.35">
      <c r="A86" s="338"/>
      <c r="B86" s="343"/>
      <c r="C86" s="128"/>
      <c r="D86" s="372"/>
      <c r="E86" s="351"/>
      <c r="F86" s="127"/>
      <c r="G86" s="127"/>
      <c r="H86" s="344"/>
      <c r="I86" s="348"/>
      <c r="J86" s="696"/>
      <c r="K86" s="344"/>
      <c r="L86" s="348"/>
      <c r="M86" s="344"/>
      <c r="N86" s="357"/>
      <c r="O86" s="127"/>
      <c r="P86" s="127"/>
      <c r="Q86" s="127"/>
      <c r="R86" s="358"/>
      <c r="S86" s="351"/>
      <c r="T86" s="127"/>
      <c r="U86" s="40"/>
      <c r="V86" s="446" t="str">
        <f t="shared" si="10"/>
        <v/>
      </c>
      <c r="W86" s="43" t="str">
        <f t="shared" si="11"/>
        <v/>
      </c>
      <c r="X86" s="42" t="str">
        <f t="shared" si="12"/>
        <v/>
      </c>
      <c r="Y86" s="238" t="str">
        <f t="shared" si="13"/>
        <v/>
      </c>
      <c r="Z86" s="112" t="str">
        <f t="shared" si="14"/>
        <v/>
      </c>
      <c r="AA86" s="833" t="str">
        <f t="shared" si="15"/>
        <v/>
      </c>
      <c r="AB86" s="456">
        <f t="shared" si="16"/>
        <v>0</v>
      </c>
      <c r="AC86" s="448">
        <f t="shared" si="18"/>
        <v>1</v>
      </c>
      <c r="AD86" s="837" t="str">
        <f t="shared" si="17"/>
        <v/>
      </c>
      <c r="AF86" s="438"/>
      <c r="AG86" s="447"/>
      <c r="AH86" s="450"/>
      <c r="AI86" s="450"/>
      <c r="AJ86" s="450"/>
      <c r="AK86" s="451"/>
      <c r="AL86" s="424"/>
      <c r="AM86" s="452"/>
      <c r="AN86" s="452"/>
      <c r="AO86" s="449"/>
      <c r="AP86" s="472"/>
      <c r="AQ86" s="473"/>
      <c r="AR86" s="424"/>
      <c r="AS86" s="56"/>
      <c r="AT86" s="44"/>
      <c r="AU86" s="452"/>
      <c r="AV86" s="452"/>
      <c r="AW86" s="452"/>
      <c r="AX86" s="44"/>
      <c r="AY86" s="452"/>
      <c r="AZ86" s="56"/>
      <c r="BA86" s="452"/>
      <c r="BB86" s="455"/>
      <c r="BC86" s="455"/>
      <c r="BD86" s="56"/>
      <c r="BE86" s="452"/>
      <c r="BF86" s="452"/>
      <c r="BG86" s="456"/>
      <c r="BH86" s="457"/>
      <c r="BI86" s="56"/>
      <c r="BJ86" s="474"/>
      <c r="BK86" s="452"/>
      <c r="BL86" s="56"/>
      <c r="BM86" s="56"/>
      <c r="BN86" s="452"/>
      <c r="BR86" s="459"/>
      <c r="BS86" s="460"/>
      <c r="BV86" s="461"/>
      <c r="BW86" s="382"/>
      <c r="BX86" s="382"/>
      <c r="BY86" s="462"/>
      <c r="BZ86" s="475"/>
      <c r="CA86" s="41"/>
      <c r="CB86" s="452"/>
      <c r="CC86" s="452"/>
      <c r="CD86" s="452"/>
      <c r="CE86" s="56"/>
      <c r="CF86" s="452"/>
      <c r="CG86" s="452"/>
      <c r="CH86" s="452"/>
      <c r="CI86" s="452"/>
      <c r="CK86" s="382"/>
      <c r="CL86" s="382"/>
      <c r="CM86" s="382"/>
      <c r="CP86" s="464"/>
      <c r="CQ86" s="380"/>
      <c r="CR86" s="476"/>
      <c r="CS86" s="382"/>
      <c r="CT86" s="477"/>
      <c r="CU86" s="382"/>
      <c r="CV86" s="382"/>
      <c r="CW86" s="468"/>
      <c r="CX86" s="469"/>
      <c r="CY86" s="382"/>
      <c r="CZ86" s="470"/>
      <c r="DA86" s="471"/>
      <c r="DB86" s="438"/>
      <c r="DC86" s="461"/>
      <c r="DD86" s="382"/>
      <c r="DE86" s="382"/>
      <c r="DF86" s="382"/>
      <c r="DJ86" s="438"/>
      <c r="DK86" s="461"/>
      <c r="DN86" s="438"/>
      <c r="DO86" s="452"/>
      <c r="DP86" s="455"/>
      <c r="DQ86" s="452"/>
      <c r="DR86" s="456"/>
      <c r="DS86" s="382">
        <v>82</v>
      </c>
      <c r="DW86" s="382"/>
      <c r="DX86" s="382">
        <v>8.6</v>
      </c>
      <c r="DY86" s="382"/>
      <c r="EO86" s="339">
        <v>83</v>
      </c>
      <c r="EP86" s="1035" t="str">
        <f>IF(Cover!B86="","",Cover!B86)</f>
        <v/>
      </c>
      <c r="EQ86" s="1035" t="str">
        <f>IF(Cover!C86="","",Cover!C86)</f>
        <v/>
      </c>
      <c r="ER86" s="1035" t="str">
        <f>IF(Cover!D86="","",Cover!D86)</f>
        <v/>
      </c>
      <c r="ES86" s="1037" t="str">
        <f>IF(AND(ISBLANK(Cover!B86),ISBLANK(Cover!C86),ISBLANK(Cover!D86)),"",100-SUM(EP86:ER86))</f>
        <v/>
      </c>
      <c r="FC86" s="351" t="str">
        <f t="shared" si="19"/>
        <v/>
      </c>
      <c r="FD86" s="127"/>
    </row>
    <row r="87" spans="1:160" ht="14.5" thickBot="1" x14ac:dyDescent="0.35">
      <c r="A87" s="339"/>
      <c r="B87" s="345"/>
      <c r="C87" s="90"/>
      <c r="D87" s="360"/>
      <c r="E87" s="352"/>
      <c r="F87" s="90"/>
      <c r="G87" s="91"/>
      <c r="H87" s="346"/>
      <c r="I87" s="349"/>
      <c r="J87" s="697"/>
      <c r="K87" s="346"/>
      <c r="L87" s="349"/>
      <c r="M87" s="346"/>
      <c r="N87" s="359"/>
      <c r="O87" s="91"/>
      <c r="P87" s="91"/>
      <c r="Q87" s="91"/>
      <c r="R87" s="360"/>
      <c r="S87" s="353"/>
      <c r="T87" s="91"/>
      <c r="U87" s="40"/>
      <c r="V87" s="446" t="str">
        <f t="shared" si="10"/>
        <v/>
      </c>
      <c r="W87" s="43" t="str">
        <f t="shared" si="11"/>
        <v/>
      </c>
      <c r="X87" s="42" t="str">
        <f t="shared" si="12"/>
        <v/>
      </c>
      <c r="Y87" s="238" t="str">
        <f t="shared" si="13"/>
        <v/>
      </c>
      <c r="Z87" s="112" t="str">
        <f t="shared" si="14"/>
        <v/>
      </c>
      <c r="AA87" s="833" t="str">
        <f t="shared" si="15"/>
        <v/>
      </c>
      <c r="AB87" s="456">
        <f t="shared" si="16"/>
        <v>0</v>
      </c>
      <c r="AC87" s="448">
        <f t="shared" si="18"/>
        <v>1</v>
      </c>
      <c r="AD87" s="837" t="str">
        <f t="shared" si="17"/>
        <v/>
      </c>
      <c r="AF87" s="438"/>
      <c r="AG87" s="447"/>
      <c r="AH87" s="450"/>
      <c r="AI87" s="450"/>
      <c r="AJ87" s="450"/>
      <c r="AK87" s="451"/>
      <c r="AL87" s="424"/>
      <c r="AM87" s="452"/>
      <c r="AN87" s="452"/>
      <c r="AO87" s="449"/>
      <c r="AP87" s="472"/>
      <c r="AQ87" s="473"/>
      <c r="AR87" s="424"/>
      <c r="AS87" s="56"/>
      <c r="AT87" s="44"/>
      <c r="AU87" s="452"/>
      <c r="AV87" s="452"/>
      <c r="AW87" s="452"/>
      <c r="AX87" s="44"/>
      <c r="AY87" s="452"/>
      <c r="AZ87" s="56"/>
      <c r="BA87" s="452"/>
      <c r="BB87" s="455"/>
      <c r="BC87" s="455"/>
      <c r="BD87" s="56"/>
      <c r="BE87" s="452"/>
      <c r="BF87" s="452"/>
      <c r="BG87" s="456"/>
      <c r="BH87" s="457"/>
      <c r="BI87" s="56"/>
      <c r="BJ87" s="474"/>
      <c r="BK87" s="452"/>
      <c r="BL87" s="56"/>
      <c r="BM87" s="56"/>
      <c r="BN87" s="452"/>
      <c r="BR87" s="459"/>
      <c r="BS87" s="460"/>
      <c r="BV87" s="461"/>
      <c r="BW87" s="382"/>
      <c r="BX87" s="382"/>
      <c r="BY87" s="462"/>
      <c r="BZ87" s="475"/>
      <c r="CA87" s="41"/>
      <c r="CB87" s="452"/>
      <c r="CC87" s="452"/>
      <c r="CD87" s="452"/>
      <c r="CE87" s="56"/>
      <c r="CF87" s="452"/>
      <c r="CG87" s="452"/>
      <c r="CH87" s="452"/>
      <c r="CI87" s="452"/>
      <c r="CK87" s="382"/>
      <c r="CL87" s="382"/>
      <c r="CM87" s="382"/>
      <c r="CP87" s="464"/>
      <c r="CQ87" s="380"/>
      <c r="CR87" s="476"/>
      <c r="CS87" s="382"/>
      <c r="CT87" s="477"/>
      <c r="CU87" s="382"/>
      <c r="CV87" s="382"/>
      <c r="CW87" s="468"/>
      <c r="CX87" s="469"/>
      <c r="CY87" s="382"/>
      <c r="CZ87" s="470"/>
      <c r="DA87" s="471"/>
      <c r="DB87" s="438"/>
      <c r="DC87" s="461"/>
      <c r="DD87" s="382"/>
      <c r="DE87" s="382"/>
      <c r="DF87" s="382"/>
      <c r="DJ87" s="438"/>
      <c r="DK87" s="461"/>
      <c r="DN87" s="438"/>
      <c r="DO87" s="452"/>
      <c r="DP87" s="455"/>
      <c r="DQ87" s="452"/>
      <c r="DR87" s="456"/>
      <c r="DS87" s="382">
        <v>83</v>
      </c>
      <c r="DW87" s="382"/>
      <c r="DX87" s="382">
        <v>8.6999999999999993</v>
      </c>
      <c r="DY87" s="382"/>
      <c r="EO87" s="338">
        <v>84</v>
      </c>
      <c r="EP87" s="338" t="str">
        <f>IF(Cover!B87="","",Cover!B87)</f>
        <v/>
      </c>
      <c r="EQ87" s="338" t="str">
        <f>IF(Cover!C87="","",Cover!C87)</f>
        <v/>
      </c>
      <c r="ER87" s="357" t="str">
        <f>IF(Cover!D87="","",Cover!D87)</f>
        <v/>
      </c>
      <c r="ES87" s="1037" t="str">
        <f>IF(AND(ISBLANK(Cover!B87),ISBLANK(Cover!C87),ISBLANK(Cover!D87)),"",100-SUM(EP87:ER87))</f>
        <v/>
      </c>
      <c r="FC87" s="237" t="str">
        <f t="shared" si="19"/>
        <v/>
      </c>
      <c r="FD87" s="90"/>
    </row>
    <row r="88" spans="1:160" ht="14.5" thickBot="1" x14ac:dyDescent="0.35">
      <c r="A88" s="338"/>
      <c r="B88" s="343"/>
      <c r="C88" s="128"/>
      <c r="D88" s="372"/>
      <c r="E88" s="351"/>
      <c r="F88" s="127"/>
      <c r="G88" s="127"/>
      <c r="H88" s="344"/>
      <c r="I88" s="348"/>
      <c r="J88" s="696"/>
      <c r="K88" s="344"/>
      <c r="L88" s="348"/>
      <c r="M88" s="344"/>
      <c r="N88" s="357"/>
      <c r="O88" s="127"/>
      <c r="P88" s="127"/>
      <c r="Q88" s="127"/>
      <c r="R88" s="358"/>
      <c r="S88" s="351"/>
      <c r="T88" s="127"/>
      <c r="U88" s="40"/>
      <c r="V88" s="446" t="str">
        <f t="shared" si="10"/>
        <v/>
      </c>
      <c r="W88" s="43" t="str">
        <f t="shared" si="11"/>
        <v/>
      </c>
      <c r="X88" s="42" t="str">
        <f t="shared" si="12"/>
        <v/>
      </c>
      <c r="Y88" s="238" t="str">
        <f t="shared" si="13"/>
        <v/>
      </c>
      <c r="Z88" s="112" t="str">
        <f t="shared" si="14"/>
        <v/>
      </c>
      <c r="AA88" s="833" t="str">
        <f t="shared" si="15"/>
        <v/>
      </c>
      <c r="AB88" s="456">
        <f t="shared" si="16"/>
        <v>0</v>
      </c>
      <c r="AC88" s="448">
        <f t="shared" si="18"/>
        <v>1</v>
      </c>
      <c r="AD88" s="837" t="str">
        <f t="shared" si="17"/>
        <v/>
      </c>
      <c r="AF88" s="438"/>
      <c r="AG88" s="447"/>
      <c r="AH88" s="450"/>
      <c r="AI88" s="450"/>
      <c r="AJ88" s="450"/>
      <c r="AK88" s="451"/>
      <c r="AL88" s="424"/>
      <c r="AM88" s="452"/>
      <c r="AN88" s="452"/>
      <c r="AO88" s="449"/>
      <c r="AP88" s="472"/>
      <c r="AQ88" s="473"/>
      <c r="AR88" s="424"/>
      <c r="AS88" s="56"/>
      <c r="AT88" s="44"/>
      <c r="AU88" s="452"/>
      <c r="AV88" s="452"/>
      <c r="AW88" s="452"/>
      <c r="AX88" s="44"/>
      <c r="AY88" s="452"/>
      <c r="AZ88" s="56"/>
      <c r="BA88" s="452"/>
      <c r="BB88" s="455"/>
      <c r="BC88" s="455"/>
      <c r="BD88" s="56"/>
      <c r="BE88" s="452"/>
      <c r="BF88" s="452"/>
      <c r="BG88" s="456"/>
      <c r="BH88" s="457"/>
      <c r="BI88" s="56"/>
      <c r="BJ88" s="474"/>
      <c r="BK88" s="452"/>
      <c r="BL88" s="56"/>
      <c r="BM88" s="56"/>
      <c r="BN88" s="452"/>
      <c r="BR88" s="459"/>
      <c r="BS88" s="460"/>
      <c r="BV88" s="461"/>
      <c r="BW88" s="382"/>
      <c r="BX88" s="382"/>
      <c r="BY88" s="462"/>
      <c r="BZ88" s="475"/>
      <c r="CA88" s="41"/>
      <c r="CB88" s="452"/>
      <c r="CC88" s="452"/>
      <c r="CD88" s="452"/>
      <c r="CE88" s="56"/>
      <c r="CF88" s="452"/>
      <c r="CG88" s="452"/>
      <c r="CH88" s="452"/>
      <c r="CI88" s="452"/>
      <c r="CK88" s="382"/>
      <c r="CL88" s="382"/>
      <c r="CM88" s="382"/>
      <c r="CP88" s="464"/>
      <c r="CQ88" s="380"/>
      <c r="CR88" s="476"/>
      <c r="CS88" s="382"/>
      <c r="CT88" s="477"/>
      <c r="CU88" s="382"/>
      <c r="CV88" s="382"/>
      <c r="CW88" s="468"/>
      <c r="CX88" s="469"/>
      <c r="CY88" s="382"/>
      <c r="CZ88" s="470"/>
      <c r="DA88" s="471"/>
      <c r="DB88" s="438"/>
      <c r="DC88" s="461"/>
      <c r="DD88" s="382"/>
      <c r="DE88" s="382"/>
      <c r="DF88" s="382"/>
      <c r="DJ88" s="438"/>
      <c r="DK88" s="461"/>
      <c r="DN88" s="438"/>
      <c r="DO88" s="452"/>
      <c r="DP88" s="455"/>
      <c r="DQ88" s="452"/>
      <c r="DR88" s="456"/>
      <c r="DS88" s="382">
        <v>84</v>
      </c>
      <c r="DW88" s="382"/>
      <c r="DX88" s="382">
        <v>8.8000000000000007</v>
      </c>
      <c r="DY88" s="382"/>
      <c r="EO88" s="339">
        <v>85</v>
      </c>
      <c r="EP88" s="1035" t="str">
        <f>IF(Cover!B88="","",Cover!B88)</f>
        <v/>
      </c>
      <c r="EQ88" s="1035" t="str">
        <f>IF(Cover!C88="","",Cover!C88)</f>
        <v/>
      </c>
      <c r="ER88" s="1035" t="str">
        <f>IF(Cover!D88="","",Cover!D88)</f>
        <v/>
      </c>
      <c r="ES88" s="1037" t="str">
        <f>IF(AND(ISBLANK(Cover!B88),ISBLANK(Cover!C88),ISBLANK(Cover!D88)),"",100-SUM(EP88:ER88))</f>
        <v/>
      </c>
      <c r="FC88" s="351" t="str">
        <f t="shared" si="19"/>
        <v/>
      </c>
      <c r="FD88" s="127"/>
    </row>
    <row r="89" spans="1:160" ht="14.5" thickBot="1" x14ac:dyDescent="0.35">
      <c r="A89" s="339"/>
      <c r="B89" s="345"/>
      <c r="C89" s="90"/>
      <c r="D89" s="360"/>
      <c r="E89" s="352"/>
      <c r="F89" s="90"/>
      <c r="G89" s="91"/>
      <c r="H89" s="346"/>
      <c r="I89" s="350"/>
      <c r="J89" s="697"/>
      <c r="K89" s="346"/>
      <c r="L89" s="349"/>
      <c r="M89" s="346"/>
      <c r="N89" s="361"/>
      <c r="O89" s="91"/>
      <c r="P89" s="91"/>
      <c r="Q89" s="91"/>
      <c r="R89" s="360"/>
      <c r="S89" s="353"/>
      <c r="T89" s="91"/>
      <c r="U89" s="40"/>
      <c r="V89" s="446" t="str">
        <f t="shared" si="10"/>
        <v/>
      </c>
      <c r="W89" s="43" t="str">
        <f t="shared" si="11"/>
        <v/>
      </c>
      <c r="X89" s="42" t="str">
        <f t="shared" si="12"/>
        <v/>
      </c>
      <c r="Y89" s="238" t="str">
        <f t="shared" si="13"/>
        <v/>
      </c>
      <c r="Z89" s="112" t="str">
        <f t="shared" si="14"/>
        <v/>
      </c>
      <c r="AA89" s="833" t="str">
        <f t="shared" si="15"/>
        <v/>
      </c>
      <c r="AB89" s="456">
        <f t="shared" si="16"/>
        <v>0</v>
      </c>
      <c r="AC89" s="448">
        <f t="shared" si="18"/>
        <v>1</v>
      </c>
      <c r="AD89" s="837" t="str">
        <f t="shared" si="17"/>
        <v/>
      </c>
      <c r="AF89" s="438"/>
      <c r="AG89" s="447"/>
      <c r="AH89" s="450"/>
      <c r="AI89" s="450"/>
      <c r="AJ89" s="450"/>
      <c r="AK89" s="451"/>
      <c r="AL89" s="424"/>
      <c r="AM89" s="452"/>
      <c r="AN89" s="452"/>
      <c r="AO89" s="449"/>
      <c r="AP89" s="472"/>
      <c r="AQ89" s="473"/>
      <c r="AR89" s="424"/>
      <c r="AS89" s="56"/>
      <c r="AT89" s="44"/>
      <c r="AU89" s="452"/>
      <c r="AV89" s="452"/>
      <c r="AW89" s="452"/>
      <c r="AX89" s="44"/>
      <c r="AY89" s="452"/>
      <c r="AZ89" s="56"/>
      <c r="BA89" s="452"/>
      <c r="BB89" s="455"/>
      <c r="BC89" s="455"/>
      <c r="BD89" s="56"/>
      <c r="BE89" s="452"/>
      <c r="BF89" s="452"/>
      <c r="BG89" s="456"/>
      <c r="BH89" s="457"/>
      <c r="BI89" s="56"/>
      <c r="BJ89" s="474"/>
      <c r="BK89" s="452"/>
      <c r="BL89" s="56"/>
      <c r="BM89" s="56"/>
      <c r="BN89" s="452"/>
      <c r="BR89" s="459"/>
      <c r="BS89" s="460"/>
      <c r="BV89" s="461"/>
      <c r="BW89" s="382"/>
      <c r="BX89" s="382"/>
      <c r="BY89" s="462"/>
      <c r="BZ89" s="475"/>
      <c r="CA89" s="41"/>
      <c r="CB89" s="452"/>
      <c r="CC89" s="452"/>
      <c r="CD89" s="452"/>
      <c r="CE89" s="56"/>
      <c r="CF89" s="452"/>
      <c r="CG89" s="452"/>
      <c r="CH89" s="452"/>
      <c r="CI89" s="452"/>
      <c r="CK89" s="382"/>
      <c r="CL89" s="382"/>
      <c r="CM89" s="382"/>
      <c r="CP89" s="464"/>
      <c r="CQ89" s="380"/>
      <c r="CR89" s="476"/>
      <c r="CS89" s="382"/>
      <c r="CT89" s="477"/>
      <c r="CU89" s="382"/>
      <c r="CV89" s="382"/>
      <c r="CW89" s="468"/>
      <c r="CX89" s="469"/>
      <c r="CY89" s="382"/>
      <c r="CZ89" s="470"/>
      <c r="DA89" s="471"/>
      <c r="DB89" s="438"/>
      <c r="DC89" s="461"/>
      <c r="DD89" s="382"/>
      <c r="DE89" s="382"/>
      <c r="DF89" s="382"/>
      <c r="DJ89" s="438"/>
      <c r="DK89" s="461"/>
      <c r="DN89" s="438"/>
      <c r="DO89" s="452"/>
      <c r="DP89" s="455"/>
      <c r="DQ89" s="452"/>
      <c r="DR89" s="456"/>
      <c r="DS89" s="382">
        <v>85</v>
      </c>
      <c r="DW89" s="382"/>
      <c r="DX89" s="382">
        <v>8.9</v>
      </c>
      <c r="DY89" s="382"/>
      <c r="EO89" s="338">
        <v>86</v>
      </c>
      <c r="EP89" s="338" t="str">
        <f>IF(Cover!B89="","",Cover!B89)</f>
        <v/>
      </c>
      <c r="EQ89" s="338" t="str">
        <f>IF(Cover!C89="","",Cover!C89)</f>
        <v/>
      </c>
      <c r="ER89" s="357" t="str">
        <f>IF(Cover!D89="","",Cover!D89)</f>
        <v/>
      </c>
      <c r="ES89" s="1037" t="str">
        <f>IF(AND(ISBLANK(Cover!B89),ISBLANK(Cover!C89),ISBLANK(Cover!D89)),"",100-SUM(EP89:ER89))</f>
        <v/>
      </c>
      <c r="FC89" s="237" t="str">
        <f t="shared" si="19"/>
        <v/>
      </c>
      <c r="FD89" s="90"/>
    </row>
    <row r="90" spans="1:160" ht="14.5" thickBot="1" x14ac:dyDescent="0.35">
      <c r="A90" s="338"/>
      <c r="B90" s="343"/>
      <c r="C90" s="128"/>
      <c r="D90" s="372"/>
      <c r="E90" s="351"/>
      <c r="F90" s="127"/>
      <c r="G90" s="127"/>
      <c r="H90" s="344"/>
      <c r="I90" s="348"/>
      <c r="J90" s="696"/>
      <c r="K90" s="344"/>
      <c r="L90" s="348"/>
      <c r="M90" s="344"/>
      <c r="N90" s="357"/>
      <c r="O90" s="127"/>
      <c r="P90" s="127"/>
      <c r="Q90" s="127"/>
      <c r="R90" s="358"/>
      <c r="S90" s="351"/>
      <c r="T90" s="127"/>
      <c r="U90" s="40"/>
      <c r="V90" s="446" t="str">
        <f t="shared" si="10"/>
        <v/>
      </c>
      <c r="W90" s="43" t="str">
        <f t="shared" si="11"/>
        <v/>
      </c>
      <c r="X90" s="42" t="str">
        <f t="shared" si="12"/>
        <v/>
      </c>
      <c r="Y90" s="238" t="str">
        <f t="shared" si="13"/>
        <v/>
      </c>
      <c r="Z90" s="112" t="str">
        <f t="shared" si="14"/>
        <v/>
      </c>
      <c r="AA90" s="833" t="str">
        <f t="shared" si="15"/>
        <v/>
      </c>
      <c r="AB90" s="456">
        <f t="shared" si="16"/>
        <v>0</v>
      </c>
      <c r="AC90" s="448">
        <f t="shared" si="18"/>
        <v>1</v>
      </c>
      <c r="AD90" s="837" t="str">
        <f t="shared" si="17"/>
        <v/>
      </c>
      <c r="AF90" s="438"/>
      <c r="AG90" s="447"/>
      <c r="AH90" s="450"/>
      <c r="AI90" s="450"/>
      <c r="AJ90" s="450"/>
      <c r="AK90" s="451"/>
      <c r="AL90" s="424"/>
      <c r="AM90" s="452"/>
      <c r="AN90" s="452"/>
      <c r="AO90" s="449"/>
      <c r="AP90" s="472"/>
      <c r="AQ90" s="473"/>
      <c r="AR90" s="424"/>
      <c r="AS90" s="56"/>
      <c r="AT90" s="44"/>
      <c r="AU90" s="452"/>
      <c r="AV90" s="452"/>
      <c r="AW90" s="452"/>
      <c r="AX90" s="44"/>
      <c r="AY90" s="452"/>
      <c r="AZ90" s="56"/>
      <c r="BA90" s="452"/>
      <c r="BB90" s="455"/>
      <c r="BC90" s="455"/>
      <c r="BD90" s="56"/>
      <c r="BE90" s="452"/>
      <c r="BF90" s="452"/>
      <c r="BG90" s="456"/>
      <c r="BH90" s="457"/>
      <c r="BI90" s="56"/>
      <c r="BJ90" s="474"/>
      <c r="BK90" s="452"/>
      <c r="BL90" s="56"/>
      <c r="BM90" s="56"/>
      <c r="BN90" s="452"/>
      <c r="BR90" s="459"/>
      <c r="BS90" s="460"/>
      <c r="BV90" s="461"/>
      <c r="BW90" s="382"/>
      <c r="BX90" s="382"/>
      <c r="BY90" s="462"/>
      <c r="BZ90" s="475"/>
      <c r="CA90" s="41"/>
      <c r="CB90" s="452"/>
      <c r="CC90" s="452"/>
      <c r="CD90" s="452"/>
      <c r="CE90" s="56"/>
      <c r="CF90" s="452"/>
      <c r="CG90" s="452"/>
      <c r="CH90" s="452"/>
      <c r="CI90" s="452"/>
      <c r="CK90" s="382"/>
      <c r="CL90" s="382"/>
      <c r="CM90" s="382"/>
      <c r="CP90" s="464"/>
      <c r="CQ90" s="380"/>
      <c r="CR90" s="476"/>
      <c r="CS90" s="382"/>
      <c r="CT90" s="477"/>
      <c r="CU90" s="382"/>
      <c r="CV90" s="382"/>
      <c r="CW90" s="468"/>
      <c r="CX90" s="469"/>
      <c r="CY90" s="382"/>
      <c r="CZ90" s="470"/>
      <c r="DA90" s="471"/>
      <c r="DB90" s="438"/>
      <c r="DC90" s="461"/>
      <c r="DD90" s="382"/>
      <c r="DE90" s="382"/>
      <c r="DF90" s="382"/>
      <c r="DJ90" s="438"/>
      <c r="DK90" s="461"/>
      <c r="DN90" s="438"/>
      <c r="DO90" s="452"/>
      <c r="DP90" s="455"/>
      <c r="DQ90" s="452"/>
      <c r="DR90" s="456"/>
      <c r="DS90" s="382">
        <v>86</v>
      </c>
      <c r="DW90" s="382"/>
      <c r="DX90" s="382">
        <v>9</v>
      </c>
      <c r="DY90" s="382"/>
      <c r="EO90" s="339">
        <v>87</v>
      </c>
      <c r="EP90" s="1035" t="str">
        <f>IF(Cover!B90="","",Cover!B90)</f>
        <v/>
      </c>
      <c r="EQ90" s="1035" t="str">
        <f>IF(Cover!C90="","",Cover!C90)</f>
        <v/>
      </c>
      <c r="ER90" s="1035" t="str">
        <f>IF(Cover!D90="","",Cover!D90)</f>
        <v/>
      </c>
      <c r="ES90" s="1037" t="str">
        <f>IF(AND(ISBLANK(Cover!B90),ISBLANK(Cover!C90),ISBLANK(Cover!D90)),"",100-SUM(EP90:ER90))</f>
        <v/>
      </c>
      <c r="FC90" s="351" t="str">
        <f t="shared" si="19"/>
        <v/>
      </c>
      <c r="FD90" s="127"/>
    </row>
    <row r="91" spans="1:160" ht="14.5" thickBot="1" x14ac:dyDescent="0.35">
      <c r="A91" s="339"/>
      <c r="B91" s="345"/>
      <c r="C91" s="91"/>
      <c r="D91" s="360"/>
      <c r="E91" s="352"/>
      <c r="F91" s="91"/>
      <c r="G91" s="91"/>
      <c r="H91" s="346"/>
      <c r="I91" s="350"/>
      <c r="J91" s="697"/>
      <c r="K91" s="346"/>
      <c r="L91" s="349"/>
      <c r="M91" s="346"/>
      <c r="N91" s="361"/>
      <c r="O91" s="91"/>
      <c r="P91" s="91"/>
      <c r="Q91" s="91"/>
      <c r="R91" s="360"/>
      <c r="S91" s="355"/>
      <c r="T91" s="91"/>
      <c r="U91" s="40"/>
      <c r="V91" s="446" t="str">
        <f t="shared" si="10"/>
        <v/>
      </c>
      <c r="W91" s="43" t="str">
        <f t="shared" si="11"/>
        <v/>
      </c>
      <c r="X91" s="42" t="str">
        <f t="shared" si="12"/>
        <v/>
      </c>
      <c r="Y91" s="238" t="str">
        <f t="shared" si="13"/>
        <v/>
      </c>
      <c r="Z91" s="112" t="str">
        <f t="shared" si="14"/>
        <v/>
      </c>
      <c r="AA91" s="833" t="str">
        <f t="shared" si="15"/>
        <v/>
      </c>
      <c r="AB91" s="456">
        <f t="shared" si="16"/>
        <v>0</v>
      </c>
      <c r="AC91" s="448">
        <f t="shared" si="18"/>
        <v>1</v>
      </c>
      <c r="AD91" s="837" t="str">
        <f t="shared" si="17"/>
        <v/>
      </c>
      <c r="AF91" s="438"/>
      <c r="AG91" s="447"/>
      <c r="AH91" s="450"/>
      <c r="AI91" s="450"/>
      <c r="AJ91" s="450"/>
      <c r="AK91" s="451"/>
      <c r="AL91" s="424"/>
      <c r="AM91" s="452"/>
      <c r="AN91" s="452"/>
      <c r="AO91" s="449"/>
      <c r="AP91" s="472"/>
      <c r="AQ91" s="473"/>
      <c r="AR91" s="424"/>
      <c r="AS91" s="56"/>
      <c r="AT91" s="44"/>
      <c r="AU91" s="452"/>
      <c r="AV91" s="452"/>
      <c r="AW91" s="452"/>
      <c r="AX91" s="44"/>
      <c r="AY91" s="452"/>
      <c r="AZ91" s="56"/>
      <c r="BA91" s="452"/>
      <c r="BB91" s="455"/>
      <c r="BC91" s="455"/>
      <c r="BD91" s="56"/>
      <c r="BE91" s="452"/>
      <c r="BF91" s="452"/>
      <c r="BG91" s="456"/>
      <c r="BH91" s="457"/>
      <c r="BI91" s="56"/>
      <c r="BJ91" s="474"/>
      <c r="BK91" s="452"/>
      <c r="BL91" s="56"/>
      <c r="BM91" s="56"/>
      <c r="BN91" s="452"/>
      <c r="BR91" s="459"/>
      <c r="BS91" s="460"/>
      <c r="BV91" s="461"/>
      <c r="BW91" s="382"/>
      <c r="BX91" s="382"/>
      <c r="BY91" s="462"/>
      <c r="BZ91" s="475"/>
      <c r="CA91" s="41"/>
      <c r="CB91" s="452"/>
      <c r="CC91" s="452"/>
      <c r="CD91" s="452"/>
      <c r="CE91" s="56"/>
      <c r="CF91" s="452"/>
      <c r="CG91" s="452"/>
      <c r="CH91" s="452"/>
      <c r="CI91" s="452"/>
      <c r="CK91" s="382"/>
      <c r="CL91" s="382"/>
      <c r="CM91" s="382"/>
      <c r="CP91" s="464"/>
      <c r="CQ91" s="380"/>
      <c r="CR91" s="476"/>
      <c r="CS91" s="382"/>
      <c r="CT91" s="477"/>
      <c r="CU91" s="382"/>
      <c r="CV91" s="382"/>
      <c r="CW91" s="468"/>
      <c r="CX91" s="469"/>
      <c r="CY91" s="382"/>
      <c r="CZ91" s="470"/>
      <c r="DA91" s="471"/>
      <c r="DB91" s="438"/>
      <c r="DC91" s="461"/>
      <c r="DD91" s="382"/>
      <c r="DE91" s="382"/>
      <c r="DF91" s="382"/>
      <c r="DJ91" s="438"/>
      <c r="DK91" s="461"/>
      <c r="DN91" s="438"/>
      <c r="DO91" s="452"/>
      <c r="DP91" s="455"/>
      <c r="DQ91" s="452"/>
      <c r="DR91" s="456"/>
      <c r="DS91" s="382">
        <v>87</v>
      </c>
      <c r="DW91" s="382"/>
      <c r="DX91" s="382">
        <v>9.1</v>
      </c>
      <c r="DY91" s="382"/>
      <c r="EO91" s="338">
        <v>88</v>
      </c>
      <c r="EP91" s="338" t="str">
        <f>IF(Cover!B91="","",Cover!B91)</f>
        <v/>
      </c>
      <c r="EQ91" s="338" t="str">
        <f>IF(Cover!C91="","",Cover!C91)</f>
        <v/>
      </c>
      <c r="ER91" s="357" t="str">
        <f>IF(Cover!D91="","",Cover!D91)</f>
        <v/>
      </c>
      <c r="ES91" s="1037" t="str">
        <f>IF(AND(ISBLANK(Cover!B91),ISBLANK(Cover!C91),ISBLANK(Cover!D91)),"",100-SUM(EP91:ER91))</f>
        <v/>
      </c>
      <c r="FC91" s="237" t="str">
        <f t="shared" si="19"/>
        <v/>
      </c>
      <c r="FD91" s="91"/>
    </row>
    <row r="92" spans="1:160" ht="14.5" thickBot="1" x14ac:dyDescent="0.35">
      <c r="A92" s="338"/>
      <c r="B92" s="343"/>
      <c r="C92" s="128"/>
      <c r="D92" s="372"/>
      <c r="E92" s="351"/>
      <c r="F92" s="127"/>
      <c r="G92" s="127"/>
      <c r="H92" s="344"/>
      <c r="I92" s="348"/>
      <c r="J92" s="696"/>
      <c r="K92" s="344"/>
      <c r="L92" s="348"/>
      <c r="M92" s="344"/>
      <c r="N92" s="357"/>
      <c r="O92" s="127"/>
      <c r="P92" s="127"/>
      <c r="Q92" s="127"/>
      <c r="R92" s="358"/>
      <c r="S92" s="351"/>
      <c r="T92" s="127"/>
      <c r="U92" s="40"/>
      <c r="V92" s="446" t="str">
        <f t="shared" si="10"/>
        <v/>
      </c>
      <c r="W92" s="43" t="str">
        <f t="shared" si="11"/>
        <v/>
      </c>
      <c r="X92" s="42" t="str">
        <f t="shared" si="12"/>
        <v/>
      </c>
      <c r="Y92" s="238" t="str">
        <f t="shared" si="13"/>
        <v/>
      </c>
      <c r="Z92" s="112" t="str">
        <f t="shared" si="14"/>
        <v/>
      </c>
      <c r="AA92" s="833" t="str">
        <f t="shared" si="15"/>
        <v/>
      </c>
      <c r="AB92" s="456">
        <f t="shared" si="16"/>
        <v>0</v>
      </c>
      <c r="AC92" s="448">
        <f t="shared" si="18"/>
        <v>1</v>
      </c>
      <c r="AD92" s="837" t="str">
        <f t="shared" si="17"/>
        <v/>
      </c>
      <c r="AF92" s="438"/>
      <c r="AG92" s="447"/>
      <c r="AH92" s="450"/>
      <c r="AI92" s="450"/>
      <c r="AJ92" s="450"/>
      <c r="AK92" s="451"/>
      <c r="AL92" s="424"/>
      <c r="AM92" s="452"/>
      <c r="AN92" s="452"/>
      <c r="AO92" s="449"/>
      <c r="AP92" s="472"/>
      <c r="AQ92" s="473"/>
      <c r="AR92" s="424"/>
      <c r="AS92" s="56"/>
      <c r="AT92" s="44"/>
      <c r="AU92" s="452"/>
      <c r="AV92" s="452"/>
      <c r="AW92" s="452"/>
      <c r="AX92" s="44"/>
      <c r="AY92" s="452"/>
      <c r="AZ92" s="56"/>
      <c r="BA92" s="452"/>
      <c r="BB92" s="455"/>
      <c r="BC92" s="455"/>
      <c r="BD92" s="56"/>
      <c r="BE92" s="452"/>
      <c r="BF92" s="452"/>
      <c r="BG92" s="456"/>
      <c r="BH92" s="457"/>
      <c r="BI92" s="56"/>
      <c r="BJ92" s="474"/>
      <c r="BK92" s="452"/>
      <c r="BL92" s="56"/>
      <c r="BM92" s="56"/>
      <c r="BN92" s="452"/>
      <c r="BR92" s="459"/>
      <c r="BS92" s="460"/>
      <c r="BV92" s="461"/>
      <c r="BW92" s="382"/>
      <c r="BX92" s="382"/>
      <c r="BY92" s="462"/>
      <c r="BZ92" s="475"/>
      <c r="CA92" s="41"/>
      <c r="CB92" s="452"/>
      <c r="CC92" s="452"/>
      <c r="CD92" s="452"/>
      <c r="CE92" s="56"/>
      <c r="CF92" s="452"/>
      <c r="CG92" s="452"/>
      <c r="CH92" s="452"/>
      <c r="CI92" s="452"/>
      <c r="CK92" s="382"/>
      <c r="CL92" s="382"/>
      <c r="CM92" s="382"/>
      <c r="CP92" s="464"/>
      <c r="CQ92" s="380"/>
      <c r="CR92" s="476"/>
      <c r="CS92" s="382"/>
      <c r="CT92" s="477"/>
      <c r="CU92" s="382"/>
      <c r="CV92" s="382"/>
      <c r="CW92" s="468"/>
      <c r="CX92" s="469"/>
      <c r="CY92" s="382"/>
      <c r="CZ92" s="470"/>
      <c r="DA92" s="471"/>
      <c r="DB92" s="438"/>
      <c r="DC92" s="461"/>
      <c r="DD92" s="382"/>
      <c r="DE92" s="382"/>
      <c r="DF92" s="382"/>
      <c r="DJ92" s="438"/>
      <c r="DK92" s="461"/>
      <c r="DN92" s="438"/>
      <c r="DO92" s="452"/>
      <c r="DP92" s="455"/>
      <c r="DQ92" s="452"/>
      <c r="DR92" s="456"/>
      <c r="DS92" s="382">
        <v>88</v>
      </c>
      <c r="DW92" s="382"/>
      <c r="DX92" s="382">
        <v>9.1999999999999993</v>
      </c>
      <c r="DY92" s="382"/>
      <c r="EO92" s="339">
        <v>89</v>
      </c>
      <c r="EP92" s="1035" t="str">
        <f>IF(Cover!B92="","",Cover!B92)</f>
        <v/>
      </c>
      <c r="EQ92" s="1035" t="str">
        <f>IF(Cover!C92="","",Cover!C92)</f>
        <v/>
      </c>
      <c r="ER92" s="1035" t="str">
        <f>IF(Cover!D92="","",Cover!D92)</f>
        <v/>
      </c>
      <c r="ES92" s="1037" t="str">
        <f>IF(AND(ISBLANK(Cover!B92),ISBLANK(Cover!C92),ISBLANK(Cover!D92)),"",100-SUM(EP92:ER92))</f>
        <v/>
      </c>
      <c r="FC92" s="351" t="str">
        <f t="shared" si="19"/>
        <v/>
      </c>
      <c r="FD92" s="127"/>
    </row>
    <row r="93" spans="1:160" ht="14.5" thickBot="1" x14ac:dyDescent="0.35">
      <c r="A93" s="339"/>
      <c r="B93" s="345"/>
      <c r="C93" s="91"/>
      <c r="D93" s="360"/>
      <c r="E93" s="352"/>
      <c r="F93" s="91"/>
      <c r="G93" s="91"/>
      <c r="H93" s="346"/>
      <c r="I93" s="350"/>
      <c r="J93" s="697"/>
      <c r="K93" s="346"/>
      <c r="L93" s="349"/>
      <c r="M93" s="346"/>
      <c r="N93" s="361"/>
      <c r="O93" s="91"/>
      <c r="P93" s="91"/>
      <c r="Q93" s="91"/>
      <c r="R93" s="360"/>
      <c r="S93" s="353"/>
      <c r="T93" s="91"/>
      <c r="U93" s="40"/>
      <c r="V93" s="446" t="str">
        <f t="shared" si="10"/>
        <v/>
      </c>
      <c r="W93" s="43" t="str">
        <f t="shared" si="11"/>
        <v/>
      </c>
      <c r="X93" s="42" t="str">
        <f t="shared" si="12"/>
        <v/>
      </c>
      <c r="Y93" s="238" t="str">
        <f t="shared" si="13"/>
        <v/>
      </c>
      <c r="Z93" s="112" t="str">
        <f t="shared" si="14"/>
        <v/>
      </c>
      <c r="AA93" s="833" t="str">
        <f t="shared" si="15"/>
        <v/>
      </c>
      <c r="AB93" s="456">
        <f t="shared" si="16"/>
        <v>0</v>
      </c>
      <c r="AC93" s="448">
        <f t="shared" si="18"/>
        <v>1</v>
      </c>
      <c r="AD93" s="837" t="str">
        <f t="shared" si="17"/>
        <v/>
      </c>
      <c r="AF93" s="438"/>
      <c r="AG93" s="447"/>
      <c r="AH93" s="450"/>
      <c r="AI93" s="450"/>
      <c r="AJ93" s="450"/>
      <c r="AK93" s="451"/>
      <c r="AL93" s="424"/>
      <c r="AM93" s="452"/>
      <c r="AN93" s="452"/>
      <c r="AO93" s="449"/>
      <c r="AP93" s="472"/>
      <c r="AQ93" s="473"/>
      <c r="AR93" s="424"/>
      <c r="AS93" s="56"/>
      <c r="AT93" s="44"/>
      <c r="AU93" s="452"/>
      <c r="AV93" s="452"/>
      <c r="AW93" s="452"/>
      <c r="AX93" s="44"/>
      <c r="AY93" s="452"/>
      <c r="AZ93" s="56"/>
      <c r="BA93" s="452"/>
      <c r="BB93" s="455"/>
      <c r="BC93" s="455"/>
      <c r="BD93" s="56"/>
      <c r="BE93" s="452"/>
      <c r="BF93" s="452"/>
      <c r="BG93" s="456"/>
      <c r="BH93" s="457"/>
      <c r="BI93" s="56"/>
      <c r="BJ93" s="474"/>
      <c r="BK93" s="452"/>
      <c r="BL93" s="56"/>
      <c r="BM93" s="56"/>
      <c r="BN93" s="452"/>
      <c r="BR93" s="459"/>
      <c r="BS93" s="460"/>
      <c r="BV93" s="461"/>
      <c r="BW93" s="382"/>
      <c r="BX93" s="382"/>
      <c r="BY93" s="462"/>
      <c r="BZ93" s="475"/>
      <c r="CA93" s="41"/>
      <c r="CB93" s="452"/>
      <c r="CC93" s="452"/>
      <c r="CD93" s="452"/>
      <c r="CE93" s="56"/>
      <c r="CF93" s="452"/>
      <c r="CG93" s="452"/>
      <c r="CH93" s="452"/>
      <c r="CI93" s="452"/>
      <c r="CK93" s="382"/>
      <c r="CL93" s="382"/>
      <c r="CM93" s="382"/>
      <c r="CP93" s="464"/>
      <c r="CQ93" s="380"/>
      <c r="CR93" s="476"/>
      <c r="CS93" s="382"/>
      <c r="CT93" s="477"/>
      <c r="CU93" s="382"/>
      <c r="CV93" s="382"/>
      <c r="CW93" s="468"/>
      <c r="CX93" s="469"/>
      <c r="CY93" s="382"/>
      <c r="CZ93" s="470"/>
      <c r="DA93" s="471"/>
      <c r="DB93" s="438"/>
      <c r="DC93" s="461"/>
      <c r="DD93" s="382"/>
      <c r="DE93" s="382"/>
      <c r="DF93" s="382"/>
      <c r="DJ93" s="438"/>
      <c r="DK93" s="461"/>
      <c r="DN93" s="438"/>
      <c r="DO93" s="452"/>
      <c r="DP93" s="455"/>
      <c r="DQ93" s="452"/>
      <c r="DR93" s="456"/>
      <c r="DS93" s="382">
        <v>89</v>
      </c>
      <c r="DW93" s="382"/>
      <c r="DX93" s="382">
        <v>9.3000000000000007</v>
      </c>
      <c r="DY93" s="382"/>
      <c r="EO93" s="338">
        <v>90</v>
      </c>
      <c r="EP93" s="338" t="str">
        <f>IF(Cover!B93="","",Cover!B93)</f>
        <v/>
      </c>
      <c r="EQ93" s="338" t="str">
        <f>IF(Cover!C93="","",Cover!C93)</f>
        <v/>
      </c>
      <c r="ER93" s="357" t="str">
        <f>IF(Cover!D93="","",Cover!D93)</f>
        <v/>
      </c>
      <c r="ES93" s="1037" t="str">
        <f>IF(AND(ISBLANK(Cover!B93),ISBLANK(Cover!C93),ISBLANK(Cover!D93)),"",100-SUM(EP93:ER93))</f>
        <v/>
      </c>
      <c r="FC93" s="237" t="str">
        <f t="shared" si="19"/>
        <v/>
      </c>
      <c r="FD93" s="91"/>
    </row>
    <row r="94" spans="1:160" ht="14.5" thickBot="1" x14ac:dyDescent="0.35">
      <c r="A94" s="338"/>
      <c r="B94" s="343"/>
      <c r="C94" s="128"/>
      <c r="D94" s="372"/>
      <c r="E94" s="351"/>
      <c r="F94" s="127"/>
      <c r="G94" s="127"/>
      <c r="H94" s="344"/>
      <c r="I94" s="348"/>
      <c r="J94" s="696"/>
      <c r="K94" s="344"/>
      <c r="L94" s="348"/>
      <c r="M94" s="344"/>
      <c r="N94" s="357"/>
      <c r="O94" s="127"/>
      <c r="P94" s="127"/>
      <c r="Q94" s="127"/>
      <c r="R94" s="358"/>
      <c r="S94" s="351"/>
      <c r="T94" s="127"/>
      <c r="U94" s="40"/>
      <c r="V94" s="446" t="str">
        <f t="shared" si="10"/>
        <v/>
      </c>
      <c r="W94" s="43" t="str">
        <f t="shared" si="11"/>
        <v/>
      </c>
      <c r="X94" s="42" t="str">
        <f t="shared" si="12"/>
        <v/>
      </c>
      <c r="Y94" s="238" t="str">
        <f t="shared" si="13"/>
        <v/>
      </c>
      <c r="Z94" s="112" t="str">
        <f t="shared" si="14"/>
        <v/>
      </c>
      <c r="AA94" s="833" t="str">
        <f t="shared" si="15"/>
        <v/>
      </c>
      <c r="AB94" s="456">
        <f t="shared" si="16"/>
        <v>0</v>
      </c>
      <c r="AC94" s="448">
        <f t="shared" si="18"/>
        <v>1</v>
      </c>
      <c r="AD94" s="837" t="str">
        <f t="shared" si="17"/>
        <v/>
      </c>
      <c r="AF94" s="438"/>
      <c r="AG94" s="447"/>
      <c r="AH94" s="450"/>
      <c r="AI94" s="450"/>
      <c r="AJ94" s="450"/>
      <c r="AK94" s="451"/>
      <c r="AL94" s="424"/>
      <c r="AM94" s="452"/>
      <c r="AN94" s="452"/>
      <c r="AO94" s="449"/>
      <c r="AP94" s="472"/>
      <c r="AQ94" s="473"/>
      <c r="AR94" s="424"/>
      <c r="AS94" s="56"/>
      <c r="AT94" s="44"/>
      <c r="AU94" s="452"/>
      <c r="AV94" s="452"/>
      <c r="AW94" s="452"/>
      <c r="AX94" s="44"/>
      <c r="AY94" s="452"/>
      <c r="AZ94" s="56"/>
      <c r="BA94" s="452"/>
      <c r="BB94" s="455"/>
      <c r="BC94" s="455"/>
      <c r="BD94" s="56"/>
      <c r="BE94" s="452"/>
      <c r="BF94" s="452"/>
      <c r="BG94" s="456"/>
      <c r="BH94" s="457"/>
      <c r="BI94" s="56"/>
      <c r="BJ94" s="474"/>
      <c r="BK94" s="452"/>
      <c r="BL94" s="56"/>
      <c r="BM94" s="56"/>
      <c r="BN94" s="452"/>
      <c r="BR94" s="459"/>
      <c r="BS94" s="460"/>
      <c r="BV94" s="461"/>
      <c r="BW94" s="382"/>
      <c r="BX94" s="382"/>
      <c r="BY94" s="462"/>
      <c r="BZ94" s="475"/>
      <c r="CA94" s="41"/>
      <c r="CB94" s="452"/>
      <c r="CC94" s="452"/>
      <c r="CD94" s="452"/>
      <c r="CE94" s="56"/>
      <c r="CF94" s="452"/>
      <c r="CG94" s="452"/>
      <c r="CH94" s="452"/>
      <c r="CI94" s="452"/>
      <c r="CK94" s="382"/>
      <c r="CL94" s="382"/>
      <c r="CM94" s="382"/>
      <c r="CP94" s="464"/>
      <c r="CQ94" s="380"/>
      <c r="CR94" s="476"/>
      <c r="CS94" s="382"/>
      <c r="CT94" s="477"/>
      <c r="CU94" s="382"/>
      <c r="CV94" s="382"/>
      <c r="CW94" s="468"/>
      <c r="CX94" s="469"/>
      <c r="CY94" s="382"/>
      <c r="CZ94" s="470"/>
      <c r="DA94" s="471"/>
      <c r="DB94" s="438"/>
      <c r="DC94" s="461"/>
      <c r="DD94" s="382"/>
      <c r="DE94" s="382"/>
      <c r="DF94" s="382"/>
      <c r="DJ94" s="438"/>
      <c r="DK94" s="461"/>
      <c r="DN94" s="438"/>
      <c r="DO94" s="452"/>
      <c r="DP94" s="455"/>
      <c r="DQ94" s="452"/>
      <c r="DR94" s="456"/>
      <c r="DS94" s="382">
        <v>90</v>
      </c>
      <c r="DW94" s="382"/>
      <c r="DX94" s="382">
        <v>9.4</v>
      </c>
      <c r="DY94" s="382"/>
      <c r="EO94" s="339">
        <v>91</v>
      </c>
      <c r="EP94" s="1035" t="str">
        <f>IF(Cover!B94="","",Cover!B94)</f>
        <v/>
      </c>
      <c r="EQ94" s="1035" t="str">
        <f>IF(Cover!C94="","",Cover!C94)</f>
        <v/>
      </c>
      <c r="ER94" s="1035" t="str">
        <f>IF(Cover!D94="","",Cover!D94)</f>
        <v/>
      </c>
      <c r="ES94" s="1037" t="str">
        <f>IF(AND(ISBLANK(Cover!B94),ISBLANK(Cover!C94),ISBLANK(Cover!D94)),"",100-SUM(EP94:ER94))</f>
        <v/>
      </c>
      <c r="FC94" s="351" t="str">
        <f t="shared" si="19"/>
        <v/>
      </c>
      <c r="FD94" s="127"/>
    </row>
    <row r="95" spans="1:160" ht="14.5" thickBot="1" x14ac:dyDescent="0.35">
      <c r="A95" s="339"/>
      <c r="B95" s="345"/>
      <c r="C95" s="91"/>
      <c r="D95" s="360"/>
      <c r="E95" s="352"/>
      <c r="F95" s="91"/>
      <c r="G95" s="91"/>
      <c r="H95" s="346"/>
      <c r="I95" s="481"/>
      <c r="J95" s="511"/>
      <c r="K95" s="482"/>
      <c r="L95" s="481"/>
      <c r="M95" s="482"/>
      <c r="N95" s="483"/>
      <c r="O95" s="91"/>
      <c r="P95" s="91"/>
      <c r="Q95" s="91"/>
      <c r="R95" s="360"/>
      <c r="S95" s="353"/>
      <c r="T95" s="91"/>
      <c r="U95" s="40"/>
      <c r="V95" s="446" t="str">
        <f t="shared" si="10"/>
        <v/>
      </c>
      <c r="W95" s="43" t="str">
        <f t="shared" si="11"/>
        <v/>
      </c>
      <c r="X95" s="42" t="str">
        <f t="shared" si="12"/>
        <v/>
      </c>
      <c r="Y95" s="238" t="str">
        <f t="shared" si="13"/>
        <v/>
      </c>
      <c r="Z95" s="112" t="str">
        <f t="shared" si="14"/>
        <v/>
      </c>
      <c r="AA95" s="833" t="str">
        <f t="shared" si="15"/>
        <v/>
      </c>
      <c r="AB95" s="456">
        <f t="shared" si="16"/>
        <v>0</v>
      </c>
      <c r="AC95" s="448">
        <f t="shared" si="18"/>
        <v>1</v>
      </c>
      <c r="AD95" s="837" t="str">
        <f t="shared" si="17"/>
        <v/>
      </c>
      <c r="AF95" s="438"/>
      <c r="AG95" s="447"/>
      <c r="AH95" s="450"/>
      <c r="AI95" s="450"/>
      <c r="AJ95" s="450"/>
      <c r="AK95" s="451"/>
      <c r="AL95" s="424"/>
      <c r="AM95" s="452"/>
      <c r="AN95" s="452"/>
      <c r="AO95" s="449"/>
      <c r="AP95" s="472"/>
      <c r="AQ95" s="473"/>
      <c r="AR95" s="424"/>
      <c r="AS95" s="56"/>
      <c r="AT95" s="44"/>
      <c r="AU95" s="452"/>
      <c r="AV95" s="452"/>
      <c r="AW95" s="452"/>
      <c r="AX95" s="44"/>
      <c r="AY95" s="452"/>
      <c r="AZ95" s="56"/>
      <c r="BA95" s="452"/>
      <c r="BB95" s="455"/>
      <c r="BC95" s="455"/>
      <c r="BD95" s="56"/>
      <c r="BE95" s="452"/>
      <c r="BF95" s="452"/>
      <c r="BG95" s="456"/>
      <c r="BH95" s="457"/>
      <c r="BI95" s="56"/>
      <c r="BJ95" s="474"/>
      <c r="BK95" s="452"/>
      <c r="BL95" s="56"/>
      <c r="BM95" s="56"/>
      <c r="BN95" s="452"/>
      <c r="BR95" s="459"/>
      <c r="BS95" s="460"/>
      <c r="BV95" s="461"/>
      <c r="BW95" s="382"/>
      <c r="BX95" s="382"/>
      <c r="BY95" s="462"/>
      <c r="BZ95" s="475"/>
      <c r="CA95" s="41"/>
      <c r="CB95" s="452"/>
      <c r="CC95" s="452"/>
      <c r="CD95" s="452"/>
      <c r="CE95" s="56"/>
      <c r="CF95" s="452"/>
      <c r="CG95" s="452"/>
      <c r="CH95" s="452"/>
      <c r="CI95" s="452"/>
      <c r="CK95" s="382"/>
      <c r="CL95" s="382"/>
      <c r="CM95" s="382"/>
      <c r="CP95" s="464"/>
      <c r="CQ95" s="380"/>
      <c r="CR95" s="476"/>
      <c r="CS95" s="382"/>
      <c r="CT95" s="477"/>
      <c r="CU95" s="382"/>
      <c r="CV95" s="382"/>
      <c r="CW95" s="468"/>
      <c r="CX95" s="469"/>
      <c r="CY95" s="382"/>
      <c r="CZ95" s="470"/>
      <c r="DA95" s="471"/>
      <c r="DB95" s="438"/>
      <c r="DC95" s="461"/>
      <c r="DD95" s="382"/>
      <c r="DE95" s="382"/>
      <c r="DF95" s="382"/>
      <c r="DJ95" s="438"/>
      <c r="DK95" s="461"/>
      <c r="DN95" s="438"/>
      <c r="DO95" s="452"/>
      <c r="DP95" s="455"/>
      <c r="DQ95" s="452"/>
      <c r="DR95" s="456"/>
      <c r="DS95" s="382">
        <v>91</v>
      </c>
      <c r="DW95" s="382"/>
      <c r="DX95" s="382">
        <v>9.5</v>
      </c>
      <c r="DY95" s="382"/>
      <c r="EO95" s="338">
        <v>92</v>
      </c>
      <c r="EP95" s="338" t="str">
        <f>IF(Cover!B95="","",Cover!B95)</f>
        <v/>
      </c>
      <c r="EQ95" s="338" t="str">
        <f>IF(Cover!C95="","",Cover!C95)</f>
        <v/>
      </c>
      <c r="ER95" s="357" t="str">
        <f>IF(Cover!D95="","",Cover!D95)</f>
        <v/>
      </c>
      <c r="ES95" s="1037" t="str">
        <f>IF(AND(ISBLANK(Cover!B95),ISBLANK(Cover!C95),ISBLANK(Cover!D95)),"",100-SUM(EP95:ER95))</f>
        <v/>
      </c>
      <c r="FC95" s="237" t="str">
        <f t="shared" si="19"/>
        <v/>
      </c>
      <c r="FD95" s="91"/>
    </row>
    <row r="96" spans="1:160" ht="14.5" thickBot="1" x14ac:dyDescent="0.35">
      <c r="A96" s="338"/>
      <c r="B96" s="343"/>
      <c r="C96" s="128"/>
      <c r="D96" s="372"/>
      <c r="E96" s="351"/>
      <c r="F96" s="127"/>
      <c r="G96" s="127"/>
      <c r="H96" s="344"/>
      <c r="I96" s="348"/>
      <c r="J96" s="696"/>
      <c r="K96" s="344"/>
      <c r="L96" s="348"/>
      <c r="M96" s="344"/>
      <c r="N96" s="357"/>
      <c r="O96" s="127"/>
      <c r="P96" s="127"/>
      <c r="Q96" s="127"/>
      <c r="R96" s="358"/>
      <c r="S96" s="351"/>
      <c r="T96" s="127"/>
      <c r="U96" s="40"/>
      <c r="V96" s="446" t="str">
        <f t="shared" si="10"/>
        <v/>
      </c>
      <c r="W96" s="43" t="str">
        <f t="shared" si="11"/>
        <v/>
      </c>
      <c r="X96" s="42" t="str">
        <f t="shared" si="12"/>
        <v/>
      </c>
      <c r="Y96" s="238" t="str">
        <f t="shared" si="13"/>
        <v/>
      </c>
      <c r="Z96" s="112" t="str">
        <f t="shared" si="14"/>
        <v/>
      </c>
      <c r="AA96" s="833" t="str">
        <f t="shared" si="15"/>
        <v/>
      </c>
      <c r="AB96" s="456">
        <f t="shared" si="16"/>
        <v>0</v>
      </c>
      <c r="AC96" s="448">
        <f t="shared" si="18"/>
        <v>1</v>
      </c>
      <c r="AD96" s="837" t="str">
        <f t="shared" si="17"/>
        <v/>
      </c>
      <c r="AF96" s="438"/>
      <c r="AG96" s="447"/>
      <c r="AH96" s="450"/>
      <c r="AI96" s="450"/>
      <c r="AJ96" s="450"/>
      <c r="AK96" s="451"/>
      <c r="AL96" s="424"/>
      <c r="AM96" s="452"/>
      <c r="AN96" s="452"/>
      <c r="AO96" s="449"/>
      <c r="AP96" s="472"/>
      <c r="AQ96" s="473"/>
      <c r="AR96" s="424"/>
      <c r="AS96" s="56"/>
      <c r="AT96" s="44"/>
      <c r="AU96" s="452"/>
      <c r="AV96" s="452"/>
      <c r="AW96" s="452"/>
      <c r="AX96" s="44"/>
      <c r="AY96" s="452"/>
      <c r="AZ96" s="56"/>
      <c r="BA96" s="452"/>
      <c r="BB96" s="455"/>
      <c r="BC96" s="455"/>
      <c r="BD96" s="56"/>
      <c r="BE96" s="452"/>
      <c r="BF96" s="452"/>
      <c r="BG96" s="456"/>
      <c r="BH96" s="457"/>
      <c r="BI96" s="56"/>
      <c r="BJ96" s="474"/>
      <c r="BK96" s="452"/>
      <c r="BL96" s="56"/>
      <c r="BM96" s="56"/>
      <c r="BN96" s="452"/>
      <c r="BR96" s="459"/>
      <c r="BS96" s="460"/>
      <c r="BV96" s="461"/>
      <c r="BW96" s="382"/>
      <c r="BX96" s="382"/>
      <c r="BY96" s="462"/>
      <c r="BZ96" s="475"/>
      <c r="CA96" s="41"/>
      <c r="CB96" s="452"/>
      <c r="CC96" s="452"/>
      <c r="CD96" s="452"/>
      <c r="CE96" s="56"/>
      <c r="CF96" s="452"/>
      <c r="CG96" s="452"/>
      <c r="CH96" s="452"/>
      <c r="CI96" s="452"/>
      <c r="CK96" s="382"/>
      <c r="CL96" s="382"/>
      <c r="CM96" s="382"/>
      <c r="CP96" s="464"/>
      <c r="CQ96" s="380"/>
      <c r="CR96" s="476"/>
      <c r="CS96" s="382"/>
      <c r="CT96" s="477"/>
      <c r="CU96" s="382"/>
      <c r="CV96" s="382"/>
      <c r="CW96" s="468"/>
      <c r="CX96" s="469"/>
      <c r="CY96" s="382"/>
      <c r="CZ96" s="470"/>
      <c r="DA96" s="471"/>
      <c r="DB96" s="438"/>
      <c r="DC96" s="461"/>
      <c r="DD96" s="382"/>
      <c r="DE96" s="382"/>
      <c r="DF96" s="382"/>
      <c r="DJ96" s="438"/>
      <c r="DK96" s="461"/>
      <c r="DN96" s="438"/>
      <c r="DO96" s="452"/>
      <c r="DP96" s="455"/>
      <c r="DQ96" s="452"/>
      <c r="DR96" s="456"/>
      <c r="DS96" s="382">
        <v>92</v>
      </c>
      <c r="DW96" s="382"/>
      <c r="DX96" s="382">
        <v>9.6</v>
      </c>
      <c r="DY96" s="382"/>
      <c r="EO96" s="339">
        <v>93</v>
      </c>
      <c r="EP96" s="1035" t="str">
        <f>IF(Cover!B96="","",Cover!B96)</f>
        <v/>
      </c>
      <c r="EQ96" s="1035" t="str">
        <f>IF(Cover!C96="","",Cover!C96)</f>
        <v/>
      </c>
      <c r="ER96" s="1035" t="str">
        <f>IF(Cover!D96="","",Cover!D96)</f>
        <v/>
      </c>
      <c r="ES96" s="1037" t="str">
        <f>IF(AND(ISBLANK(Cover!B96),ISBLANK(Cover!C96),ISBLANK(Cover!D96)),"",100-SUM(EP96:ER96))</f>
        <v/>
      </c>
      <c r="FC96" s="351" t="str">
        <f t="shared" si="19"/>
        <v/>
      </c>
      <c r="FD96" s="127"/>
    </row>
    <row r="97" spans="1:160" ht="14.5" thickBot="1" x14ac:dyDescent="0.35">
      <c r="A97" s="339"/>
      <c r="B97" s="345"/>
      <c r="C97" s="91"/>
      <c r="D97" s="360"/>
      <c r="E97" s="352"/>
      <c r="F97" s="91"/>
      <c r="G97" s="91"/>
      <c r="H97" s="346"/>
      <c r="I97" s="350"/>
      <c r="J97" s="697"/>
      <c r="K97" s="346"/>
      <c r="L97" s="349"/>
      <c r="M97" s="346"/>
      <c r="N97" s="361"/>
      <c r="O97" s="91"/>
      <c r="P97" s="91"/>
      <c r="Q97" s="91"/>
      <c r="R97" s="360"/>
      <c r="S97" s="353"/>
      <c r="T97" s="91"/>
      <c r="U97" s="40"/>
      <c r="V97" s="446" t="str">
        <f t="shared" si="10"/>
        <v/>
      </c>
      <c r="W97" s="43" t="str">
        <f t="shared" si="11"/>
        <v/>
      </c>
      <c r="X97" s="42" t="str">
        <f t="shared" si="12"/>
        <v/>
      </c>
      <c r="Y97" s="238" t="str">
        <f t="shared" si="13"/>
        <v/>
      </c>
      <c r="Z97" s="112" t="str">
        <f t="shared" si="14"/>
        <v/>
      </c>
      <c r="AA97" s="833" t="str">
        <f t="shared" si="15"/>
        <v/>
      </c>
      <c r="AB97" s="456">
        <f t="shared" si="16"/>
        <v>0</v>
      </c>
      <c r="AC97" s="448">
        <f t="shared" si="18"/>
        <v>1</v>
      </c>
      <c r="AD97" s="837" t="str">
        <f t="shared" si="17"/>
        <v/>
      </c>
      <c r="AF97" s="438"/>
      <c r="AG97" s="447"/>
      <c r="AH97" s="450"/>
      <c r="AI97" s="450"/>
      <c r="AJ97" s="450"/>
      <c r="AK97" s="451"/>
      <c r="AL97" s="424"/>
      <c r="AM97" s="452"/>
      <c r="AN97" s="452"/>
      <c r="AO97" s="449"/>
      <c r="AP97" s="472"/>
      <c r="AQ97" s="473"/>
      <c r="AR97" s="424"/>
      <c r="AS97" s="56"/>
      <c r="AT97" s="44"/>
      <c r="AU97" s="452"/>
      <c r="AV97" s="452"/>
      <c r="AW97" s="452"/>
      <c r="AX97" s="44"/>
      <c r="AY97" s="452"/>
      <c r="AZ97" s="56"/>
      <c r="BA97" s="452"/>
      <c r="BB97" s="455"/>
      <c r="BC97" s="455"/>
      <c r="BD97" s="56"/>
      <c r="BE97" s="452"/>
      <c r="BF97" s="452"/>
      <c r="BG97" s="456"/>
      <c r="BH97" s="457"/>
      <c r="BI97" s="56"/>
      <c r="BJ97" s="474"/>
      <c r="BK97" s="452"/>
      <c r="BL97" s="56"/>
      <c r="BM97" s="56"/>
      <c r="BN97" s="452"/>
      <c r="BR97" s="459"/>
      <c r="BS97" s="460"/>
      <c r="BV97" s="461"/>
      <c r="BW97" s="382"/>
      <c r="BX97" s="382"/>
      <c r="BY97" s="462"/>
      <c r="BZ97" s="475"/>
      <c r="CA97" s="41"/>
      <c r="CB97" s="452"/>
      <c r="CC97" s="452"/>
      <c r="CD97" s="452"/>
      <c r="CE97" s="56"/>
      <c r="CF97" s="452"/>
      <c r="CG97" s="452"/>
      <c r="CH97" s="452"/>
      <c r="CI97" s="452"/>
      <c r="CK97" s="382"/>
      <c r="CL97" s="382"/>
      <c r="CM97" s="382"/>
      <c r="CP97" s="464"/>
      <c r="CQ97" s="380"/>
      <c r="CR97" s="476"/>
      <c r="CS97" s="382"/>
      <c r="CT97" s="477"/>
      <c r="CU97" s="382"/>
      <c r="CV97" s="382"/>
      <c r="CW97" s="468"/>
      <c r="CX97" s="469"/>
      <c r="CY97" s="382"/>
      <c r="CZ97" s="470"/>
      <c r="DA97" s="471"/>
      <c r="DB97" s="438"/>
      <c r="DC97" s="461"/>
      <c r="DD97" s="382"/>
      <c r="DE97" s="382"/>
      <c r="DF97" s="382"/>
      <c r="DJ97" s="438"/>
      <c r="DK97" s="461"/>
      <c r="DN97" s="438"/>
      <c r="DO97" s="452"/>
      <c r="DP97" s="455"/>
      <c r="DQ97" s="452"/>
      <c r="DR97" s="456"/>
      <c r="DS97" s="382">
        <v>93</v>
      </c>
      <c r="DW97" s="382"/>
      <c r="DX97" s="382">
        <v>9.6999999999999993</v>
      </c>
      <c r="DY97" s="382"/>
      <c r="EO97" s="338">
        <v>94</v>
      </c>
      <c r="EP97" s="338" t="str">
        <f>IF(Cover!B97="","",Cover!B97)</f>
        <v/>
      </c>
      <c r="EQ97" s="338" t="str">
        <f>IF(Cover!C97="","",Cover!C97)</f>
        <v/>
      </c>
      <c r="ER97" s="357" t="str">
        <f>IF(Cover!D97="","",Cover!D97)</f>
        <v/>
      </c>
      <c r="ES97" s="1037" t="str">
        <f>IF(AND(ISBLANK(Cover!B97),ISBLANK(Cover!C97),ISBLANK(Cover!D97)),"",100-SUM(EP97:ER97))</f>
        <v/>
      </c>
      <c r="FC97" s="237" t="str">
        <f t="shared" si="19"/>
        <v/>
      </c>
      <c r="FD97" s="91"/>
    </row>
    <row r="98" spans="1:160" ht="14.5" thickBot="1" x14ac:dyDescent="0.35">
      <c r="A98" s="338"/>
      <c r="B98" s="343"/>
      <c r="C98" s="128"/>
      <c r="D98" s="372"/>
      <c r="E98" s="351"/>
      <c r="F98" s="127"/>
      <c r="G98" s="127"/>
      <c r="H98" s="344"/>
      <c r="I98" s="348"/>
      <c r="J98" s="696"/>
      <c r="K98" s="344"/>
      <c r="L98" s="348"/>
      <c r="M98" s="344"/>
      <c r="N98" s="357"/>
      <c r="O98" s="127"/>
      <c r="P98" s="127"/>
      <c r="Q98" s="127"/>
      <c r="R98" s="358"/>
      <c r="S98" s="351"/>
      <c r="T98" s="127"/>
      <c r="U98" s="40"/>
      <c r="V98" s="446" t="str">
        <f t="shared" si="10"/>
        <v/>
      </c>
      <c r="W98" s="43" t="str">
        <f t="shared" si="11"/>
        <v/>
      </c>
      <c r="X98" s="42" t="str">
        <f t="shared" si="12"/>
        <v/>
      </c>
      <c r="Y98" s="238" t="str">
        <f t="shared" si="13"/>
        <v/>
      </c>
      <c r="Z98" s="112" t="str">
        <f t="shared" si="14"/>
        <v/>
      </c>
      <c r="AA98" s="833" t="str">
        <f t="shared" si="15"/>
        <v/>
      </c>
      <c r="AB98" s="456">
        <f t="shared" si="16"/>
        <v>0</v>
      </c>
      <c r="AC98" s="448">
        <f t="shared" si="18"/>
        <v>1</v>
      </c>
      <c r="AD98" s="837" t="str">
        <f t="shared" si="17"/>
        <v/>
      </c>
      <c r="AF98" s="438"/>
      <c r="AG98" s="447"/>
      <c r="AH98" s="450"/>
      <c r="AI98" s="450"/>
      <c r="AJ98" s="450"/>
      <c r="AK98" s="451"/>
      <c r="AL98" s="424"/>
      <c r="AM98" s="452"/>
      <c r="AN98" s="452"/>
      <c r="AO98" s="449"/>
      <c r="AP98" s="472"/>
      <c r="AQ98" s="473"/>
      <c r="AR98" s="424"/>
      <c r="AS98" s="56"/>
      <c r="AT98" s="44"/>
      <c r="AU98" s="452"/>
      <c r="AV98" s="452"/>
      <c r="AW98" s="452"/>
      <c r="AX98" s="44"/>
      <c r="AY98" s="452"/>
      <c r="AZ98" s="56"/>
      <c r="BA98" s="452"/>
      <c r="BB98" s="455"/>
      <c r="BC98" s="455"/>
      <c r="BD98" s="56"/>
      <c r="BE98" s="452"/>
      <c r="BF98" s="452"/>
      <c r="BG98" s="456"/>
      <c r="BH98" s="457"/>
      <c r="BI98" s="56"/>
      <c r="BJ98" s="474"/>
      <c r="BK98" s="452"/>
      <c r="BL98" s="56"/>
      <c r="BM98" s="56"/>
      <c r="BN98" s="452"/>
      <c r="BR98" s="459"/>
      <c r="BS98" s="460"/>
      <c r="BV98" s="461"/>
      <c r="BW98" s="382"/>
      <c r="BX98" s="382"/>
      <c r="BY98" s="462"/>
      <c r="BZ98" s="475"/>
      <c r="CA98" s="41"/>
      <c r="CB98" s="452"/>
      <c r="CC98" s="452"/>
      <c r="CD98" s="452"/>
      <c r="CE98" s="56"/>
      <c r="CF98" s="452"/>
      <c r="CG98" s="452"/>
      <c r="CH98" s="452"/>
      <c r="CI98" s="452"/>
      <c r="CK98" s="382"/>
      <c r="CL98" s="382"/>
      <c r="CM98" s="382"/>
      <c r="CP98" s="464"/>
      <c r="CQ98" s="380"/>
      <c r="CR98" s="476"/>
      <c r="CS98" s="382"/>
      <c r="CT98" s="477"/>
      <c r="CU98" s="382"/>
      <c r="CV98" s="382"/>
      <c r="CW98" s="468"/>
      <c r="CX98" s="469"/>
      <c r="CY98" s="382"/>
      <c r="CZ98" s="470"/>
      <c r="DA98" s="471"/>
      <c r="DB98" s="438"/>
      <c r="DC98" s="461"/>
      <c r="DD98" s="382"/>
      <c r="DE98" s="382"/>
      <c r="DF98" s="382"/>
      <c r="DJ98" s="438"/>
      <c r="DK98" s="461"/>
      <c r="DN98" s="438"/>
      <c r="DO98" s="452"/>
      <c r="DP98" s="455"/>
      <c r="DQ98" s="452"/>
      <c r="DR98" s="456"/>
      <c r="DS98" s="382">
        <v>94</v>
      </c>
      <c r="DW98" s="382"/>
      <c r="DX98" s="382">
        <v>9.8000000000000007</v>
      </c>
      <c r="DY98" s="382"/>
      <c r="EO98" s="339">
        <v>95</v>
      </c>
      <c r="EP98" s="1035" t="str">
        <f>IF(Cover!B98="","",Cover!B98)</f>
        <v/>
      </c>
      <c r="EQ98" s="1035" t="str">
        <f>IF(Cover!C98="","",Cover!C98)</f>
        <v/>
      </c>
      <c r="ER98" s="1035" t="str">
        <f>IF(Cover!D98="","",Cover!D98)</f>
        <v/>
      </c>
      <c r="ES98" s="1037" t="str">
        <f>IF(AND(ISBLANK(Cover!B98),ISBLANK(Cover!C98),ISBLANK(Cover!D98)),"",100-SUM(EP98:ER98))</f>
        <v/>
      </c>
      <c r="FC98" s="351" t="str">
        <f t="shared" si="19"/>
        <v/>
      </c>
      <c r="FD98" s="127"/>
    </row>
    <row r="99" spans="1:160" ht="14.5" thickBot="1" x14ac:dyDescent="0.35">
      <c r="A99" s="339"/>
      <c r="B99" s="345"/>
      <c r="C99" s="91"/>
      <c r="D99" s="360"/>
      <c r="E99" s="352"/>
      <c r="F99" s="91"/>
      <c r="G99" s="91"/>
      <c r="H99" s="346"/>
      <c r="I99" s="350"/>
      <c r="J99" s="697"/>
      <c r="K99" s="346"/>
      <c r="L99" s="349"/>
      <c r="M99" s="346"/>
      <c r="N99" s="361"/>
      <c r="O99" s="91"/>
      <c r="P99" s="91"/>
      <c r="Q99" s="91"/>
      <c r="R99" s="360"/>
      <c r="S99" s="353"/>
      <c r="T99" s="91"/>
      <c r="U99" s="40"/>
      <c r="V99" s="446" t="str">
        <f t="shared" si="10"/>
        <v/>
      </c>
      <c r="W99" s="43" t="str">
        <f t="shared" si="11"/>
        <v/>
      </c>
      <c r="X99" s="42" t="str">
        <f t="shared" si="12"/>
        <v/>
      </c>
      <c r="Y99" s="238" t="str">
        <f t="shared" si="13"/>
        <v/>
      </c>
      <c r="Z99" s="112" t="str">
        <f t="shared" si="14"/>
        <v/>
      </c>
      <c r="AA99" s="833" t="str">
        <f t="shared" si="15"/>
        <v/>
      </c>
      <c r="AB99" s="456">
        <f t="shared" si="16"/>
        <v>0</v>
      </c>
      <c r="AC99" s="448">
        <f t="shared" si="18"/>
        <v>1</v>
      </c>
      <c r="AD99" s="837" t="str">
        <f t="shared" si="17"/>
        <v/>
      </c>
      <c r="AF99" s="438"/>
      <c r="AG99" s="447"/>
      <c r="AH99" s="450"/>
      <c r="AI99" s="450"/>
      <c r="AJ99" s="450"/>
      <c r="AK99" s="451"/>
      <c r="AL99" s="424"/>
      <c r="AM99" s="452"/>
      <c r="AN99" s="452"/>
      <c r="AO99" s="449"/>
      <c r="AP99" s="472"/>
      <c r="AQ99" s="473"/>
      <c r="AR99" s="424"/>
      <c r="AS99" s="56"/>
      <c r="AT99" s="44"/>
      <c r="AU99" s="452"/>
      <c r="AV99" s="452"/>
      <c r="AW99" s="452"/>
      <c r="AX99" s="44"/>
      <c r="AY99" s="452"/>
      <c r="AZ99" s="56"/>
      <c r="BA99" s="452"/>
      <c r="BB99" s="455"/>
      <c r="BC99" s="455"/>
      <c r="BD99" s="56"/>
      <c r="BE99" s="452"/>
      <c r="BF99" s="452"/>
      <c r="BG99" s="456"/>
      <c r="BH99" s="457"/>
      <c r="BI99" s="56"/>
      <c r="BJ99" s="474"/>
      <c r="BK99" s="452"/>
      <c r="BL99" s="56"/>
      <c r="BM99" s="56"/>
      <c r="BN99" s="452"/>
      <c r="BR99" s="459"/>
      <c r="BS99" s="460"/>
      <c r="BV99" s="461"/>
      <c r="BW99" s="382"/>
      <c r="BX99" s="382"/>
      <c r="BY99" s="462"/>
      <c r="BZ99" s="475"/>
      <c r="CA99" s="41"/>
      <c r="CB99" s="452"/>
      <c r="CC99" s="452"/>
      <c r="CD99" s="452"/>
      <c r="CE99" s="56"/>
      <c r="CF99" s="452"/>
      <c r="CG99" s="452"/>
      <c r="CH99" s="452"/>
      <c r="CI99" s="452"/>
      <c r="CK99" s="382"/>
      <c r="CL99" s="382"/>
      <c r="CM99" s="382"/>
      <c r="CP99" s="464"/>
      <c r="CQ99" s="380"/>
      <c r="CR99" s="476"/>
      <c r="CS99" s="382"/>
      <c r="CT99" s="477"/>
      <c r="CU99" s="382"/>
      <c r="CV99" s="382"/>
      <c r="CW99" s="468"/>
      <c r="CX99" s="469"/>
      <c r="CY99" s="382"/>
      <c r="CZ99" s="470"/>
      <c r="DA99" s="471"/>
      <c r="DB99" s="438"/>
      <c r="DC99" s="461"/>
      <c r="DD99" s="382"/>
      <c r="DE99" s="382"/>
      <c r="DF99" s="382"/>
      <c r="DJ99" s="438"/>
      <c r="DK99" s="461"/>
      <c r="DN99" s="438"/>
      <c r="DO99" s="452"/>
      <c r="DP99" s="455"/>
      <c r="DQ99" s="452"/>
      <c r="DR99" s="456"/>
      <c r="DS99" s="382">
        <v>95</v>
      </c>
      <c r="DW99" s="382"/>
      <c r="DX99" s="382">
        <v>9.9</v>
      </c>
      <c r="DY99" s="382"/>
      <c r="EO99" s="339">
        <v>96</v>
      </c>
      <c r="EP99" s="338" t="str">
        <f>IF(Cover!B99="","",Cover!B99)</f>
        <v/>
      </c>
      <c r="EQ99" s="338" t="str">
        <f>IF(Cover!C99="","",Cover!C99)</f>
        <v/>
      </c>
      <c r="ER99" s="357" t="str">
        <f>IF(Cover!D99="","",Cover!D99)</f>
        <v/>
      </c>
      <c r="ES99" s="1037" t="str">
        <f>IF(AND(ISBLANK(Cover!B99),ISBLANK(Cover!C99),ISBLANK(Cover!D99)),"",100-SUM(EP99:ER99))</f>
        <v/>
      </c>
      <c r="FC99" s="237" t="str">
        <f t="shared" si="19"/>
        <v/>
      </c>
      <c r="FD99" s="91"/>
    </row>
    <row r="100" spans="1:160" ht="14.5" thickBot="1" x14ac:dyDescent="0.35">
      <c r="A100" s="338"/>
      <c r="B100" s="343"/>
      <c r="C100" s="128"/>
      <c r="D100" s="372"/>
      <c r="E100" s="351"/>
      <c r="F100" s="127"/>
      <c r="G100" s="127"/>
      <c r="H100" s="344"/>
      <c r="I100" s="348"/>
      <c r="J100" s="696"/>
      <c r="K100" s="344"/>
      <c r="L100" s="348"/>
      <c r="M100" s="344"/>
      <c r="N100" s="357"/>
      <c r="O100" s="127"/>
      <c r="P100" s="127"/>
      <c r="Q100" s="127"/>
      <c r="R100" s="358"/>
      <c r="S100" s="351"/>
      <c r="T100" s="127"/>
      <c r="U100" s="40"/>
      <c r="V100" s="446" t="str">
        <f t="shared" si="10"/>
        <v/>
      </c>
      <c r="W100" s="43" t="str">
        <f t="shared" si="11"/>
        <v/>
      </c>
      <c r="X100" s="42" t="str">
        <f t="shared" si="12"/>
        <v/>
      </c>
      <c r="Y100" s="238" t="str">
        <f t="shared" si="13"/>
        <v/>
      </c>
      <c r="Z100" s="112" t="str">
        <f t="shared" si="14"/>
        <v/>
      </c>
      <c r="AA100" s="833" t="str">
        <f t="shared" si="15"/>
        <v/>
      </c>
      <c r="AB100" s="456">
        <f t="shared" si="16"/>
        <v>0</v>
      </c>
      <c r="AC100" s="448">
        <f t="shared" si="18"/>
        <v>1</v>
      </c>
      <c r="AD100" s="837" t="str">
        <f t="shared" si="17"/>
        <v/>
      </c>
      <c r="AF100" s="438"/>
      <c r="AG100" s="447"/>
      <c r="AH100" s="450"/>
      <c r="AI100" s="450"/>
      <c r="AJ100" s="450"/>
      <c r="AK100" s="451"/>
      <c r="AL100" s="424"/>
      <c r="AM100" s="452"/>
      <c r="AN100" s="452"/>
      <c r="AO100" s="449"/>
      <c r="AP100" s="472"/>
      <c r="AQ100" s="473"/>
      <c r="AR100" s="424"/>
      <c r="AS100" s="56"/>
      <c r="AT100" s="44"/>
      <c r="AU100" s="452"/>
      <c r="AV100" s="452"/>
      <c r="AW100" s="452"/>
      <c r="AX100" s="44"/>
      <c r="AY100" s="452"/>
      <c r="AZ100" s="56"/>
      <c r="BA100" s="452"/>
      <c r="BB100" s="455"/>
      <c r="BC100" s="455"/>
      <c r="BD100" s="56"/>
      <c r="BE100" s="452"/>
      <c r="BF100" s="452"/>
      <c r="BG100" s="456"/>
      <c r="BH100" s="457"/>
      <c r="BI100" s="56"/>
      <c r="BJ100" s="474"/>
      <c r="BK100" s="452"/>
      <c r="BL100" s="56"/>
      <c r="BM100" s="56"/>
      <c r="BN100" s="452"/>
      <c r="BR100" s="459"/>
      <c r="BS100" s="460"/>
      <c r="BV100" s="461"/>
      <c r="BW100" s="382"/>
      <c r="BX100" s="382"/>
      <c r="BY100" s="462"/>
      <c r="BZ100" s="475"/>
      <c r="CA100" s="41"/>
      <c r="CB100" s="452"/>
      <c r="CC100" s="452"/>
      <c r="CD100" s="452"/>
      <c r="CE100" s="56"/>
      <c r="CF100" s="452"/>
      <c r="CG100" s="452"/>
      <c r="CH100" s="452"/>
      <c r="CI100" s="452"/>
      <c r="CK100" s="382"/>
      <c r="CL100" s="382"/>
      <c r="CM100" s="382"/>
      <c r="CP100" s="464"/>
      <c r="CQ100" s="380"/>
      <c r="CR100" s="476"/>
      <c r="CS100" s="382"/>
      <c r="CT100" s="477"/>
      <c r="CU100" s="382"/>
      <c r="CV100" s="382"/>
      <c r="CW100" s="468"/>
      <c r="CX100" s="469"/>
      <c r="CY100" s="382"/>
      <c r="CZ100" s="470"/>
      <c r="DA100" s="471"/>
      <c r="DB100" s="438"/>
      <c r="DC100" s="461"/>
      <c r="DD100" s="382"/>
      <c r="DE100" s="382"/>
      <c r="DF100" s="382"/>
      <c r="DJ100" s="438"/>
      <c r="DK100" s="461"/>
      <c r="DN100" s="438"/>
      <c r="DO100" s="452"/>
      <c r="DP100" s="455"/>
      <c r="DQ100" s="452"/>
      <c r="DR100" s="456"/>
      <c r="DS100" s="382">
        <v>96</v>
      </c>
      <c r="DW100" s="382"/>
      <c r="DX100" s="382">
        <v>10</v>
      </c>
      <c r="DY100" s="382"/>
      <c r="EO100" s="338">
        <v>97</v>
      </c>
      <c r="EP100" s="1035" t="str">
        <f>IF(Cover!B100="","",Cover!B100)</f>
        <v/>
      </c>
      <c r="EQ100" s="1035" t="str">
        <f>IF(Cover!C100="","",Cover!C100)</f>
        <v/>
      </c>
      <c r="ER100" s="1035" t="str">
        <f>IF(Cover!D100="","",Cover!D100)</f>
        <v/>
      </c>
      <c r="ES100" s="1037" t="str">
        <f>IF(AND(ISBLANK(Cover!B100),ISBLANK(Cover!C100),ISBLANK(Cover!D100)),"",100-SUM(EP100:ER100))</f>
        <v/>
      </c>
      <c r="FC100" s="351" t="str">
        <f t="shared" si="19"/>
        <v/>
      </c>
      <c r="FD100" s="127"/>
    </row>
    <row r="101" spans="1:160" ht="14.5" thickBot="1" x14ac:dyDescent="0.35">
      <c r="A101" s="339"/>
      <c r="B101" s="345"/>
      <c r="C101" s="91"/>
      <c r="D101" s="360"/>
      <c r="E101" s="352"/>
      <c r="F101" s="91"/>
      <c r="G101" s="91"/>
      <c r="H101" s="346"/>
      <c r="I101" s="350"/>
      <c r="J101" s="697"/>
      <c r="K101" s="346"/>
      <c r="L101" s="349"/>
      <c r="M101" s="346"/>
      <c r="N101" s="361"/>
      <c r="O101" s="91"/>
      <c r="P101" s="91"/>
      <c r="Q101" s="91"/>
      <c r="R101" s="360"/>
      <c r="S101" s="353"/>
      <c r="T101" s="353"/>
      <c r="U101" s="40"/>
      <c r="V101" s="446" t="str">
        <f t="shared" si="10"/>
        <v/>
      </c>
      <c r="W101" s="43" t="str">
        <f t="shared" si="11"/>
        <v/>
      </c>
      <c r="X101" s="42" t="str">
        <f t="shared" si="12"/>
        <v/>
      </c>
      <c r="Y101" s="238" t="str">
        <f t="shared" si="13"/>
        <v/>
      </c>
      <c r="Z101" s="112" t="str">
        <f t="shared" si="14"/>
        <v/>
      </c>
      <c r="AA101" s="833" t="str">
        <f t="shared" si="15"/>
        <v/>
      </c>
      <c r="AB101" s="456">
        <f t="shared" si="16"/>
        <v>0</v>
      </c>
      <c r="AC101" s="448">
        <f t="shared" si="18"/>
        <v>1</v>
      </c>
      <c r="AD101" s="837" t="str">
        <f t="shared" si="17"/>
        <v/>
      </c>
      <c r="AF101" s="438"/>
      <c r="AG101" s="447"/>
      <c r="AH101" s="450"/>
      <c r="AI101" s="450"/>
      <c r="AJ101" s="450"/>
      <c r="AK101" s="451"/>
      <c r="AL101" s="424"/>
      <c r="AM101" s="452"/>
      <c r="AN101" s="452"/>
      <c r="AO101" s="449"/>
      <c r="AP101" s="472"/>
      <c r="AQ101" s="473"/>
      <c r="AR101" s="424"/>
      <c r="AS101" s="56"/>
      <c r="AT101" s="44"/>
      <c r="AU101" s="452"/>
      <c r="AV101" s="452"/>
      <c r="AW101" s="452"/>
      <c r="AX101" s="44"/>
      <c r="AY101" s="452"/>
      <c r="AZ101" s="56"/>
      <c r="BA101" s="452"/>
      <c r="BB101" s="455"/>
      <c r="BC101" s="455"/>
      <c r="BD101" s="56"/>
      <c r="BE101" s="452"/>
      <c r="BF101" s="452"/>
      <c r="BG101" s="456"/>
      <c r="BH101" s="457"/>
      <c r="BI101" s="56"/>
      <c r="BJ101" s="474"/>
      <c r="BK101" s="452"/>
      <c r="BL101" s="56"/>
      <c r="BM101" s="56"/>
      <c r="BN101" s="452"/>
      <c r="BR101" s="459"/>
      <c r="BS101" s="460"/>
      <c r="BV101" s="461"/>
      <c r="BW101" s="382"/>
      <c r="BX101" s="382"/>
      <c r="BY101" s="462"/>
      <c r="BZ101" s="475"/>
      <c r="CA101" s="41"/>
      <c r="CB101" s="452"/>
      <c r="CC101" s="452"/>
      <c r="CD101" s="452"/>
      <c r="CE101" s="56"/>
      <c r="CF101" s="452"/>
      <c r="CG101" s="452"/>
      <c r="CH101" s="452"/>
      <c r="CI101" s="452"/>
      <c r="CK101" s="382"/>
      <c r="CL101" s="382"/>
      <c r="CM101" s="382"/>
      <c r="CP101" s="464"/>
      <c r="CQ101" s="380"/>
      <c r="CR101" s="476"/>
      <c r="CS101" s="382"/>
      <c r="CT101" s="477"/>
      <c r="CU101" s="382"/>
      <c r="CV101" s="382"/>
      <c r="CW101" s="468"/>
      <c r="CX101" s="469"/>
      <c r="CY101" s="382"/>
      <c r="CZ101" s="470"/>
      <c r="DA101" s="471"/>
      <c r="DB101" s="438"/>
      <c r="DC101" s="461"/>
      <c r="DD101" s="382"/>
      <c r="DE101" s="382"/>
      <c r="DF101" s="382"/>
      <c r="DJ101" s="438"/>
      <c r="DK101" s="461"/>
      <c r="DN101" s="438"/>
      <c r="DO101" s="452"/>
      <c r="DP101" s="455"/>
      <c r="DQ101" s="452"/>
      <c r="DR101" s="456"/>
      <c r="DS101" s="382">
        <v>97</v>
      </c>
      <c r="DW101" s="382"/>
      <c r="DX101" s="382">
        <v>10.1</v>
      </c>
      <c r="DY101" s="382"/>
      <c r="EO101" s="339">
        <v>98</v>
      </c>
      <c r="EP101" s="338" t="str">
        <f>IF(Cover!B101="","",Cover!B101)</f>
        <v/>
      </c>
      <c r="EQ101" s="338" t="str">
        <f>IF(Cover!C101="","",Cover!C101)</f>
        <v/>
      </c>
      <c r="ER101" s="357" t="str">
        <f>IF(Cover!D101="","",Cover!D101)</f>
        <v/>
      </c>
      <c r="ES101" s="1037" t="str">
        <f>IF(AND(ISBLANK(Cover!B101),ISBLANK(Cover!C101),ISBLANK(Cover!D101)),"",100-SUM(EP101:ER101))</f>
        <v/>
      </c>
      <c r="FC101" s="237" t="str">
        <f t="shared" si="19"/>
        <v/>
      </c>
      <c r="FD101" s="91"/>
    </row>
    <row r="102" spans="1:160" ht="14.5" thickBot="1" x14ac:dyDescent="0.35">
      <c r="A102" s="338"/>
      <c r="B102" s="343"/>
      <c r="C102" s="128"/>
      <c r="D102" s="372"/>
      <c r="E102" s="351"/>
      <c r="F102" s="127"/>
      <c r="G102" s="127"/>
      <c r="H102" s="344"/>
      <c r="I102" s="348"/>
      <c r="J102" s="696"/>
      <c r="K102" s="344"/>
      <c r="L102" s="348"/>
      <c r="M102" s="344"/>
      <c r="N102" s="357"/>
      <c r="O102" s="127"/>
      <c r="P102" s="127"/>
      <c r="Q102" s="127"/>
      <c r="R102" s="358"/>
      <c r="S102" s="351"/>
      <c r="T102" s="127"/>
      <c r="U102" s="40"/>
      <c r="V102" s="446" t="str">
        <f t="shared" si="10"/>
        <v/>
      </c>
      <c r="W102" s="43" t="str">
        <f t="shared" si="11"/>
        <v/>
      </c>
      <c r="X102" s="42" t="str">
        <f t="shared" si="12"/>
        <v/>
      </c>
      <c r="Y102" s="238" t="str">
        <f t="shared" si="13"/>
        <v/>
      </c>
      <c r="Z102" s="112" t="str">
        <f t="shared" si="14"/>
        <v/>
      </c>
      <c r="AA102" s="833" t="str">
        <f t="shared" si="15"/>
        <v/>
      </c>
      <c r="AB102" s="456">
        <f t="shared" si="16"/>
        <v>0</v>
      </c>
      <c r="AC102" s="448">
        <f t="shared" si="18"/>
        <v>1</v>
      </c>
      <c r="AD102" s="837" t="str">
        <f t="shared" si="17"/>
        <v/>
      </c>
      <c r="AF102" s="438"/>
      <c r="AG102" s="447"/>
      <c r="AH102" s="450"/>
      <c r="AI102" s="450"/>
      <c r="AJ102" s="450"/>
      <c r="AK102" s="451"/>
      <c r="AO102" s="438"/>
      <c r="AP102" s="472"/>
      <c r="AQ102" s="473"/>
      <c r="AR102" s="424"/>
      <c r="AS102" s="56"/>
      <c r="AT102" s="44"/>
      <c r="AU102" s="452"/>
      <c r="AV102" s="452"/>
      <c r="AW102" s="452"/>
      <c r="AX102" s="44"/>
      <c r="AY102" s="452"/>
      <c r="AZ102" s="56"/>
      <c r="BA102" s="452"/>
      <c r="BB102" s="455"/>
      <c r="BC102" s="455"/>
      <c r="BD102" s="56"/>
      <c r="BE102" s="452"/>
      <c r="BF102" s="452"/>
      <c r="BG102" s="456"/>
      <c r="BH102" s="457"/>
      <c r="BI102" s="56"/>
      <c r="BJ102" s="474"/>
      <c r="BK102" s="452"/>
      <c r="BL102" s="56"/>
      <c r="BM102" s="56"/>
      <c r="BN102" s="452"/>
      <c r="BR102" s="459"/>
      <c r="BS102" s="460"/>
      <c r="BV102" s="461"/>
      <c r="BW102" s="382"/>
      <c r="BX102" s="382"/>
      <c r="BY102" s="462"/>
      <c r="BZ102" s="475"/>
      <c r="CA102" s="41"/>
      <c r="CB102" s="452"/>
      <c r="CC102" s="452"/>
      <c r="CD102" s="452"/>
      <c r="CE102" s="56"/>
      <c r="CF102" s="452"/>
      <c r="CG102" s="452"/>
      <c r="CH102" s="452"/>
      <c r="CI102" s="452"/>
      <c r="CK102" s="382"/>
      <c r="CL102" s="382"/>
      <c r="CM102" s="382"/>
      <c r="CP102" s="464"/>
      <c r="CQ102" s="380"/>
      <c r="CR102" s="476"/>
      <c r="CS102" s="382"/>
      <c r="CT102" s="477"/>
      <c r="CU102" s="382"/>
      <c r="CV102" s="382"/>
      <c r="CW102" s="468"/>
      <c r="CX102" s="469"/>
      <c r="CY102" s="382"/>
      <c r="CZ102" s="470"/>
      <c r="DA102" s="471"/>
      <c r="DB102" s="438"/>
      <c r="DC102" s="461"/>
      <c r="DD102" s="382"/>
      <c r="DE102" s="382"/>
      <c r="DF102" s="382"/>
      <c r="DJ102" s="438"/>
      <c r="DK102" s="461"/>
      <c r="DN102" s="438"/>
      <c r="DO102" s="452"/>
      <c r="DP102" s="455"/>
      <c r="DQ102" s="452"/>
      <c r="DR102" s="456"/>
      <c r="DS102" s="382">
        <v>98</v>
      </c>
      <c r="DW102" s="382"/>
      <c r="DX102" s="382">
        <v>10.199999999999999</v>
      </c>
      <c r="DY102" s="382"/>
      <c r="EO102" s="338">
        <v>99</v>
      </c>
      <c r="EP102" s="1035" t="str">
        <f>IF(Cover!B102="","",Cover!B102)</f>
        <v/>
      </c>
      <c r="EQ102" s="1035" t="str">
        <f>IF(Cover!C102="","",Cover!C102)</f>
        <v/>
      </c>
      <c r="ER102" s="1035" t="str">
        <f>IF(Cover!D102="","",Cover!D102)</f>
        <v/>
      </c>
      <c r="ES102" s="1037" t="str">
        <f>IF(AND(ISBLANK(Cover!B102),ISBLANK(Cover!C102),ISBLANK(Cover!D102)),"",100-SUM(EP102:ER102))</f>
        <v/>
      </c>
      <c r="FC102" s="351" t="str">
        <f t="shared" si="19"/>
        <v/>
      </c>
      <c r="FD102" s="127"/>
    </row>
    <row r="103" spans="1:160" ht="14.5" thickBot="1" x14ac:dyDescent="0.35">
      <c r="A103" s="339"/>
      <c r="B103" s="345"/>
      <c r="C103" s="91"/>
      <c r="D103" s="360"/>
      <c r="E103" s="352"/>
      <c r="F103" s="91"/>
      <c r="G103" s="91"/>
      <c r="H103" s="346"/>
      <c r="I103" s="350"/>
      <c r="J103" s="697"/>
      <c r="K103" s="346"/>
      <c r="L103" s="349"/>
      <c r="M103" s="346"/>
      <c r="N103" s="361"/>
      <c r="O103" s="91"/>
      <c r="P103" s="91"/>
      <c r="Q103" s="91"/>
      <c r="R103" s="360"/>
      <c r="S103" s="353"/>
      <c r="T103" s="91"/>
      <c r="U103" s="40"/>
      <c r="V103" s="446" t="str">
        <f t="shared" si="10"/>
        <v/>
      </c>
      <c r="W103" s="43" t="str">
        <f t="shared" si="11"/>
        <v/>
      </c>
      <c r="X103" s="42" t="str">
        <f t="shared" si="12"/>
        <v/>
      </c>
      <c r="Y103" s="238" t="str">
        <f t="shared" si="13"/>
        <v/>
      </c>
      <c r="Z103" s="112" t="str">
        <f t="shared" si="14"/>
        <v/>
      </c>
      <c r="AA103" s="833" t="str">
        <f t="shared" si="15"/>
        <v/>
      </c>
      <c r="AB103" s="456">
        <f t="shared" si="16"/>
        <v>0</v>
      </c>
      <c r="AC103" s="448">
        <f t="shared" si="18"/>
        <v>1</v>
      </c>
      <c r="AD103" s="837" t="str">
        <f t="shared" si="17"/>
        <v/>
      </c>
      <c r="AF103" s="438"/>
      <c r="AG103" s="447"/>
      <c r="AH103" s="450"/>
      <c r="AI103" s="450"/>
      <c r="AJ103" s="450"/>
      <c r="AK103" s="451"/>
      <c r="AO103" s="438"/>
      <c r="AP103" s="472"/>
      <c r="AQ103" s="473"/>
      <c r="AR103" s="424"/>
      <c r="AS103" s="56"/>
      <c r="AT103" s="44"/>
      <c r="AU103" s="452"/>
      <c r="AV103" s="452"/>
      <c r="AW103" s="452"/>
      <c r="AX103" s="44"/>
      <c r="AY103" s="452"/>
      <c r="AZ103" s="56"/>
      <c r="BA103" s="452"/>
      <c r="BB103" s="455"/>
      <c r="BC103" s="455"/>
      <c r="BD103" s="56"/>
      <c r="BE103" s="452"/>
      <c r="BF103" s="452"/>
      <c r="BG103" s="456"/>
      <c r="BH103" s="457"/>
      <c r="BI103" s="56"/>
      <c r="BJ103" s="474"/>
      <c r="BK103" s="452"/>
      <c r="BL103" s="56"/>
      <c r="BM103" s="56"/>
      <c r="BN103" s="452"/>
      <c r="BR103" s="459"/>
      <c r="BS103" s="460"/>
      <c r="BV103" s="461"/>
      <c r="BW103" s="382"/>
      <c r="BX103" s="382"/>
      <c r="BY103" s="462"/>
      <c r="BZ103" s="475"/>
      <c r="CA103" s="41"/>
      <c r="CB103" s="452"/>
      <c r="CC103" s="452"/>
      <c r="CD103" s="452"/>
      <c r="CE103" s="56"/>
      <c r="CF103" s="452"/>
      <c r="CG103" s="452"/>
      <c r="CH103" s="452"/>
      <c r="CI103" s="452"/>
      <c r="CK103" s="382"/>
      <c r="CL103" s="382"/>
      <c r="CM103" s="382"/>
      <c r="CP103" s="464"/>
      <c r="CQ103" s="380"/>
      <c r="CR103" s="476"/>
      <c r="CS103" s="382"/>
      <c r="CT103" s="477"/>
      <c r="CU103" s="382"/>
      <c r="CV103" s="382"/>
      <c r="CW103" s="468"/>
      <c r="CX103" s="469"/>
      <c r="CY103" s="382"/>
      <c r="CZ103" s="470"/>
      <c r="DA103" s="471"/>
      <c r="DB103" s="438"/>
      <c r="DC103" s="461"/>
      <c r="DD103" s="382"/>
      <c r="DE103" s="382"/>
      <c r="DF103" s="382"/>
      <c r="DJ103" s="438"/>
      <c r="DK103" s="461"/>
      <c r="DN103" s="438"/>
      <c r="DO103" s="452"/>
      <c r="DP103" s="455"/>
      <c r="DQ103" s="452"/>
      <c r="DR103" s="456"/>
      <c r="DS103" s="382">
        <v>99</v>
      </c>
      <c r="DW103" s="382"/>
      <c r="DX103" s="382">
        <v>10.3</v>
      </c>
      <c r="DY103" s="382"/>
      <c r="EO103" s="339">
        <v>100</v>
      </c>
      <c r="EP103" s="338" t="str">
        <f>IF(Cover!B103="","",Cover!B103)</f>
        <v/>
      </c>
      <c r="EQ103" s="338" t="str">
        <f>IF(Cover!C103="","",Cover!C103)</f>
        <v/>
      </c>
      <c r="ER103" s="357" t="str">
        <f>IF(Cover!D103="","",Cover!D103)</f>
        <v/>
      </c>
      <c r="ES103" s="1037" t="str">
        <f>IF(AND(ISBLANK(Cover!B103),ISBLANK(Cover!C103),ISBLANK(Cover!D103)),"",100-SUM(EP103:ER103))</f>
        <v/>
      </c>
      <c r="FC103" s="237" t="str">
        <f t="shared" si="19"/>
        <v/>
      </c>
      <c r="FD103" s="91"/>
    </row>
    <row r="104" spans="1:160" ht="14.5" thickBot="1" x14ac:dyDescent="0.35">
      <c r="A104" s="338"/>
      <c r="B104" s="343"/>
      <c r="C104" s="128"/>
      <c r="D104" s="372"/>
      <c r="E104" s="351"/>
      <c r="F104" s="127"/>
      <c r="G104" s="127"/>
      <c r="H104" s="344"/>
      <c r="I104" s="348"/>
      <c r="J104" s="696"/>
      <c r="K104" s="344"/>
      <c r="L104" s="348"/>
      <c r="M104" s="344"/>
      <c r="N104" s="357"/>
      <c r="O104" s="127"/>
      <c r="P104" s="127"/>
      <c r="Q104" s="127"/>
      <c r="R104" s="358"/>
      <c r="S104" s="351"/>
      <c r="T104" s="127"/>
      <c r="U104" s="40"/>
      <c r="V104" s="446" t="str">
        <f t="shared" si="10"/>
        <v/>
      </c>
      <c r="W104" s="43" t="str">
        <f t="shared" si="11"/>
        <v/>
      </c>
      <c r="X104" s="42" t="str">
        <f t="shared" si="12"/>
        <v/>
      </c>
      <c r="Y104" s="238" t="str">
        <f t="shared" si="13"/>
        <v/>
      </c>
      <c r="Z104" s="112" t="str">
        <f t="shared" si="14"/>
        <v/>
      </c>
      <c r="AA104" s="833" t="str">
        <f t="shared" si="15"/>
        <v/>
      </c>
      <c r="AB104" s="456">
        <f t="shared" si="16"/>
        <v>0</v>
      </c>
      <c r="AC104" s="448">
        <f t="shared" si="18"/>
        <v>1</v>
      </c>
      <c r="AD104" s="837" t="str">
        <f t="shared" si="17"/>
        <v/>
      </c>
      <c r="AF104" s="438"/>
      <c r="AG104" s="447"/>
      <c r="AH104" s="450"/>
      <c r="AI104" s="450"/>
      <c r="AJ104" s="450"/>
      <c r="AK104" s="451"/>
      <c r="AO104" s="438"/>
      <c r="AP104" s="472"/>
      <c r="AQ104" s="473"/>
      <c r="AR104" s="424"/>
      <c r="AS104" s="56"/>
      <c r="AT104" s="44"/>
      <c r="AU104" s="452"/>
      <c r="AV104" s="452"/>
      <c r="AW104" s="452"/>
      <c r="AX104" s="44"/>
      <c r="AY104" s="452"/>
      <c r="AZ104" s="56"/>
      <c r="BA104" s="452"/>
      <c r="BB104" s="455"/>
      <c r="BC104" s="455"/>
      <c r="BD104" s="56"/>
      <c r="BE104" s="452"/>
      <c r="BF104" s="452"/>
      <c r="BG104" s="456"/>
      <c r="BH104" s="457"/>
      <c r="BI104" s="56"/>
      <c r="BJ104" s="474"/>
      <c r="BK104" s="452"/>
      <c r="BL104" s="56"/>
      <c r="BM104" s="56"/>
      <c r="BN104" s="452"/>
      <c r="BR104" s="459"/>
      <c r="BS104" s="460"/>
      <c r="BV104" s="461"/>
      <c r="BW104" s="382"/>
      <c r="BX104" s="382"/>
      <c r="BY104" s="462"/>
      <c r="BZ104" s="475"/>
      <c r="CA104" s="41"/>
      <c r="CB104" s="452"/>
      <c r="CC104" s="452"/>
      <c r="CD104" s="452"/>
      <c r="CE104" s="56"/>
      <c r="CF104" s="452"/>
      <c r="CG104" s="452"/>
      <c r="CH104" s="452"/>
      <c r="CI104" s="452"/>
      <c r="CK104" s="382"/>
      <c r="CL104" s="382"/>
      <c r="CM104" s="382"/>
      <c r="CP104" s="464"/>
      <c r="CQ104" s="380"/>
      <c r="CR104" s="476"/>
      <c r="CS104" s="382"/>
      <c r="CT104" s="477"/>
      <c r="CU104" s="382"/>
      <c r="CV104" s="382"/>
      <c r="CW104" s="468"/>
      <c r="CX104" s="469"/>
      <c r="CY104" s="382"/>
      <c r="CZ104" s="470"/>
      <c r="DA104" s="471"/>
      <c r="DB104" s="438"/>
      <c r="DC104" s="461"/>
      <c r="DD104" s="382"/>
      <c r="DE104" s="382"/>
      <c r="DF104" s="382"/>
      <c r="DJ104" s="438"/>
      <c r="DK104" s="461"/>
      <c r="DN104" s="438"/>
      <c r="DO104" s="452"/>
      <c r="DP104" s="455"/>
      <c r="DQ104" s="452"/>
      <c r="DR104" s="456"/>
      <c r="DS104" s="382">
        <v>100</v>
      </c>
      <c r="DW104" s="382"/>
      <c r="DX104" s="382">
        <v>10.4</v>
      </c>
      <c r="DY104" s="382"/>
      <c r="EO104" s="338">
        <v>101</v>
      </c>
      <c r="EP104" s="1035" t="str">
        <f>IF(Cover!B104="","",Cover!B104)</f>
        <v/>
      </c>
      <c r="EQ104" s="1035" t="str">
        <f>IF(Cover!C104="","",Cover!C104)</f>
        <v/>
      </c>
      <c r="ER104" s="1035" t="str">
        <f>IF(Cover!D104="","",Cover!D104)</f>
        <v/>
      </c>
      <c r="ES104" s="1037" t="str">
        <f>IF(AND(ISBLANK(Cover!B104),ISBLANK(Cover!C104),ISBLANK(Cover!D104)),"",100-SUM(EP104:ER104))</f>
        <v/>
      </c>
      <c r="FC104" s="351" t="str">
        <f t="shared" si="19"/>
        <v/>
      </c>
      <c r="FD104" s="127"/>
    </row>
    <row r="105" spans="1:160" ht="14.5" thickBot="1" x14ac:dyDescent="0.35">
      <c r="A105" s="339"/>
      <c r="B105" s="345"/>
      <c r="C105" s="91"/>
      <c r="D105" s="360"/>
      <c r="E105" s="352"/>
      <c r="F105" s="91"/>
      <c r="G105" s="91"/>
      <c r="H105" s="346"/>
      <c r="I105" s="350"/>
      <c r="J105" s="697"/>
      <c r="K105" s="346"/>
      <c r="L105" s="349"/>
      <c r="M105" s="346"/>
      <c r="N105" s="361"/>
      <c r="O105" s="91"/>
      <c r="P105" s="91"/>
      <c r="Q105" s="91"/>
      <c r="R105" s="360"/>
      <c r="S105" s="353"/>
      <c r="T105" s="91"/>
      <c r="U105" s="40"/>
      <c r="V105" s="446" t="str">
        <f t="shared" si="10"/>
        <v/>
      </c>
      <c r="W105" s="43" t="str">
        <f t="shared" si="11"/>
        <v/>
      </c>
      <c r="X105" s="42" t="str">
        <f t="shared" si="12"/>
        <v/>
      </c>
      <c r="Y105" s="238" t="str">
        <f t="shared" si="13"/>
        <v/>
      </c>
      <c r="Z105" s="112" t="str">
        <f t="shared" si="14"/>
        <v/>
      </c>
      <c r="AA105" s="833" t="str">
        <f t="shared" si="15"/>
        <v/>
      </c>
      <c r="AB105" s="456">
        <f t="shared" si="16"/>
        <v>0</v>
      </c>
      <c r="AC105" s="448">
        <f t="shared" si="18"/>
        <v>1</v>
      </c>
      <c r="AD105" s="837" t="str">
        <f t="shared" si="17"/>
        <v/>
      </c>
      <c r="AF105" s="438"/>
      <c r="AG105" s="447"/>
      <c r="AH105" s="450"/>
      <c r="AI105" s="450"/>
      <c r="AJ105" s="450"/>
      <c r="AK105" s="451"/>
      <c r="AO105" s="438"/>
      <c r="AP105" s="472"/>
      <c r="AQ105" s="473"/>
      <c r="AR105" s="424"/>
      <c r="AS105" s="56"/>
      <c r="AT105" s="44"/>
      <c r="AU105" s="452"/>
      <c r="AV105" s="452"/>
      <c r="AW105" s="452"/>
      <c r="AX105" s="44"/>
      <c r="AY105" s="452"/>
      <c r="AZ105" s="56"/>
      <c r="BA105" s="452"/>
      <c r="BB105" s="455"/>
      <c r="BC105" s="455"/>
      <c r="BD105" s="56"/>
      <c r="BE105" s="452"/>
      <c r="BF105" s="452"/>
      <c r="BG105" s="456"/>
      <c r="BH105" s="457"/>
      <c r="BI105" s="56"/>
      <c r="BJ105" s="474"/>
      <c r="BK105" s="452"/>
      <c r="BL105" s="56"/>
      <c r="BM105" s="56"/>
      <c r="BN105" s="452"/>
      <c r="BR105" s="459"/>
      <c r="BS105" s="460"/>
      <c r="BV105" s="461"/>
      <c r="BW105" s="382"/>
      <c r="BX105" s="382"/>
      <c r="BY105" s="462"/>
      <c r="BZ105" s="475"/>
      <c r="CA105" s="41"/>
      <c r="CB105" s="452"/>
      <c r="CC105" s="452"/>
      <c r="CD105" s="452"/>
      <c r="CE105" s="56"/>
      <c r="CF105" s="452"/>
      <c r="CG105" s="452"/>
      <c r="CH105" s="452"/>
      <c r="CI105" s="452"/>
      <c r="CK105" s="382"/>
      <c r="CL105" s="382"/>
      <c r="CM105" s="382"/>
      <c r="CP105" s="464"/>
      <c r="CQ105" s="380"/>
      <c r="CR105" s="476"/>
      <c r="CS105" s="382"/>
      <c r="CT105" s="477"/>
      <c r="CU105" s="382"/>
      <c r="CV105" s="382"/>
      <c r="CW105" s="468"/>
      <c r="CX105" s="469"/>
      <c r="CY105" s="382"/>
      <c r="CZ105" s="470"/>
      <c r="DA105" s="471"/>
      <c r="DB105" s="438"/>
      <c r="DC105" s="461"/>
      <c r="DD105" s="382"/>
      <c r="DE105" s="382"/>
      <c r="DF105" s="382"/>
      <c r="DJ105" s="438"/>
      <c r="DK105" s="461"/>
      <c r="DN105" s="438"/>
      <c r="DO105" s="452"/>
      <c r="DP105" s="455"/>
      <c r="DQ105" s="452"/>
      <c r="DR105" s="456"/>
      <c r="DS105" s="382">
        <v>101</v>
      </c>
      <c r="DW105" s="382"/>
      <c r="DX105" s="382">
        <v>10.5</v>
      </c>
      <c r="DY105" s="382"/>
      <c r="EO105" s="339">
        <v>102</v>
      </c>
      <c r="EP105" s="338" t="str">
        <f>IF(Cover!B105="","",Cover!B105)</f>
        <v/>
      </c>
      <c r="EQ105" s="338" t="str">
        <f>IF(Cover!C105="","",Cover!C105)</f>
        <v/>
      </c>
      <c r="ER105" s="357" t="str">
        <f>IF(Cover!D105="","",Cover!D105)</f>
        <v/>
      </c>
      <c r="ES105" s="1037" t="str">
        <f>IF(AND(ISBLANK(Cover!B105),ISBLANK(Cover!C105),ISBLANK(Cover!D105)),"",100-SUM(EP105:ER105))</f>
        <v/>
      </c>
      <c r="FC105" s="237" t="str">
        <f t="shared" si="19"/>
        <v/>
      </c>
      <c r="FD105" s="91"/>
    </row>
    <row r="106" spans="1:160" ht="14.5" thickBot="1" x14ac:dyDescent="0.35">
      <c r="A106" s="338"/>
      <c r="B106" s="343"/>
      <c r="C106" s="128"/>
      <c r="D106" s="372"/>
      <c r="E106" s="351"/>
      <c r="F106" s="127"/>
      <c r="G106" s="127"/>
      <c r="H106" s="344"/>
      <c r="I106" s="348"/>
      <c r="J106" s="696"/>
      <c r="K106" s="344"/>
      <c r="L106" s="348"/>
      <c r="M106" s="344"/>
      <c r="N106" s="357"/>
      <c r="O106" s="127"/>
      <c r="P106" s="127"/>
      <c r="Q106" s="127"/>
      <c r="R106" s="358"/>
      <c r="S106" s="351"/>
      <c r="T106" s="127"/>
      <c r="U106" s="40"/>
      <c r="V106" s="446" t="str">
        <f t="shared" si="10"/>
        <v/>
      </c>
      <c r="W106" s="43" t="str">
        <f t="shared" si="11"/>
        <v/>
      </c>
      <c r="X106" s="42" t="str">
        <f t="shared" si="12"/>
        <v/>
      </c>
      <c r="Y106" s="238" t="str">
        <f t="shared" si="13"/>
        <v/>
      </c>
      <c r="Z106" s="112" t="str">
        <f t="shared" si="14"/>
        <v/>
      </c>
      <c r="AA106" s="833" t="str">
        <f t="shared" si="15"/>
        <v/>
      </c>
      <c r="AB106" s="456">
        <f t="shared" si="16"/>
        <v>0</v>
      </c>
      <c r="AC106" s="448">
        <f t="shared" si="18"/>
        <v>1</v>
      </c>
      <c r="AD106" s="837" t="str">
        <f t="shared" si="17"/>
        <v/>
      </c>
      <c r="AF106" s="438"/>
      <c r="AG106" s="447"/>
      <c r="AH106" s="450"/>
      <c r="AI106" s="450"/>
      <c r="AJ106" s="450"/>
      <c r="AK106" s="451"/>
      <c r="AO106" s="438"/>
      <c r="AP106" s="472"/>
      <c r="AQ106" s="473"/>
      <c r="AR106" s="424"/>
      <c r="AS106" s="56"/>
      <c r="AT106" s="44"/>
      <c r="AU106" s="452"/>
      <c r="AV106" s="452"/>
      <c r="AW106" s="452"/>
      <c r="AX106" s="44"/>
      <c r="AY106" s="452"/>
      <c r="AZ106" s="56"/>
      <c r="BA106" s="452"/>
      <c r="BB106" s="455"/>
      <c r="BC106" s="455"/>
      <c r="BD106" s="56"/>
      <c r="BE106" s="452"/>
      <c r="BF106" s="452"/>
      <c r="BG106" s="456"/>
      <c r="BH106" s="457"/>
      <c r="BI106" s="56"/>
      <c r="BJ106" s="474"/>
      <c r="BK106" s="452"/>
      <c r="BL106" s="56"/>
      <c r="BM106" s="56"/>
      <c r="BN106" s="452"/>
      <c r="BR106" s="459"/>
      <c r="BS106" s="460"/>
      <c r="BV106" s="461"/>
      <c r="BW106" s="382"/>
      <c r="BX106" s="382"/>
      <c r="BY106" s="462"/>
      <c r="BZ106" s="475"/>
      <c r="CA106" s="41"/>
      <c r="CB106" s="452"/>
      <c r="CC106" s="452"/>
      <c r="CD106" s="452"/>
      <c r="CE106" s="56"/>
      <c r="CF106" s="452"/>
      <c r="CG106" s="452"/>
      <c r="CH106" s="452"/>
      <c r="CI106" s="452"/>
      <c r="CK106" s="382"/>
      <c r="CL106" s="382"/>
      <c r="CM106" s="382"/>
      <c r="CP106" s="464"/>
      <c r="CQ106" s="380"/>
      <c r="CR106" s="476"/>
      <c r="CS106" s="382"/>
      <c r="CT106" s="477"/>
      <c r="CU106" s="382"/>
      <c r="CV106" s="382"/>
      <c r="CW106" s="468"/>
      <c r="CX106" s="469"/>
      <c r="CY106" s="382"/>
      <c r="CZ106" s="470"/>
      <c r="DA106" s="471"/>
      <c r="DB106" s="438"/>
      <c r="DC106" s="461"/>
      <c r="DD106" s="382"/>
      <c r="DE106" s="382"/>
      <c r="DF106" s="382"/>
      <c r="DJ106" s="438"/>
      <c r="DK106" s="461"/>
      <c r="DN106" s="438"/>
      <c r="DO106" s="452"/>
      <c r="DP106" s="455"/>
      <c r="DQ106" s="452"/>
      <c r="DR106" s="456"/>
      <c r="DS106" s="382">
        <v>102</v>
      </c>
      <c r="DW106" s="382"/>
      <c r="DX106" s="382">
        <v>10.6</v>
      </c>
      <c r="DY106" s="382"/>
      <c r="EO106" s="338">
        <v>103</v>
      </c>
      <c r="EP106" s="1035" t="str">
        <f>IF(Cover!B106="","",Cover!B106)</f>
        <v/>
      </c>
      <c r="EQ106" s="1035" t="str">
        <f>IF(Cover!C106="","",Cover!C106)</f>
        <v/>
      </c>
      <c r="ER106" s="1035" t="str">
        <f>IF(Cover!D106="","",Cover!D106)</f>
        <v/>
      </c>
      <c r="ES106" s="1037" t="str">
        <f>IF(AND(ISBLANK(Cover!B106),ISBLANK(Cover!C106),ISBLANK(Cover!D106)),"",100-SUM(EP106:ER106))</f>
        <v/>
      </c>
      <c r="FC106" s="351" t="str">
        <f t="shared" si="19"/>
        <v/>
      </c>
      <c r="FD106" s="127"/>
    </row>
    <row r="107" spans="1:160" ht="14.5" thickBot="1" x14ac:dyDescent="0.35">
      <c r="A107" s="339"/>
      <c r="B107" s="345"/>
      <c r="C107" s="90"/>
      <c r="D107" s="362"/>
      <c r="E107" s="352"/>
      <c r="F107" s="90"/>
      <c r="G107" s="91"/>
      <c r="H107" s="346"/>
      <c r="I107" s="350"/>
      <c r="J107" s="697"/>
      <c r="K107" s="346"/>
      <c r="L107" s="349"/>
      <c r="M107" s="346"/>
      <c r="N107" s="361"/>
      <c r="O107" s="91"/>
      <c r="P107" s="91"/>
      <c r="Q107" s="91"/>
      <c r="R107" s="360"/>
      <c r="S107" s="353"/>
      <c r="T107" s="91"/>
      <c r="U107" s="40"/>
      <c r="V107" s="446" t="str">
        <f t="shared" si="10"/>
        <v/>
      </c>
      <c r="W107" s="43" t="str">
        <f t="shared" si="11"/>
        <v/>
      </c>
      <c r="X107" s="42" t="str">
        <f t="shared" si="12"/>
        <v/>
      </c>
      <c r="Y107" s="238" t="str">
        <f t="shared" si="13"/>
        <v/>
      </c>
      <c r="Z107" s="112" t="str">
        <f t="shared" si="14"/>
        <v/>
      </c>
      <c r="AA107" s="833" t="str">
        <f t="shared" si="15"/>
        <v/>
      </c>
      <c r="AB107" s="456">
        <f t="shared" si="16"/>
        <v>0</v>
      </c>
      <c r="AC107" s="448">
        <f t="shared" si="18"/>
        <v>1</v>
      </c>
      <c r="AD107" s="837" t="str">
        <f t="shared" si="17"/>
        <v/>
      </c>
      <c r="AF107" s="438"/>
      <c r="AG107" s="447"/>
      <c r="AH107" s="450"/>
      <c r="AI107" s="450"/>
      <c r="AJ107" s="450"/>
      <c r="AK107" s="451"/>
      <c r="AO107" s="438"/>
      <c r="AP107" s="472"/>
      <c r="AQ107" s="473"/>
      <c r="AR107" s="424"/>
      <c r="AS107" s="56"/>
      <c r="AT107" s="44"/>
      <c r="AU107" s="452"/>
      <c r="AV107" s="452"/>
      <c r="AW107" s="452"/>
      <c r="AX107" s="44"/>
      <c r="AY107" s="452"/>
      <c r="AZ107" s="56"/>
      <c r="BA107" s="452"/>
      <c r="BB107" s="455"/>
      <c r="BC107" s="455"/>
      <c r="BD107" s="56"/>
      <c r="BE107" s="452"/>
      <c r="BF107" s="452"/>
      <c r="BG107" s="456"/>
      <c r="BH107" s="457"/>
      <c r="BI107" s="56"/>
      <c r="BJ107" s="474"/>
      <c r="BK107" s="452"/>
      <c r="BL107" s="56"/>
      <c r="BM107" s="56"/>
      <c r="BN107" s="452"/>
      <c r="BR107" s="459"/>
      <c r="BS107" s="460"/>
      <c r="BV107" s="461"/>
      <c r="BW107" s="382"/>
      <c r="BX107" s="382"/>
      <c r="BY107" s="462"/>
      <c r="BZ107" s="475"/>
      <c r="CA107" s="41"/>
      <c r="CB107" s="452"/>
      <c r="CC107" s="452"/>
      <c r="CD107" s="452"/>
      <c r="CE107" s="56"/>
      <c r="CF107" s="452"/>
      <c r="CG107" s="452"/>
      <c r="CH107" s="452"/>
      <c r="CI107" s="452"/>
      <c r="CK107" s="382"/>
      <c r="CL107" s="382"/>
      <c r="CM107" s="382"/>
      <c r="CP107" s="464"/>
      <c r="CQ107" s="380"/>
      <c r="CR107" s="476"/>
      <c r="CS107" s="382"/>
      <c r="CT107" s="477"/>
      <c r="CU107" s="382"/>
      <c r="CV107" s="382"/>
      <c r="CW107" s="468"/>
      <c r="CX107" s="469"/>
      <c r="CY107" s="382"/>
      <c r="CZ107" s="470"/>
      <c r="DA107" s="471"/>
      <c r="DB107" s="438"/>
      <c r="DC107" s="461"/>
      <c r="DD107" s="382"/>
      <c r="DE107" s="382"/>
      <c r="DF107" s="382"/>
      <c r="DJ107" s="438"/>
      <c r="DK107" s="461"/>
      <c r="DN107" s="438"/>
      <c r="DO107" s="452"/>
      <c r="DP107" s="455"/>
      <c r="DQ107" s="452"/>
      <c r="DR107" s="456"/>
      <c r="DS107" s="382">
        <v>103</v>
      </c>
      <c r="DW107" s="382"/>
      <c r="DX107" s="382">
        <v>10.7</v>
      </c>
      <c r="DY107" s="382"/>
      <c r="EO107" s="339">
        <v>104</v>
      </c>
      <c r="EP107" s="338" t="str">
        <f>IF(Cover!B107="","",Cover!B107)</f>
        <v/>
      </c>
      <c r="EQ107" s="338" t="str">
        <f>IF(Cover!C107="","",Cover!C107)</f>
        <v/>
      </c>
      <c r="ER107" s="357" t="str">
        <f>IF(Cover!D107="","",Cover!D107)</f>
        <v/>
      </c>
      <c r="ES107" s="1037" t="str">
        <f>IF(AND(ISBLANK(Cover!B107),ISBLANK(Cover!C107),ISBLANK(Cover!D107)),"",100-SUM(EP107:ER107))</f>
        <v/>
      </c>
      <c r="FC107" s="237" t="str">
        <f t="shared" si="19"/>
        <v/>
      </c>
      <c r="FD107" s="90"/>
    </row>
    <row r="108" spans="1:160" ht="14.5" thickBot="1" x14ac:dyDescent="0.35">
      <c r="A108" s="338"/>
      <c r="B108" s="343"/>
      <c r="C108" s="128"/>
      <c r="D108" s="372"/>
      <c r="E108" s="351"/>
      <c r="F108" s="127"/>
      <c r="G108" s="127"/>
      <c r="H108" s="344"/>
      <c r="I108" s="348"/>
      <c r="J108" s="696"/>
      <c r="K108" s="344"/>
      <c r="L108" s="348"/>
      <c r="M108" s="344"/>
      <c r="N108" s="357"/>
      <c r="O108" s="127"/>
      <c r="P108" s="127"/>
      <c r="Q108" s="127"/>
      <c r="R108" s="358"/>
      <c r="S108" s="351"/>
      <c r="T108" s="127"/>
      <c r="U108" s="40"/>
      <c r="V108" s="446" t="str">
        <f t="shared" si="10"/>
        <v/>
      </c>
      <c r="W108" s="43" t="str">
        <f t="shared" si="11"/>
        <v/>
      </c>
      <c r="X108" s="42" t="str">
        <f t="shared" si="12"/>
        <v/>
      </c>
      <c r="Y108" s="238" t="str">
        <f t="shared" si="13"/>
        <v/>
      </c>
      <c r="Z108" s="112" t="str">
        <f t="shared" si="14"/>
        <v/>
      </c>
      <c r="AA108" s="833" t="str">
        <f t="shared" si="15"/>
        <v/>
      </c>
      <c r="AB108" s="456">
        <f t="shared" si="16"/>
        <v>0</v>
      </c>
      <c r="AC108" s="448">
        <f t="shared" si="18"/>
        <v>1</v>
      </c>
      <c r="AD108" s="837" t="str">
        <f t="shared" si="17"/>
        <v/>
      </c>
      <c r="AF108" s="438"/>
      <c r="AG108" s="447"/>
      <c r="AH108" s="450"/>
      <c r="AI108" s="450"/>
      <c r="AJ108" s="450"/>
      <c r="AK108" s="451"/>
      <c r="AO108" s="438"/>
      <c r="AP108" s="472"/>
      <c r="AQ108" s="473"/>
      <c r="AR108" s="424"/>
      <c r="AS108" s="56"/>
      <c r="AT108" s="44"/>
      <c r="AU108" s="452"/>
      <c r="AV108" s="452"/>
      <c r="AW108" s="452"/>
      <c r="AX108" s="44"/>
      <c r="AY108" s="452"/>
      <c r="AZ108" s="56"/>
      <c r="BA108" s="452"/>
      <c r="BB108" s="455"/>
      <c r="BC108" s="455"/>
      <c r="BD108" s="56"/>
      <c r="BE108" s="452"/>
      <c r="BF108" s="452"/>
      <c r="BG108" s="456"/>
      <c r="BH108" s="457"/>
      <c r="BI108" s="56"/>
      <c r="BJ108" s="474"/>
      <c r="BK108" s="452"/>
      <c r="BL108" s="56"/>
      <c r="BM108" s="56"/>
      <c r="BN108" s="452"/>
      <c r="BR108" s="459"/>
      <c r="BS108" s="460"/>
      <c r="BV108" s="461"/>
      <c r="BW108" s="382"/>
      <c r="BX108" s="382"/>
      <c r="BY108" s="462"/>
      <c r="BZ108" s="475"/>
      <c r="CA108" s="41"/>
      <c r="CB108" s="452"/>
      <c r="CC108" s="452"/>
      <c r="CD108" s="452"/>
      <c r="CE108" s="56"/>
      <c r="CF108" s="452"/>
      <c r="CG108" s="452"/>
      <c r="CH108" s="452"/>
      <c r="CI108" s="452"/>
      <c r="CK108" s="382"/>
      <c r="CL108" s="382"/>
      <c r="CM108" s="382"/>
      <c r="CP108" s="464"/>
      <c r="CQ108" s="380"/>
      <c r="CR108" s="476"/>
      <c r="CS108" s="382"/>
      <c r="CT108" s="477"/>
      <c r="CU108" s="382"/>
      <c r="CV108" s="382"/>
      <c r="CW108" s="468"/>
      <c r="CX108" s="469"/>
      <c r="CY108" s="382"/>
      <c r="CZ108" s="470"/>
      <c r="DA108" s="471"/>
      <c r="DB108" s="438"/>
      <c r="DC108" s="461"/>
      <c r="DD108" s="382"/>
      <c r="DE108" s="382"/>
      <c r="DF108" s="382"/>
      <c r="DJ108" s="438"/>
      <c r="DK108" s="461"/>
      <c r="DN108" s="438"/>
      <c r="DO108" s="452"/>
      <c r="DP108" s="455"/>
      <c r="DQ108" s="452"/>
      <c r="DR108" s="456"/>
      <c r="DS108" s="382">
        <v>104</v>
      </c>
      <c r="DW108" s="382"/>
      <c r="DX108" s="382">
        <v>10.8</v>
      </c>
      <c r="DY108" s="382"/>
      <c r="EO108" s="338">
        <v>105</v>
      </c>
      <c r="EP108" s="1035" t="str">
        <f>IF(Cover!B108="","",Cover!B108)</f>
        <v/>
      </c>
      <c r="EQ108" s="1035" t="str">
        <f>IF(Cover!C108="","",Cover!C108)</f>
        <v/>
      </c>
      <c r="ER108" s="1035" t="str">
        <f>IF(Cover!D108="","",Cover!D108)</f>
        <v/>
      </c>
      <c r="ES108" s="1037" t="str">
        <f>IF(AND(ISBLANK(Cover!B108),ISBLANK(Cover!C108),ISBLANK(Cover!D108)),"",100-SUM(EP108:ER108))</f>
        <v/>
      </c>
      <c r="FC108" s="351" t="str">
        <f t="shared" si="19"/>
        <v/>
      </c>
      <c r="FD108" s="127"/>
    </row>
    <row r="109" spans="1:160" ht="14.5" thickBot="1" x14ac:dyDescent="0.35">
      <c r="A109" s="339"/>
      <c r="B109" s="345"/>
      <c r="C109" s="91"/>
      <c r="D109" s="360"/>
      <c r="E109" s="352"/>
      <c r="F109" s="91"/>
      <c r="G109" s="91"/>
      <c r="H109" s="346"/>
      <c r="I109" s="350"/>
      <c r="J109" s="697"/>
      <c r="K109" s="346"/>
      <c r="L109" s="349"/>
      <c r="M109" s="346"/>
      <c r="N109" s="361"/>
      <c r="O109" s="91"/>
      <c r="P109" s="91"/>
      <c r="Q109" s="91"/>
      <c r="R109" s="360"/>
      <c r="S109" s="353"/>
      <c r="T109" s="91"/>
      <c r="U109" s="40"/>
      <c r="V109" s="446" t="str">
        <f t="shared" si="10"/>
        <v/>
      </c>
      <c r="W109" s="43" t="str">
        <f t="shared" si="11"/>
        <v/>
      </c>
      <c r="X109" s="42" t="str">
        <f t="shared" si="12"/>
        <v/>
      </c>
      <c r="Y109" s="238" t="str">
        <f t="shared" si="13"/>
        <v/>
      </c>
      <c r="Z109" s="112" t="str">
        <f t="shared" si="14"/>
        <v/>
      </c>
      <c r="AA109" s="833" t="str">
        <f t="shared" si="15"/>
        <v/>
      </c>
      <c r="AB109" s="456">
        <f t="shared" si="16"/>
        <v>0</v>
      </c>
      <c r="AC109" s="448">
        <f t="shared" si="18"/>
        <v>1</v>
      </c>
      <c r="AD109" s="837" t="str">
        <f t="shared" si="17"/>
        <v/>
      </c>
      <c r="AF109" s="438"/>
      <c r="AG109" s="447"/>
      <c r="AH109" s="450"/>
      <c r="AI109" s="450"/>
      <c r="AJ109" s="450"/>
      <c r="AK109" s="451"/>
      <c r="AO109" s="438"/>
      <c r="AP109" s="472"/>
      <c r="AQ109" s="473"/>
      <c r="AR109" s="424"/>
      <c r="AS109" s="56"/>
      <c r="AT109" s="44"/>
      <c r="AU109" s="452"/>
      <c r="AV109" s="452"/>
      <c r="AW109" s="452"/>
      <c r="AX109" s="44"/>
      <c r="AY109" s="452"/>
      <c r="AZ109" s="56"/>
      <c r="BA109" s="452"/>
      <c r="BB109" s="455"/>
      <c r="BC109" s="455"/>
      <c r="BD109" s="56"/>
      <c r="BE109" s="452"/>
      <c r="BF109" s="452"/>
      <c r="BG109" s="456"/>
      <c r="BH109" s="457"/>
      <c r="BI109" s="56"/>
      <c r="BJ109" s="474"/>
      <c r="BK109" s="452"/>
      <c r="BL109" s="56"/>
      <c r="BM109" s="56"/>
      <c r="BN109" s="452"/>
      <c r="BR109" s="459"/>
      <c r="BS109" s="460"/>
      <c r="BV109" s="461"/>
      <c r="BW109" s="382"/>
      <c r="BX109" s="382"/>
      <c r="BY109" s="462"/>
      <c r="BZ109" s="475"/>
      <c r="CA109" s="41"/>
      <c r="CB109" s="452"/>
      <c r="CC109" s="452"/>
      <c r="CD109" s="452"/>
      <c r="CE109" s="56"/>
      <c r="CF109" s="452"/>
      <c r="CG109" s="452"/>
      <c r="CH109" s="452"/>
      <c r="CI109" s="452"/>
      <c r="CK109" s="382"/>
      <c r="CL109" s="382"/>
      <c r="CM109" s="382"/>
      <c r="CP109" s="464"/>
      <c r="CQ109" s="380"/>
      <c r="CR109" s="476"/>
      <c r="CS109" s="382"/>
      <c r="CT109" s="477"/>
      <c r="CU109" s="382"/>
      <c r="CV109" s="382"/>
      <c r="CW109" s="468"/>
      <c r="CX109" s="469"/>
      <c r="CY109" s="382"/>
      <c r="CZ109" s="470"/>
      <c r="DA109" s="471"/>
      <c r="DB109" s="438"/>
      <c r="DC109" s="461"/>
      <c r="DD109" s="382"/>
      <c r="DE109" s="382"/>
      <c r="DF109" s="382"/>
      <c r="DJ109" s="438"/>
      <c r="DK109" s="461"/>
      <c r="DN109" s="438"/>
      <c r="DO109" s="452"/>
      <c r="DP109" s="455"/>
      <c r="DQ109" s="452"/>
      <c r="DR109" s="456"/>
      <c r="DS109" s="382">
        <v>105</v>
      </c>
      <c r="DW109" s="382"/>
      <c r="DX109" s="382">
        <v>10.9</v>
      </c>
      <c r="DY109" s="382"/>
      <c r="EO109" s="339">
        <v>106</v>
      </c>
      <c r="EP109" s="338" t="str">
        <f>IF(Cover!B109="","",Cover!B109)</f>
        <v/>
      </c>
      <c r="EQ109" s="338" t="str">
        <f>IF(Cover!C109="","",Cover!C109)</f>
        <v/>
      </c>
      <c r="ER109" s="357" t="str">
        <f>IF(Cover!D109="","",Cover!D109)</f>
        <v/>
      </c>
      <c r="ES109" s="1037" t="str">
        <f>IF(AND(ISBLANK(Cover!B109),ISBLANK(Cover!C109),ISBLANK(Cover!D109)),"",100-SUM(EP109:ER109))</f>
        <v/>
      </c>
      <c r="FC109" s="237" t="str">
        <f t="shared" si="19"/>
        <v/>
      </c>
      <c r="FD109" s="91"/>
    </row>
    <row r="110" spans="1:160" ht="14.5" thickBot="1" x14ac:dyDescent="0.35">
      <c r="A110" s="338"/>
      <c r="B110" s="343"/>
      <c r="C110" s="128"/>
      <c r="D110" s="372"/>
      <c r="E110" s="351"/>
      <c r="F110" s="127"/>
      <c r="G110" s="127"/>
      <c r="H110" s="344"/>
      <c r="I110" s="348"/>
      <c r="J110" s="696"/>
      <c r="K110" s="344"/>
      <c r="L110" s="348"/>
      <c r="M110" s="344"/>
      <c r="N110" s="357"/>
      <c r="O110" s="127"/>
      <c r="P110" s="127"/>
      <c r="Q110" s="127"/>
      <c r="R110" s="358"/>
      <c r="S110" s="351"/>
      <c r="T110" s="127"/>
      <c r="U110" s="40"/>
      <c r="V110" s="446" t="str">
        <f t="shared" si="10"/>
        <v/>
      </c>
      <c r="W110" s="43" t="str">
        <f t="shared" si="11"/>
        <v/>
      </c>
      <c r="X110" s="42" t="str">
        <f t="shared" si="12"/>
        <v/>
      </c>
      <c r="Y110" s="238" t="str">
        <f t="shared" si="13"/>
        <v/>
      </c>
      <c r="Z110" s="112" t="str">
        <f t="shared" si="14"/>
        <v/>
      </c>
      <c r="AA110" s="833" t="str">
        <f t="shared" si="15"/>
        <v/>
      </c>
      <c r="AB110" s="456">
        <f t="shared" si="16"/>
        <v>0</v>
      </c>
      <c r="AC110" s="448">
        <f t="shared" si="18"/>
        <v>1</v>
      </c>
      <c r="AD110" s="837" t="str">
        <f t="shared" si="17"/>
        <v/>
      </c>
      <c r="AF110" s="438"/>
      <c r="AG110" s="447"/>
      <c r="AH110" s="450"/>
      <c r="AI110" s="450"/>
      <c r="AJ110" s="450"/>
      <c r="AK110" s="451"/>
      <c r="AO110" s="438"/>
      <c r="AP110" s="472"/>
      <c r="AQ110" s="473"/>
      <c r="AR110" s="424"/>
      <c r="AS110" s="56"/>
      <c r="AT110" s="44"/>
      <c r="AU110" s="452"/>
      <c r="AV110" s="452"/>
      <c r="AW110" s="452"/>
      <c r="AX110" s="44"/>
      <c r="AY110" s="452"/>
      <c r="AZ110" s="56"/>
      <c r="BA110" s="452"/>
      <c r="BB110" s="455"/>
      <c r="BC110" s="455"/>
      <c r="BD110" s="56"/>
      <c r="BE110" s="452"/>
      <c r="BF110" s="452"/>
      <c r="BG110" s="456"/>
      <c r="BH110" s="457"/>
      <c r="BI110" s="56"/>
      <c r="BJ110" s="474"/>
      <c r="BK110" s="452"/>
      <c r="BL110" s="56"/>
      <c r="BM110" s="56"/>
      <c r="BN110" s="452"/>
      <c r="BR110" s="459"/>
      <c r="BS110" s="460"/>
      <c r="BV110" s="461"/>
      <c r="BW110" s="382"/>
      <c r="BX110" s="382"/>
      <c r="BY110" s="462"/>
      <c r="BZ110" s="475"/>
      <c r="CA110" s="41"/>
      <c r="CB110" s="452"/>
      <c r="CC110" s="452"/>
      <c r="CD110" s="452"/>
      <c r="CE110" s="56"/>
      <c r="CF110" s="452"/>
      <c r="CG110" s="452"/>
      <c r="CH110" s="452"/>
      <c r="CI110" s="452"/>
      <c r="CK110" s="382"/>
      <c r="CL110" s="382"/>
      <c r="CM110" s="382"/>
      <c r="CP110" s="464"/>
      <c r="CQ110" s="380"/>
      <c r="CR110" s="476"/>
      <c r="CS110" s="382"/>
      <c r="CT110" s="477"/>
      <c r="CU110" s="382"/>
      <c r="CV110" s="382"/>
      <c r="CW110" s="468"/>
      <c r="CX110" s="469"/>
      <c r="CY110" s="382"/>
      <c r="CZ110" s="470"/>
      <c r="DA110" s="471"/>
      <c r="DB110" s="438"/>
      <c r="DC110" s="461"/>
      <c r="DD110" s="382"/>
      <c r="DE110" s="382"/>
      <c r="DF110" s="382"/>
      <c r="DJ110" s="438"/>
      <c r="DK110" s="461"/>
      <c r="DN110" s="438"/>
      <c r="DO110" s="452"/>
      <c r="DP110" s="455"/>
      <c r="DQ110" s="452"/>
      <c r="DR110" s="456"/>
      <c r="DS110" s="382">
        <v>106</v>
      </c>
      <c r="DW110" s="382"/>
      <c r="DX110" s="382">
        <v>11</v>
      </c>
      <c r="DY110" s="382"/>
      <c r="EO110" s="338">
        <v>107</v>
      </c>
      <c r="EP110" s="1035" t="str">
        <f>IF(Cover!B110="","",Cover!B110)</f>
        <v/>
      </c>
      <c r="EQ110" s="1035" t="str">
        <f>IF(Cover!C110="","",Cover!C110)</f>
        <v/>
      </c>
      <c r="ER110" s="1035" t="str">
        <f>IF(Cover!D110="","",Cover!D110)</f>
        <v/>
      </c>
      <c r="ES110" s="1037" t="str">
        <f>IF(AND(ISBLANK(Cover!B110),ISBLANK(Cover!C110),ISBLANK(Cover!D110)),"",100-SUM(EP110:ER110))</f>
        <v/>
      </c>
      <c r="FC110" s="351" t="str">
        <f t="shared" si="19"/>
        <v/>
      </c>
      <c r="FD110" s="127"/>
    </row>
    <row r="111" spans="1:160" ht="14.5" thickBot="1" x14ac:dyDescent="0.35">
      <c r="A111" s="339"/>
      <c r="B111" s="345"/>
      <c r="C111" s="91"/>
      <c r="D111" s="360"/>
      <c r="E111" s="352"/>
      <c r="F111" s="91"/>
      <c r="G111" s="91"/>
      <c r="H111" s="346"/>
      <c r="I111" s="350"/>
      <c r="J111" s="697"/>
      <c r="K111" s="346"/>
      <c r="L111" s="349"/>
      <c r="M111" s="346"/>
      <c r="N111" s="361"/>
      <c r="O111" s="91"/>
      <c r="P111" s="91"/>
      <c r="Q111" s="91"/>
      <c r="R111" s="360"/>
      <c r="S111" s="353"/>
      <c r="T111" s="484"/>
      <c r="U111" s="40"/>
      <c r="V111" s="446" t="str">
        <f t="shared" si="10"/>
        <v/>
      </c>
      <c r="W111" s="43" t="str">
        <f t="shared" si="11"/>
        <v/>
      </c>
      <c r="X111" s="42" t="str">
        <f t="shared" si="12"/>
        <v/>
      </c>
      <c r="Y111" s="238" t="str">
        <f t="shared" si="13"/>
        <v/>
      </c>
      <c r="Z111" s="112" t="str">
        <f t="shared" si="14"/>
        <v/>
      </c>
      <c r="AA111" s="833" t="str">
        <f t="shared" si="15"/>
        <v/>
      </c>
      <c r="AB111" s="456">
        <f t="shared" si="16"/>
        <v>0</v>
      </c>
      <c r="AC111" s="448">
        <f t="shared" si="18"/>
        <v>1</v>
      </c>
      <c r="AD111" s="837" t="str">
        <f t="shared" si="17"/>
        <v/>
      </c>
      <c r="AF111" s="438"/>
      <c r="AG111" s="447"/>
      <c r="AH111" s="450"/>
      <c r="AI111" s="450"/>
      <c r="AJ111" s="450"/>
      <c r="AK111" s="451"/>
      <c r="AO111" s="438"/>
      <c r="AP111" s="472"/>
      <c r="AQ111" s="473"/>
      <c r="AR111" s="424"/>
      <c r="AS111" s="56"/>
      <c r="AT111" s="44"/>
      <c r="AU111" s="452"/>
      <c r="AV111" s="452"/>
      <c r="AW111" s="452"/>
      <c r="AX111" s="44"/>
      <c r="AY111" s="452"/>
      <c r="AZ111" s="56"/>
      <c r="BA111" s="452"/>
      <c r="BB111" s="455"/>
      <c r="BC111" s="455"/>
      <c r="BD111" s="56"/>
      <c r="BE111" s="452"/>
      <c r="BF111" s="452"/>
      <c r="BG111" s="456"/>
      <c r="BH111" s="457"/>
      <c r="BI111" s="56"/>
      <c r="BJ111" s="474"/>
      <c r="BK111" s="452"/>
      <c r="BL111" s="56"/>
      <c r="BM111" s="56"/>
      <c r="BN111" s="452"/>
      <c r="BR111" s="459"/>
      <c r="BS111" s="460"/>
      <c r="BV111" s="461"/>
      <c r="BW111" s="382"/>
      <c r="BX111" s="382"/>
      <c r="BY111" s="462"/>
      <c r="BZ111" s="475"/>
      <c r="CA111" s="41"/>
      <c r="CB111" s="452"/>
      <c r="CC111" s="452"/>
      <c r="CD111" s="452"/>
      <c r="CE111" s="56"/>
      <c r="CF111" s="452"/>
      <c r="CG111" s="452"/>
      <c r="CH111" s="452"/>
      <c r="CI111" s="452"/>
      <c r="CK111" s="382"/>
      <c r="CL111" s="382"/>
      <c r="CM111" s="382"/>
      <c r="CP111" s="464"/>
      <c r="CQ111" s="380"/>
      <c r="CR111" s="476"/>
      <c r="CS111" s="382"/>
      <c r="CT111" s="477"/>
      <c r="CU111" s="382"/>
      <c r="CV111" s="382"/>
      <c r="CW111" s="468"/>
      <c r="CX111" s="469"/>
      <c r="CY111" s="382"/>
      <c r="CZ111" s="470"/>
      <c r="DA111" s="471"/>
      <c r="DB111" s="438"/>
      <c r="DC111" s="461"/>
      <c r="DD111" s="382"/>
      <c r="DE111" s="382"/>
      <c r="DF111" s="382"/>
      <c r="DJ111" s="438"/>
      <c r="DK111" s="461"/>
      <c r="DN111" s="438"/>
      <c r="DO111" s="452"/>
      <c r="DP111" s="455"/>
      <c r="DQ111" s="452"/>
      <c r="DR111" s="456"/>
      <c r="DS111" s="382">
        <v>107</v>
      </c>
      <c r="DW111" s="382"/>
      <c r="DX111" s="382">
        <v>11.1</v>
      </c>
      <c r="DY111" s="382"/>
      <c r="EO111" s="339">
        <v>108</v>
      </c>
      <c r="EP111" s="338" t="str">
        <f>IF(Cover!B111="","",Cover!B111)</f>
        <v/>
      </c>
      <c r="EQ111" s="338" t="str">
        <f>IF(Cover!C111="","",Cover!C111)</f>
        <v/>
      </c>
      <c r="ER111" s="357" t="str">
        <f>IF(Cover!D111="","",Cover!D111)</f>
        <v/>
      </c>
      <c r="ES111" s="1037" t="str">
        <f>IF(AND(ISBLANK(Cover!B111),ISBLANK(Cover!C111),ISBLANK(Cover!D111)),"",100-SUM(EP111:ER111))</f>
        <v/>
      </c>
      <c r="FC111" s="237" t="str">
        <f t="shared" si="19"/>
        <v/>
      </c>
      <c r="FD111" s="91"/>
    </row>
    <row r="112" spans="1:160" ht="14.5" thickBot="1" x14ac:dyDescent="0.35">
      <c r="A112" s="338"/>
      <c r="B112" s="343"/>
      <c r="C112" s="128"/>
      <c r="D112" s="372"/>
      <c r="E112" s="351"/>
      <c r="F112" s="127"/>
      <c r="G112" s="127"/>
      <c r="H112" s="344"/>
      <c r="I112" s="348"/>
      <c r="J112" s="696"/>
      <c r="K112" s="344"/>
      <c r="L112" s="348"/>
      <c r="M112" s="344"/>
      <c r="N112" s="357"/>
      <c r="O112" s="127"/>
      <c r="P112" s="127"/>
      <c r="Q112" s="127"/>
      <c r="R112" s="358"/>
      <c r="S112" s="351"/>
      <c r="T112" s="127"/>
      <c r="U112" s="40"/>
      <c r="V112" s="446" t="str">
        <f t="shared" si="10"/>
        <v/>
      </c>
      <c r="W112" s="43" t="str">
        <f t="shared" si="11"/>
        <v/>
      </c>
      <c r="X112" s="42" t="str">
        <f t="shared" si="12"/>
        <v/>
      </c>
      <c r="Y112" s="238" t="str">
        <f t="shared" si="13"/>
        <v/>
      </c>
      <c r="Z112" s="112" t="str">
        <f t="shared" si="14"/>
        <v/>
      </c>
      <c r="AA112" s="833" t="str">
        <f t="shared" si="15"/>
        <v/>
      </c>
      <c r="AB112" s="456">
        <f t="shared" si="16"/>
        <v>0</v>
      </c>
      <c r="AC112" s="448">
        <f t="shared" si="18"/>
        <v>1</v>
      </c>
      <c r="AD112" s="837" t="str">
        <f t="shared" si="17"/>
        <v/>
      </c>
      <c r="AF112" s="438"/>
      <c r="AG112" s="447"/>
      <c r="AH112" s="450"/>
      <c r="AI112" s="450"/>
      <c r="AJ112" s="450"/>
      <c r="AK112" s="451"/>
      <c r="AO112" s="438"/>
      <c r="AP112" s="472"/>
      <c r="AQ112" s="473"/>
      <c r="AR112" s="424"/>
      <c r="AS112" s="56"/>
      <c r="AT112" s="44"/>
      <c r="AU112" s="452"/>
      <c r="AV112" s="452"/>
      <c r="AW112" s="452"/>
      <c r="AX112" s="44"/>
      <c r="AY112" s="452"/>
      <c r="AZ112" s="56"/>
      <c r="BA112" s="452"/>
      <c r="BB112" s="455"/>
      <c r="BC112" s="455"/>
      <c r="BD112" s="56"/>
      <c r="BE112" s="452"/>
      <c r="BF112" s="452"/>
      <c r="BG112" s="456"/>
      <c r="BH112" s="457"/>
      <c r="BI112" s="56"/>
      <c r="BJ112" s="474"/>
      <c r="BK112" s="452"/>
      <c r="BL112" s="56"/>
      <c r="BM112" s="56"/>
      <c r="BN112" s="452"/>
      <c r="BR112" s="459"/>
      <c r="BS112" s="460"/>
      <c r="BV112" s="461"/>
      <c r="BW112" s="382"/>
      <c r="BX112" s="382"/>
      <c r="BY112" s="462"/>
      <c r="BZ112" s="475"/>
      <c r="CA112" s="41"/>
      <c r="CB112" s="452"/>
      <c r="CC112" s="452"/>
      <c r="CD112" s="452"/>
      <c r="CE112" s="56"/>
      <c r="CF112" s="452"/>
      <c r="CG112" s="452"/>
      <c r="CH112" s="452"/>
      <c r="CI112" s="452"/>
      <c r="CK112" s="382"/>
      <c r="CL112" s="382"/>
      <c r="CM112" s="382"/>
      <c r="CP112" s="464"/>
      <c r="CQ112" s="380"/>
      <c r="CR112" s="476"/>
      <c r="CS112" s="382"/>
      <c r="CT112" s="477"/>
      <c r="CU112" s="382"/>
      <c r="CV112" s="382"/>
      <c r="CW112" s="468"/>
      <c r="CX112" s="469"/>
      <c r="CY112" s="382"/>
      <c r="CZ112" s="470"/>
      <c r="DA112" s="471"/>
      <c r="DB112" s="438"/>
      <c r="DC112" s="461"/>
      <c r="DD112" s="382"/>
      <c r="DE112" s="382"/>
      <c r="DF112" s="382"/>
      <c r="DJ112" s="438"/>
      <c r="DK112" s="461"/>
      <c r="DN112" s="438"/>
      <c r="DO112" s="452"/>
      <c r="DP112" s="455"/>
      <c r="DQ112" s="452"/>
      <c r="DR112" s="456"/>
      <c r="DS112" s="382">
        <v>108</v>
      </c>
      <c r="DW112" s="382"/>
      <c r="DX112" s="382">
        <v>11.2</v>
      </c>
      <c r="DY112" s="382"/>
      <c r="EO112" s="338">
        <v>109</v>
      </c>
      <c r="EP112" s="1035" t="str">
        <f>IF(Cover!B112="","",Cover!B112)</f>
        <v/>
      </c>
      <c r="EQ112" s="1035" t="str">
        <f>IF(Cover!C112="","",Cover!C112)</f>
        <v/>
      </c>
      <c r="ER112" s="1035" t="str">
        <f>IF(Cover!D112="","",Cover!D112)</f>
        <v/>
      </c>
      <c r="ES112" s="1037" t="str">
        <f>IF(AND(ISBLANK(Cover!B112),ISBLANK(Cover!C112),ISBLANK(Cover!D112)),"",100-SUM(EP112:ER112))</f>
        <v/>
      </c>
      <c r="FC112" s="351" t="str">
        <f t="shared" si="19"/>
        <v/>
      </c>
      <c r="FD112" s="127"/>
    </row>
    <row r="113" spans="1:160" ht="14.5" thickBot="1" x14ac:dyDescent="0.35">
      <c r="A113" s="339"/>
      <c r="B113" s="345"/>
      <c r="C113" s="485"/>
      <c r="D113" s="360"/>
      <c r="E113" s="352"/>
      <c r="F113" s="91"/>
      <c r="G113" s="91"/>
      <c r="H113" s="346"/>
      <c r="I113" s="350"/>
      <c r="J113" s="697"/>
      <c r="K113" s="346"/>
      <c r="L113" s="349"/>
      <c r="M113" s="346"/>
      <c r="N113" s="361"/>
      <c r="O113" s="91"/>
      <c r="P113" s="91"/>
      <c r="Q113" s="91"/>
      <c r="R113" s="360"/>
      <c r="S113" s="353"/>
      <c r="T113" s="91"/>
      <c r="U113" s="40"/>
      <c r="V113" s="446" t="str">
        <f t="shared" si="10"/>
        <v/>
      </c>
      <c r="W113" s="43" t="str">
        <f t="shared" si="11"/>
        <v/>
      </c>
      <c r="X113" s="42" t="str">
        <f t="shared" si="12"/>
        <v/>
      </c>
      <c r="Y113" s="238" t="str">
        <f t="shared" si="13"/>
        <v/>
      </c>
      <c r="Z113" s="112" t="str">
        <f t="shared" si="14"/>
        <v/>
      </c>
      <c r="AA113" s="833" t="str">
        <f t="shared" si="15"/>
        <v/>
      </c>
      <c r="AB113" s="456">
        <f t="shared" si="16"/>
        <v>0</v>
      </c>
      <c r="AC113" s="448">
        <f t="shared" si="18"/>
        <v>1</v>
      </c>
      <c r="AD113" s="837" t="str">
        <f t="shared" si="17"/>
        <v/>
      </c>
      <c r="AF113" s="438"/>
      <c r="AG113" s="447"/>
      <c r="AH113" s="450"/>
      <c r="AI113" s="450"/>
      <c r="AJ113" s="450"/>
      <c r="AK113" s="451"/>
      <c r="AO113" s="438"/>
      <c r="AP113" s="472"/>
      <c r="AQ113" s="473"/>
      <c r="AR113" s="424"/>
      <c r="AS113" s="56"/>
      <c r="AT113" s="44"/>
      <c r="AU113" s="452"/>
      <c r="AV113" s="452"/>
      <c r="AW113" s="452"/>
      <c r="AX113" s="44"/>
      <c r="AY113" s="452"/>
      <c r="AZ113" s="56"/>
      <c r="BA113" s="452"/>
      <c r="BB113" s="455"/>
      <c r="BC113" s="455"/>
      <c r="BD113" s="56"/>
      <c r="BE113" s="452"/>
      <c r="BF113" s="452"/>
      <c r="BG113" s="456"/>
      <c r="BH113" s="457"/>
      <c r="BI113" s="56"/>
      <c r="BJ113" s="474"/>
      <c r="BK113" s="452"/>
      <c r="BL113" s="56"/>
      <c r="BM113" s="56"/>
      <c r="BN113" s="452"/>
      <c r="BR113" s="459"/>
      <c r="BS113" s="460"/>
      <c r="BV113" s="461"/>
      <c r="BW113" s="382"/>
      <c r="BX113" s="382"/>
      <c r="BY113" s="462"/>
      <c r="BZ113" s="475"/>
      <c r="CA113" s="41"/>
      <c r="CB113" s="452"/>
      <c r="CC113" s="452"/>
      <c r="CD113" s="452"/>
      <c r="CE113" s="56"/>
      <c r="CF113" s="452"/>
      <c r="CG113" s="452"/>
      <c r="CH113" s="452"/>
      <c r="CI113" s="452"/>
      <c r="CK113" s="382"/>
      <c r="CL113" s="382"/>
      <c r="CM113" s="382"/>
      <c r="CP113" s="464"/>
      <c r="CQ113" s="380"/>
      <c r="CR113" s="476"/>
      <c r="CS113" s="382"/>
      <c r="CT113" s="477"/>
      <c r="CU113" s="382"/>
      <c r="CV113" s="382"/>
      <c r="CW113" s="468"/>
      <c r="CX113" s="469"/>
      <c r="CY113" s="382"/>
      <c r="CZ113" s="470"/>
      <c r="DA113" s="471"/>
      <c r="DB113" s="438"/>
      <c r="DC113" s="461"/>
      <c r="DD113" s="382"/>
      <c r="DE113" s="382"/>
      <c r="DF113" s="382"/>
      <c r="DJ113" s="438"/>
      <c r="DK113" s="461"/>
      <c r="DN113" s="438"/>
      <c r="DO113" s="452"/>
      <c r="DP113" s="455"/>
      <c r="DQ113" s="452"/>
      <c r="DR113" s="456"/>
      <c r="DS113" s="382">
        <v>109</v>
      </c>
      <c r="DW113" s="382"/>
      <c r="DX113" s="382">
        <v>11.3</v>
      </c>
      <c r="DY113" s="382"/>
      <c r="EO113" s="339">
        <v>110</v>
      </c>
      <c r="EP113" s="338" t="str">
        <f>IF(Cover!B113="","",Cover!B113)</f>
        <v/>
      </c>
      <c r="EQ113" s="338" t="str">
        <f>IF(Cover!C113="","",Cover!C113)</f>
        <v/>
      </c>
      <c r="ER113" s="357" t="str">
        <f>IF(Cover!D113="","",Cover!D113)</f>
        <v/>
      </c>
      <c r="ES113" s="1037" t="str">
        <f>IF(AND(ISBLANK(Cover!B113),ISBLANK(Cover!C113),ISBLANK(Cover!D113)),"",100-SUM(EP113:ER113))</f>
        <v/>
      </c>
      <c r="FC113" s="237" t="str">
        <f t="shared" si="19"/>
        <v/>
      </c>
      <c r="FD113" s="91"/>
    </row>
    <row r="114" spans="1:160" ht="14.5" thickBot="1" x14ac:dyDescent="0.35">
      <c r="A114" s="338"/>
      <c r="B114" s="343"/>
      <c r="C114" s="128"/>
      <c r="D114" s="372"/>
      <c r="E114" s="351"/>
      <c r="F114" s="127"/>
      <c r="G114" s="127"/>
      <c r="H114" s="344"/>
      <c r="I114" s="348"/>
      <c r="J114" s="696"/>
      <c r="K114" s="344"/>
      <c r="L114" s="348"/>
      <c r="M114" s="344"/>
      <c r="N114" s="357"/>
      <c r="O114" s="127"/>
      <c r="P114" s="127"/>
      <c r="Q114" s="127"/>
      <c r="R114" s="358"/>
      <c r="S114" s="351"/>
      <c r="T114" s="127"/>
      <c r="U114" s="40"/>
      <c r="V114" s="446" t="str">
        <f t="shared" si="10"/>
        <v/>
      </c>
      <c r="W114" s="43" t="str">
        <f t="shared" si="11"/>
        <v/>
      </c>
      <c r="X114" s="42" t="str">
        <f t="shared" si="12"/>
        <v/>
      </c>
      <c r="Y114" s="238" t="str">
        <f t="shared" si="13"/>
        <v/>
      </c>
      <c r="Z114" s="112" t="str">
        <f t="shared" si="14"/>
        <v/>
      </c>
      <c r="AA114" s="833" t="str">
        <f t="shared" si="15"/>
        <v/>
      </c>
      <c r="AB114" s="456">
        <f t="shared" si="16"/>
        <v>0</v>
      </c>
      <c r="AC114" s="448">
        <f t="shared" si="18"/>
        <v>1</v>
      </c>
      <c r="AD114" s="837" t="str">
        <f t="shared" si="17"/>
        <v/>
      </c>
      <c r="AF114" s="438"/>
      <c r="AG114" s="447"/>
      <c r="AH114" s="450"/>
      <c r="AI114" s="450"/>
      <c r="AJ114" s="450"/>
      <c r="AK114" s="451"/>
      <c r="AO114" s="438"/>
      <c r="AP114" s="472"/>
      <c r="AQ114" s="473"/>
      <c r="AR114" s="424"/>
      <c r="AS114" s="56"/>
      <c r="AT114" s="44"/>
      <c r="AU114" s="452"/>
      <c r="AV114" s="452"/>
      <c r="AW114" s="452"/>
      <c r="AX114" s="44"/>
      <c r="AY114" s="452"/>
      <c r="AZ114" s="56"/>
      <c r="BA114" s="452"/>
      <c r="BB114" s="455"/>
      <c r="BC114" s="455"/>
      <c r="BD114" s="56"/>
      <c r="BE114" s="452"/>
      <c r="BF114" s="452"/>
      <c r="BG114" s="456"/>
      <c r="BH114" s="457"/>
      <c r="BI114" s="56"/>
      <c r="BJ114" s="474"/>
      <c r="BK114" s="452"/>
      <c r="BL114" s="56"/>
      <c r="BM114" s="56"/>
      <c r="BN114" s="452"/>
      <c r="BR114" s="459"/>
      <c r="BS114" s="460"/>
      <c r="BV114" s="461"/>
      <c r="BW114" s="382"/>
      <c r="BX114" s="382"/>
      <c r="BY114" s="462"/>
      <c r="BZ114" s="475"/>
      <c r="CA114" s="41"/>
      <c r="CB114" s="452"/>
      <c r="CC114" s="452"/>
      <c r="CD114" s="452"/>
      <c r="CE114" s="56"/>
      <c r="CF114" s="452"/>
      <c r="CG114" s="452"/>
      <c r="CH114" s="452"/>
      <c r="CI114" s="452"/>
      <c r="CK114" s="382"/>
      <c r="CL114" s="382"/>
      <c r="CM114" s="382"/>
      <c r="CP114" s="464"/>
      <c r="CQ114" s="380"/>
      <c r="CR114" s="476"/>
      <c r="CS114" s="382"/>
      <c r="CT114" s="477"/>
      <c r="CU114" s="382"/>
      <c r="CV114" s="382"/>
      <c r="CW114" s="468"/>
      <c r="CX114" s="469"/>
      <c r="CY114" s="382"/>
      <c r="CZ114" s="470"/>
      <c r="DA114" s="471"/>
      <c r="DB114" s="438"/>
      <c r="DC114" s="461"/>
      <c r="DD114" s="382"/>
      <c r="DE114" s="382"/>
      <c r="DF114" s="382"/>
      <c r="DJ114" s="438"/>
      <c r="DK114" s="461"/>
      <c r="DN114" s="438"/>
      <c r="DO114" s="452"/>
      <c r="DP114" s="455"/>
      <c r="DQ114" s="452"/>
      <c r="DR114" s="456"/>
      <c r="DS114" s="382">
        <v>110</v>
      </c>
      <c r="DW114" s="382"/>
      <c r="DX114" s="382">
        <v>11.4</v>
      </c>
      <c r="DY114" s="382"/>
      <c r="EO114" s="338">
        <v>111</v>
      </c>
      <c r="EP114" s="1035" t="str">
        <f>IF(Cover!B114="","",Cover!B114)</f>
        <v/>
      </c>
      <c r="EQ114" s="1035" t="str">
        <f>IF(Cover!C114="","",Cover!C114)</f>
        <v/>
      </c>
      <c r="ER114" s="1035" t="str">
        <f>IF(Cover!D114="","",Cover!D114)</f>
        <v/>
      </c>
      <c r="ES114" s="1037" t="str">
        <f>IF(AND(ISBLANK(Cover!B114),ISBLANK(Cover!C114),ISBLANK(Cover!D114)),"",100-SUM(EP114:ER114))</f>
        <v/>
      </c>
      <c r="FC114" s="351" t="str">
        <f t="shared" si="19"/>
        <v/>
      </c>
      <c r="FD114" s="127"/>
    </row>
    <row r="115" spans="1:160" ht="14.5" thickBot="1" x14ac:dyDescent="0.35">
      <c r="A115" s="339"/>
      <c r="B115" s="345"/>
      <c r="C115" s="90"/>
      <c r="D115" s="362"/>
      <c r="E115" s="352"/>
      <c r="F115" s="90"/>
      <c r="G115" s="91"/>
      <c r="H115" s="346"/>
      <c r="I115" s="349"/>
      <c r="J115" s="697"/>
      <c r="K115" s="346"/>
      <c r="L115" s="349"/>
      <c r="M115" s="346"/>
      <c r="N115" s="359"/>
      <c r="O115" s="91"/>
      <c r="P115" s="91"/>
      <c r="Q115" s="91"/>
      <c r="R115" s="360"/>
      <c r="S115" s="355"/>
      <c r="T115" s="91"/>
      <c r="U115" s="40"/>
      <c r="V115" s="446" t="str">
        <f t="shared" si="10"/>
        <v/>
      </c>
      <c r="W115" s="43" t="str">
        <f t="shared" si="11"/>
        <v/>
      </c>
      <c r="X115" s="42" t="str">
        <f t="shared" si="12"/>
        <v/>
      </c>
      <c r="Y115" s="238" t="str">
        <f t="shared" si="13"/>
        <v/>
      </c>
      <c r="Z115" s="112" t="str">
        <f t="shared" si="14"/>
        <v/>
      </c>
      <c r="AA115" s="833" t="str">
        <f t="shared" si="15"/>
        <v/>
      </c>
      <c r="AB115" s="456">
        <f t="shared" si="16"/>
        <v>0</v>
      </c>
      <c r="AC115" s="448">
        <f t="shared" si="18"/>
        <v>1</v>
      </c>
      <c r="AD115" s="837" t="str">
        <f t="shared" si="17"/>
        <v/>
      </c>
      <c r="AF115" s="438"/>
      <c r="AG115" s="447"/>
      <c r="AH115" s="450"/>
      <c r="AI115" s="450"/>
      <c r="AJ115" s="450"/>
      <c r="AK115" s="451"/>
      <c r="AO115" s="438"/>
      <c r="AP115" s="472"/>
      <c r="AQ115" s="473"/>
      <c r="AR115" s="424"/>
      <c r="AS115" s="56"/>
      <c r="AT115" s="44"/>
      <c r="AU115" s="452"/>
      <c r="AV115" s="452"/>
      <c r="AW115" s="452"/>
      <c r="AX115" s="44"/>
      <c r="AY115" s="452"/>
      <c r="AZ115" s="56"/>
      <c r="BA115" s="452"/>
      <c r="BB115" s="455"/>
      <c r="BC115" s="455"/>
      <c r="BD115" s="56"/>
      <c r="BE115" s="452"/>
      <c r="BF115" s="452"/>
      <c r="BG115" s="456"/>
      <c r="BH115" s="457"/>
      <c r="BI115" s="56"/>
      <c r="BJ115" s="474"/>
      <c r="BK115" s="452"/>
      <c r="BL115" s="56"/>
      <c r="BM115" s="56"/>
      <c r="BN115" s="452"/>
      <c r="BR115" s="459"/>
      <c r="BS115" s="460"/>
      <c r="BV115" s="461"/>
      <c r="BW115" s="382"/>
      <c r="BX115" s="382"/>
      <c r="BY115" s="462"/>
      <c r="BZ115" s="475"/>
      <c r="CA115" s="41"/>
      <c r="CB115" s="452"/>
      <c r="CC115" s="452"/>
      <c r="CD115" s="452"/>
      <c r="CE115" s="56"/>
      <c r="CF115" s="452"/>
      <c r="CG115" s="452"/>
      <c r="CH115" s="452"/>
      <c r="CI115" s="452"/>
      <c r="CK115" s="382"/>
      <c r="CL115" s="382"/>
      <c r="CM115" s="382"/>
      <c r="CP115" s="464"/>
      <c r="CQ115" s="380"/>
      <c r="CR115" s="476"/>
      <c r="CS115" s="382"/>
      <c r="CT115" s="477"/>
      <c r="CU115" s="382"/>
      <c r="CV115" s="382"/>
      <c r="CW115" s="468"/>
      <c r="CX115" s="469"/>
      <c r="CY115" s="382"/>
      <c r="CZ115" s="470"/>
      <c r="DA115" s="471"/>
      <c r="DB115" s="438"/>
      <c r="DC115" s="461"/>
      <c r="DD115" s="382"/>
      <c r="DE115" s="382"/>
      <c r="DF115" s="382"/>
      <c r="DJ115" s="438"/>
      <c r="DK115" s="461"/>
      <c r="DN115" s="438"/>
      <c r="DO115" s="452"/>
      <c r="DP115" s="455"/>
      <c r="DQ115" s="452"/>
      <c r="DR115" s="456"/>
      <c r="DS115" s="382">
        <v>111</v>
      </c>
      <c r="DW115" s="382"/>
      <c r="DX115" s="382">
        <v>11.5</v>
      </c>
      <c r="DY115" s="382"/>
      <c r="EO115" s="339">
        <v>112</v>
      </c>
      <c r="EP115" s="338" t="str">
        <f>IF(Cover!B115="","",Cover!B115)</f>
        <v/>
      </c>
      <c r="EQ115" s="338" t="str">
        <f>IF(Cover!C115="","",Cover!C115)</f>
        <v/>
      </c>
      <c r="ER115" s="357" t="str">
        <f>IF(Cover!D115="","",Cover!D115)</f>
        <v/>
      </c>
      <c r="ES115" s="1037" t="str">
        <f>IF(AND(ISBLANK(Cover!B115),ISBLANK(Cover!C115),ISBLANK(Cover!D115)),"",100-SUM(EP115:ER115))</f>
        <v/>
      </c>
      <c r="FC115" s="237" t="str">
        <f t="shared" si="19"/>
        <v/>
      </c>
      <c r="FD115" s="90"/>
    </row>
    <row r="116" spans="1:160" ht="14.5" thickBot="1" x14ac:dyDescent="0.35">
      <c r="A116" s="338"/>
      <c r="B116" s="343"/>
      <c r="C116" s="128"/>
      <c r="D116" s="372"/>
      <c r="E116" s="351"/>
      <c r="F116" s="127"/>
      <c r="G116" s="127"/>
      <c r="H116" s="344"/>
      <c r="I116" s="348"/>
      <c r="J116" s="696"/>
      <c r="K116" s="344"/>
      <c r="L116" s="348"/>
      <c r="M116" s="344"/>
      <c r="N116" s="357"/>
      <c r="O116" s="127"/>
      <c r="P116" s="127"/>
      <c r="Q116" s="127"/>
      <c r="R116" s="358"/>
      <c r="S116" s="351"/>
      <c r="T116" s="127"/>
      <c r="U116" s="40"/>
      <c r="V116" s="446" t="str">
        <f t="shared" si="10"/>
        <v/>
      </c>
      <c r="W116" s="43" t="str">
        <f t="shared" si="11"/>
        <v/>
      </c>
      <c r="X116" s="42" t="str">
        <f t="shared" si="12"/>
        <v/>
      </c>
      <c r="Y116" s="238" t="str">
        <f t="shared" si="13"/>
        <v/>
      </c>
      <c r="Z116" s="112" t="str">
        <f t="shared" si="14"/>
        <v/>
      </c>
      <c r="AA116" s="833" t="str">
        <f t="shared" si="15"/>
        <v/>
      </c>
      <c r="AB116" s="456">
        <f t="shared" si="16"/>
        <v>0</v>
      </c>
      <c r="AC116" s="448">
        <f t="shared" si="18"/>
        <v>1</v>
      </c>
      <c r="AD116" s="837" t="str">
        <f t="shared" si="17"/>
        <v/>
      </c>
      <c r="AF116" s="438"/>
      <c r="AG116" s="447"/>
      <c r="AH116" s="450"/>
      <c r="AI116" s="450"/>
      <c r="AJ116" s="450"/>
      <c r="AK116" s="451"/>
      <c r="AO116" s="438"/>
      <c r="AP116" s="472"/>
      <c r="AQ116" s="473"/>
      <c r="AR116" s="424"/>
      <c r="AS116" s="56"/>
      <c r="AT116" s="44"/>
      <c r="AU116" s="452"/>
      <c r="AV116" s="452"/>
      <c r="AW116" s="452"/>
      <c r="AX116" s="44"/>
      <c r="AY116" s="452"/>
      <c r="AZ116" s="56"/>
      <c r="BA116" s="452"/>
      <c r="BB116" s="455"/>
      <c r="BC116" s="455"/>
      <c r="BD116" s="56"/>
      <c r="BE116" s="452"/>
      <c r="BF116" s="452"/>
      <c r="BG116" s="456"/>
      <c r="BH116" s="457"/>
      <c r="BI116" s="56"/>
      <c r="BJ116" s="474"/>
      <c r="BK116" s="452"/>
      <c r="BL116" s="56"/>
      <c r="BM116" s="56"/>
      <c r="BN116" s="452"/>
      <c r="BR116" s="459"/>
      <c r="BS116" s="460"/>
      <c r="BV116" s="461"/>
      <c r="BW116" s="382"/>
      <c r="BX116" s="382"/>
      <c r="BY116" s="462"/>
      <c r="BZ116" s="475"/>
      <c r="CA116" s="41"/>
      <c r="CB116" s="452"/>
      <c r="CC116" s="452"/>
      <c r="CD116" s="452"/>
      <c r="CE116" s="56"/>
      <c r="CF116" s="452"/>
      <c r="CG116" s="452"/>
      <c r="CH116" s="452"/>
      <c r="CI116" s="452"/>
      <c r="CK116" s="382"/>
      <c r="CL116" s="382"/>
      <c r="CM116" s="382"/>
      <c r="CP116" s="464"/>
      <c r="CQ116" s="380"/>
      <c r="CR116" s="476"/>
      <c r="CS116" s="382"/>
      <c r="CT116" s="477"/>
      <c r="CU116" s="382"/>
      <c r="CV116" s="382"/>
      <c r="CW116" s="468"/>
      <c r="CX116" s="469"/>
      <c r="CY116" s="382"/>
      <c r="CZ116" s="470"/>
      <c r="DA116" s="471"/>
      <c r="DB116" s="438"/>
      <c r="DC116" s="461"/>
      <c r="DD116" s="382"/>
      <c r="DE116" s="382"/>
      <c r="DF116" s="382"/>
      <c r="DJ116" s="438"/>
      <c r="DK116" s="461"/>
      <c r="DN116" s="438"/>
      <c r="DO116" s="452"/>
      <c r="DP116" s="455"/>
      <c r="DQ116" s="452"/>
      <c r="DR116" s="456"/>
      <c r="DS116" s="382">
        <v>112</v>
      </c>
      <c r="DW116" s="382"/>
      <c r="DX116" s="382">
        <v>11.6</v>
      </c>
      <c r="DY116" s="382"/>
      <c r="EO116" s="338">
        <v>113</v>
      </c>
      <c r="EP116" s="1035" t="str">
        <f>IF(Cover!B116="","",Cover!B116)</f>
        <v/>
      </c>
      <c r="EQ116" s="1035" t="str">
        <f>IF(Cover!C116="","",Cover!C116)</f>
        <v/>
      </c>
      <c r="ER116" s="1035" t="str">
        <f>IF(Cover!D116="","",Cover!D116)</f>
        <v/>
      </c>
      <c r="ES116" s="1037" t="str">
        <f>IF(AND(ISBLANK(Cover!B116),ISBLANK(Cover!C116),ISBLANK(Cover!D116)),"",100-SUM(EP116:ER116))</f>
        <v/>
      </c>
      <c r="FC116" s="351" t="str">
        <f t="shared" si="19"/>
        <v/>
      </c>
      <c r="FD116" s="127"/>
    </row>
    <row r="117" spans="1:160" ht="14.5" thickBot="1" x14ac:dyDescent="0.35">
      <c r="A117" s="339"/>
      <c r="B117" s="345"/>
      <c r="C117" s="90"/>
      <c r="D117" s="360"/>
      <c r="E117" s="352"/>
      <c r="F117" s="90"/>
      <c r="G117" s="91"/>
      <c r="H117" s="346"/>
      <c r="I117" s="349"/>
      <c r="J117" s="697"/>
      <c r="K117" s="346"/>
      <c r="L117" s="349"/>
      <c r="M117" s="346"/>
      <c r="N117" s="359"/>
      <c r="O117" s="91"/>
      <c r="P117" s="91"/>
      <c r="Q117" s="91"/>
      <c r="R117" s="360"/>
      <c r="S117" s="353"/>
      <c r="T117" s="91"/>
      <c r="U117" s="40"/>
      <c r="V117" s="446" t="str">
        <f t="shared" si="10"/>
        <v/>
      </c>
      <c r="W117" s="43" t="str">
        <f t="shared" si="11"/>
        <v/>
      </c>
      <c r="X117" s="42" t="str">
        <f t="shared" si="12"/>
        <v/>
      </c>
      <c r="Y117" s="238" t="str">
        <f t="shared" si="13"/>
        <v/>
      </c>
      <c r="Z117" s="112" t="str">
        <f t="shared" si="14"/>
        <v/>
      </c>
      <c r="AA117" s="833" t="str">
        <f t="shared" si="15"/>
        <v/>
      </c>
      <c r="AB117" s="456">
        <f t="shared" si="16"/>
        <v>0</v>
      </c>
      <c r="AC117" s="448">
        <f t="shared" si="18"/>
        <v>1</v>
      </c>
      <c r="AD117" s="837" t="str">
        <f t="shared" si="17"/>
        <v/>
      </c>
      <c r="AF117" s="438"/>
      <c r="AG117" s="447"/>
      <c r="AH117" s="450"/>
      <c r="AI117" s="450"/>
      <c r="AJ117" s="450"/>
      <c r="AK117" s="451"/>
      <c r="AO117" s="438"/>
      <c r="AP117" s="472"/>
      <c r="AQ117" s="473"/>
      <c r="AR117" s="424"/>
      <c r="AS117" s="56"/>
      <c r="AT117" s="44"/>
      <c r="AU117" s="452"/>
      <c r="AV117" s="452"/>
      <c r="AW117" s="452"/>
      <c r="AX117" s="44"/>
      <c r="AY117" s="452"/>
      <c r="AZ117" s="56"/>
      <c r="BA117" s="452"/>
      <c r="BB117" s="455"/>
      <c r="BC117" s="455"/>
      <c r="BD117" s="56"/>
      <c r="BE117" s="452"/>
      <c r="BF117" s="452"/>
      <c r="BG117" s="456"/>
      <c r="BH117" s="457"/>
      <c r="BI117" s="56"/>
      <c r="BJ117" s="474"/>
      <c r="BK117" s="452"/>
      <c r="BL117" s="56"/>
      <c r="BM117" s="56"/>
      <c r="BN117" s="452"/>
      <c r="BR117" s="459"/>
      <c r="BS117" s="460"/>
      <c r="BV117" s="461"/>
      <c r="BW117" s="382"/>
      <c r="BX117" s="382"/>
      <c r="BY117" s="462"/>
      <c r="BZ117" s="475"/>
      <c r="CA117" s="41"/>
      <c r="CB117" s="452"/>
      <c r="CC117" s="452"/>
      <c r="CD117" s="452"/>
      <c r="CE117" s="56"/>
      <c r="CF117" s="452"/>
      <c r="CG117" s="452"/>
      <c r="CH117" s="452"/>
      <c r="CI117" s="452"/>
      <c r="CK117" s="382"/>
      <c r="CL117" s="382"/>
      <c r="CM117" s="382"/>
      <c r="CP117" s="464"/>
      <c r="CQ117" s="380"/>
      <c r="CR117" s="476"/>
      <c r="CS117" s="382"/>
      <c r="CT117" s="477"/>
      <c r="CU117" s="382"/>
      <c r="CV117" s="382"/>
      <c r="CW117" s="468"/>
      <c r="CX117" s="469"/>
      <c r="CY117" s="382"/>
      <c r="CZ117" s="470"/>
      <c r="DA117" s="471"/>
      <c r="DB117" s="438"/>
      <c r="DC117" s="461"/>
      <c r="DD117" s="382"/>
      <c r="DE117" s="382"/>
      <c r="DF117" s="382"/>
      <c r="DJ117" s="438"/>
      <c r="DK117" s="461"/>
      <c r="DN117" s="438"/>
      <c r="DO117" s="452"/>
      <c r="DP117" s="455"/>
      <c r="DQ117" s="452"/>
      <c r="DR117" s="456"/>
      <c r="DS117" s="382">
        <v>113</v>
      </c>
      <c r="DW117" s="382"/>
      <c r="DX117" s="382">
        <v>11.7</v>
      </c>
      <c r="DY117" s="382"/>
      <c r="EO117" s="339">
        <v>114</v>
      </c>
      <c r="EP117" s="338" t="str">
        <f>IF(Cover!B117="","",Cover!B117)</f>
        <v/>
      </c>
      <c r="EQ117" s="338" t="str">
        <f>IF(Cover!C117="","",Cover!C117)</f>
        <v/>
      </c>
      <c r="ER117" s="357" t="str">
        <f>IF(Cover!D117="","",Cover!D117)</f>
        <v/>
      </c>
      <c r="ES117" s="1037" t="str">
        <f>IF(AND(ISBLANK(Cover!B117),ISBLANK(Cover!C117),ISBLANK(Cover!D117)),"",100-SUM(EP117:ER117))</f>
        <v/>
      </c>
      <c r="FC117" s="237" t="str">
        <f t="shared" si="19"/>
        <v/>
      </c>
      <c r="FD117" s="90"/>
    </row>
    <row r="118" spans="1:160" ht="14.5" thickBot="1" x14ac:dyDescent="0.35">
      <c r="A118" s="338"/>
      <c r="B118" s="343"/>
      <c r="C118" s="128"/>
      <c r="D118" s="372"/>
      <c r="E118" s="351"/>
      <c r="F118" s="127"/>
      <c r="G118" s="127"/>
      <c r="H118" s="344"/>
      <c r="I118" s="348"/>
      <c r="J118" s="696"/>
      <c r="K118" s="344"/>
      <c r="L118" s="348"/>
      <c r="M118" s="344"/>
      <c r="N118" s="357"/>
      <c r="O118" s="127"/>
      <c r="P118" s="127"/>
      <c r="Q118" s="127"/>
      <c r="R118" s="358"/>
      <c r="S118" s="351"/>
      <c r="T118" s="127"/>
      <c r="U118" s="40"/>
      <c r="V118" s="446" t="str">
        <f t="shared" si="10"/>
        <v/>
      </c>
      <c r="W118" s="43" t="str">
        <f t="shared" si="11"/>
        <v/>
      </c>
      <c r="X118" s="42" t="str">
        <f t="shared" si="12"/>
        <v/>
      </c>
      <c r="Y118" s="238" t="str">
        <f t="shared" si="13"/>
        <v/>
      </c>
      <c r="Z118" s="112" t="str">
        <f t="shared" si="14"/>
        <v/>
      </c>
      <c r="AA118" s="833" t="str">
        <f t="shared" si="15"/>
        <v/>
      </c>
      <c r="AB118" s="456">
        <f t="shared" si="16"/>
        <v>0</v>
      </c>
      <c r="AC118" s="448">
        <f t="shared" si="18"/>
        <v>1</v>
      </c>
      <c r="AD118" s="837" t="str">
        <f t="shared" si="17"/>
        <v/>
      </c>
      <c r="AF118" s="438"/>
      <c r="AG118" s="447"/>
      <c r="AH118" s="450"/>
      <c r="AI118" s="450"/>
      <c r="AJ118" s="450"/>
      <c r="AK118" s="451"/>
      <c r="AO118" s="438"/>
      <c r="AP118" s="472"/>
      <c r="AQ118" s="473"/>
      <c r="AR118" s="424"/>
      <c r="AS118" s="56"/>
      <c r="AT118" s="44"/>
      <c r="AU118" s="452"/>
      <c r="AV118" s="452"/>
      <c r="AW118" s="452"/>
      <c r="AX118" s="44"/>
      <c r="AY118" s="452"/>
      <c r="AZ118" s="56"/>
      <c r="BA118" s="452"/>
      <c r="BB118" s="455"/>
      <c r="BC118" s="455"/>
      <c r="BD118" s="56"/>
      <c r="BE118" s="452"/>
      <c r="BF118" s="452"/>
      <c r="BG118" s="456"/>
      <c r="BH118" s="457"/>
      <c r="BI118" s="56"/>
      <c r="BJ118" s="474"/>
      <c r="BK118" s="452"/>
      <c r="BL118" s="56"/>
      <c r="BM118" s="56"/>
      <c r="BN118" s="452"/>
      <c r="BR118" s="459"/>
      <c r="BS118" s="460"/>
      <c r="BV118" s="461"/>
      <c r="BW118" s="382"/>
      <c r="BX118" s="382"/>
      <c r="BY118" s="462"/>
      <c r="BZ118" s="475"/>
      <c r="CA118" s="41"/>
      <c r="CB118" s="452"/>
      <c r="CC118" s="452"/>
      <c r="CD118" s="452"/>
      <c r="CE118" s="56"/>
      <c r="CF118" s="452"/>
      <c r="CG118" s="452"/>
      <c r="CH118" s="452"/>
      <c r="CI118" s="452"/>
      <c r="CK118" s="382"/>
      <c r="CL118" s="382"/>
      <c r="CM118" s="382"/>
      <c r="CP118" s="464"/>
      <c r="CQ118" s="380"/>
      <c r="CR118" s="476"/>
      <c r="CS118" s="382"/>
      <c r="CT118" s="477"/>
      <c r="CU118" s="382"/>
      <c r="CV118" s="382"/>
      <c r="CW118" s="468"/>
      <c r="CX118" s="469"/>
      <c r="CY118" s="382"/>
      <c r="CZ118" s="470"/>
      <c r="DA118" s="471"/>
      <c r="DB118" s="438"/>
      <c r="DC118" s="461"/>
      <c r="DD118" s="382"/>
      <c r="DE118" s="382"/>
      <c r="DF118" s="382"/>
      <c r="DJ118" s="438"/>
      <c r="DK118" s="461"/>
      <c r="DN118" s="438"/>
      <c r="DO118" s="452"/>
      <c r="DP118" s="455"/>
      <c r="DQ118" s="452"/>
      <c r="DR118" s="456"/>
      <c r="DS118" s="382">
        <v>114</v>
      </c>
      <c r="DW118" s="382"/>
      <c r="DX118" s="382">
        <v>11.8</v>
      </c>
      <c r="DY118" s="382"/>
      <c r="EO118" s="338">
        <v>115</v>
      </c>
      <c r="EP118" s="1035" t="str">
        <f>IF(Cover!B118="","",Cover!B118)</f>
        <v/>
      </c>
      <c r="EQ118" s="1035" t="str">
        <f>IF(Cover!C118="","",Cover!C118)</f>
        <v/>
      </c>
      <c r="ER118" s="1035" t="str">
        <f>IF(Cover!D118="","",Cover!D118)</f>
        <v/>
      </c>
      <c r="ES118" s="1037" t="str">
        <f>IF(AND(ISBLANK(Cover!B118),ISBLANK(Cover!C118),ISBLANK(Cover!D118)),"",100-SUM(EP118:ER118))</f>
        <v/>
      </c>
      <c r="FC118" s="351" t="str">
        <f t="shared" si="19"/>
        <v/>
      </c>
      <c r="FD118" s="127"/>
    </row>
    <row r="119" spans="1:160" ht="14.5" thickBot="1" x14ac:dyDescent="0.35">
      <c r="A119" s="339"/>
      <c r="B119" s="345"/>
      <c r="C119" s="90"/>
      <c r="D119" s="360"/>
      <c r="E119" s="352"/>
      <c r="F119" s="90"/>
      <c r="G119" s="91"/>
      <c r="H119" s="346"/>
      <c r="I119" s="349"/>
      <c r="J119" s="697"/>
      <c r="K119" s="346"/>
      <c r="L119" s="349"/>
      <c r="M119" s="346"/>
      <c r="N119" s="359"/>
      <c r="O119" s="91"/>
      <c r="P119" s="91"/>
      <c r="Q119" s="91"/>
      <c r="R119" s="360"/>
      <c r="S119" s="353"/>
      <c r="T119" s="91"/>
      <c r="U119" s="40"/>
      <c r="V119" s="446" t="str">
        <f t="shared" si="10"/>
        <v/>
      </c>
      <c r="W119" s="43" t="str">
        <f t="shared" si="11"/>
        <v/>
      </c>
      <c r="X119" s="42" t="str">
        <f t="shared" si="12"/>
        <v/>
      </c>
      <c r="Y119" s="238" t="str">
        <f t="shared" si="13"/>
        <v/>
      </c>
      <c r="Z119" s="112" t="str">
        <f t="shared" si="14"/>
        <v/>
      </c>
      <c r="AA119" s="833" t="str">
        <f t="shared" si="15"/>
        <v/>
      </c>
      <c r="AB119" s="456">
        <f t="shared" si="16"/>
        <v>0</v>
      </c>
      <c r="AC119" s="448">
        <f t="shared" si="18"/>
        <v>1</v>
      </c>
      <c r="AD119" s="837" t="str">
        <f t="shared" si="17"/>
        <v/>
      </c>
      <c r="AF119" s="438"/>
      <c r="AG119" s="447"/>
      <c r="AH119" s="450"/>
      <c r="AI119" s="450"/>
      <c r="AJ119" s="450"/>
      <c r="AK119" s="451"/>
      <c r="AO119" s="438"/>
      <c r="AP119" s="472"/>
      <c r="AQ119" s="473"/>
      <c r="AR119" s="424"/>
      <c r="AS119" s="56"/>
      <c r="AT119" s="44"/>
      <c r="AU119" s="452"/>
      <c r="AV119" s="452"/>
      <c r="AW119" s="452"/>
      <c r="AX119" s="44"/>
      <c r="AY119" s="452"/>
      <c r="AZ119" s="56"/>
      <c r="BA119" s="452"/>
      <c r="BB119" s="455"/>
      <c r="BC119" s="455"/>
      <c r="BD119" s="56"/>
      <c r="BE119" s="452"/>
      <c r="BF119" s="452"/>
      <c r="BG119" s="456"/>
      <c r="BH119" s="457"/>
      <c r="BI119" s="56"/>
      <c r="BJ119" s="474"/>
      <c r="BK119" s="452"/>
      <c r="BL119" s="56"/>
      <c r="BM119" s="56"/>
      <c r="BN119" s="452"/>
      <c r="BR119" s="459"/>
      <c r="BS119" s="460"/>
      <c r="BV119" s="461"/>
      <c r="BW119" s="382"/>
      <c r="BX119" s="382"/>
      <c r="BY119" s="462"/>
      <c r="BZ119" s="475"/>
      <c r="CA119" s="41"/>
      <c r="CB119" s="452"/>
      <c r="CC119" s="452"/>
      <c r="CD119" s="452"/>
      <c r="CE119" s="56"/>
      <c r="CF119" s="452"/>
      <c r="CG119" s="452"/>
      <c r="CH119" s="452"/>
      <c r="CI119" s="452"/>
      <c r="CK119" s="382"/>
      <c r="CL119" s="382"/>
      <c r="CM119" s="382"/>
      <c r="CP119" s="464"/>
      <c r="CQ119" s="380"/>
      <c r="CR119" s="476"/>
      <c r="CS119" s="382"/>
      <c r="CT119" s="477"/>
      <c r="CU119" s="382"/>
      <c r="CV119" s="382"/>
      <c r="CW119" s="468"/>
      <c r="CX119" s="469"/>
      <c r="CY119" s="382"/>
      <c r="CZ119" s="470"/>
      <c r="DA119" s="471"/>
      <c r="DB119" s="438"/>
      <c r="DC119" s="461"/>
      <c r="DD119" s="382"/>
      <c r="DE119" s="382"/>
      <c r="DF119" s="382"/>
      <c r="DJ119" s="438"/>
      <c r="DK119" s="461"/>
      <c r="DN119" s="438"/>
      <c r="DO119" s="452"/>
      <c r="DP119" s="455"/>
      <c r="DQ119" s="452"/>
      <c r="DR119" s="456"/>
      <c r="DS119" s="382">
        <v>115</v>
      </c>
      <c r="DW119" s="382"/>
      <c r="DX119" s="382">
        <v>11.9</v>
      </c>
      <c r="DY119" s="382"/>
      <c r="EO119" s="339">
        <v>116</v>
      </c>
      <c r="EP119" s="338" t="str">
        <f>IF(Cover!B119="","",Cover!B119)</f>
        <v/>
      </c>
      <c r="EQ119" s="338" t="str">
        <f>IF(Cover!C119="","",Cover!C119)</f>
        <v/>
      </c>
      <c r="ER119" s="357" t="str">
        <f>IF(Cover!D119="","",Cover!D119)</f>
        <v/>
      </c>
      <c r="ES119" s="1037" t="str">
        <f>IF(AND(ISBLANK(Cover!B119),ISBLANK(Cover!C119),ISBLANK(Cover!D119)),"",100-SUM(EP119:ER119))</f>
        <v/>
      </c>
      <c r="FC119" s="237" t="str">
        <f t="shared" si="19"/>
        <v/>
      </c>
      <c r="FD119" s="90"/>
    </row>
    <row r="120" spans="1:160" ht="14.5" thickBot="1" x14ac:dyDescent="0.35">
      <c r="A120" s="338"/>
      <c r="B120" s="343"/>
      <c r="C120" s="128"/>
      <c r="D120" s="372"/>
      <c r="E120" s="351"/>
      <c r="F120" s="127"/>
      <c r="G120" s="127"/>
      <c r="H120" s="344"/>
      <c r="I120" s="348"/>
      <c r="J120" s="696"/>
      <c r="K120" s="344"/>
      <c r="L120" s="348"/>
      <c r="M120" s="344"/>
      <c r="N120" s="357"/>
      <c r="O120" s="127"/>
      <c r="P120" s="127"/>
      <c r="Q120" s="127"/>
      <c r="R120" s="358"/>
      <c r="S120" s="351"/>
      <c r="T120" s="127"/>
      <c r="U120" s="40"/>
      <c r="V120" s="446" t="str">
        <f t="shared" si="10"/>
        <v/>
      </c>
      <c r="W120" s="43" t="str">
        <f t="shared" si="11"/>
        <v/>
      </c>
      <c r="X120" s="42" t="str">
        <f t="shared" si="12"/>
        <v/>
      </c>
      <c r="Y120" s="238" t="str">
        <f t="shared" si="13"/>
        <v/>
      </c>
      <c r="Z120" s="112" t="str">
        <f t="shared" si="14"/>
        <v/>
      </c>
      <c r="AA120" s="833" t="str">
        <f t="shared" si="15"/>
        <v/>
      </c>
      <c r="AB120" s="456">
        <f t="shared" si="16"/>
        <v>0</v>
      </c>
      <c r="AC120" s="448">
        <f t="shared" si="18"/>
        <v>1</v>
      </c>
      <c r="AD120" s="837" t="str">
        <f t="shared" si="17"/>
        <v/>
      </c>
      <c r="AF120" s="438"/>
      <c r="AG120" s="447"/>
      <c r="AH120" s="450"/>
      <c r="AI120" s="450"/>
      <c r="AJ120" s="450"/>
      <c r="AK120" s="451"/>
      <c r="AO120" s="438"/>
      <c r="AP120" s="472"/>
      <c r="AQ120" s="473"/>
      <c r="AR120" s="424"/>
      <c r="AS120" s="56"/>
      <c r="AT120" s="44"/>
      <c r="AU120" s="452"/>
      <c r="AV120" s="452"/>
      <c r="AW120" s="452"/>
      <c r="AX120" s="44"/>
      <c r="AY120" s="452"/>
      <c r="AZ120" s="56"/>
      <c r="BA120" s="452"/>
      <c r="BB120" s="455"/>
      <c r="BC120" s="455"/>
      <c r="BD120" s="56"/>
      <c r="BE120" s="452"/>
      <c r="BF120" s="452"/>
      <c r="BG120" s="456"/>
      <c r="BH120" s="457"/>
      <c r="BI120" s="56"/>
      <c r="BJ120" s="474"/>
      <c r="BK120" s="452"/>
      <c r="BL120" s="56"/>
      <c r="BM120" s="56"/>
      <c r="BN120" s="452"/>
      <c r="BR120" s="459"/>
      <c r="BS120" s="460"/>
      <c r="BV120" s="461"/>
      <c r="BW120" s="382"/>
      <c r="BX120" s="382"/>
      <c r="BY120" s="462"/>
      <c r="BZ120" s="475"/>
      <c r="CA120" s="41"/>
      <c r="CB120" s="452"/>
      <c r="CC120" s="452"/>
      <c r="CD120" s="452"/>
      <c r="CE120" s="56"/>
      <c r="CF120" s="452"/>
      <c r="CG120" s="452"/>
      <c r="CH120" s="452"/>
      <c r="CI120" s="452"/>
      <c r="CK120" s="382"/>
      <c r="CL120" s="382"/>
      <c r="CM120" s="382"/>
      <c r="CP120" s="464"/>
      <c r="CQ120" s="380"/>
      <c r="CR120" s="476"/>
      <c r="CS120" s="382"/>
      <c r="CT120" s="477"/>
      <c r="CU120" s="382"/>
      <c r="CV120" s="382"/>
      <c r="CW120" s="468"/>
      <c r="CX120" s="469"/>
      <c r="CY120" s="382"/>
      <c r="CZ120" s="470"/>
      <c r="DA120" s="471"/>
      <c r="DB120" s="438"/>
      <c r="DC120" s="461"/>
      <c r="DD120" s="382"/>
      <c r="DE120" s="382"/>
      <c r="DF120" s="382"/>
      <c r="DJ120" s="438"/>
      <c r="DK120" s="461"/>
      <c r="DN120" s="438"/>
      <c r="DO120" s="452"/>
      <c r="DP120" s="455"/>
      <c r="DQ120" s="452"/>
      <c r="DR120" s="456"/>
      <c r="DS120" s="382">
        <v>116</v>
      </c>
      <c r="DW120" s="382"/>
      <c r="DX120" s="382">
        <v>12</v>
      </c>
      <c r="DY120" s="382"/>
      <c r="EO120" s="338">
        <v>117</v>
      </c>
      <c r="EP120" s="1035" t="str">
        <f>IF(Cover!B120="","",Cover!B120)</f>
        <v/>
      </c>
      <c r="EQ120" s="1035" t="str">
        <f>IF(Cover!C120="","",Cover!C120)</f>
        <v/>
      </c>
      <c r="ER120" s="1035" t="str">
        <f>IF(Cover!D120="","",Cover!D120)</f>
        <v/>
      </c>
      <c r="ES120" s="1037" t="str">
        <f>IF(AND(ISBLANK(Cover!B120),ISBLANK(Cover!C120),ISBLANK(Cover!D120)),"",100-SUM(EP120:ER120))</f>
        <v/>
      </c>
      <c r="FC120" s="351" t="str">
        <f t="shared" si="19"/>
        <v/>
      </c>
      <c r="FD120" s="127"/>
    </row>
    <row r="121" spans="1:160" ht="14.5" thickBot="1" x14ac:dyDescent="0.35">
      <c r="A121" s="339"/>
      <c r="B121" s="345"/>
      <c r="C121" s="90"/>
      <c r="D121" s="360"/>
      <c r="E121" s="352"/>
      <c r="F121" s="90"/>
      <c r="G121" s="91"/>
      <c r="H121" s="346"/>
      <c r="I121" s="349"/>
      <c r="J121" s="697"/>
      <c r="K121" s="346"/>
      <c r="L121" s="349"/>
      <c r="M121" s="346"/>
      <c r="N121" s="359"/>
      <c r="O121" s="91"/>
      <c r="P121" s="91"/>
      <c r="Q121" s="91"/>
      <c r="R121" s="360"/>
      <c r="S121" s="353"/>
      <c r="T121" s="91"/>
      <c r="U121" s="40"/>
      <c r="V121" s="446" t="str">
        <f t="shared" si="10"/>
        <v/>
      </c>
      <c r="W121" s="43" t="str">
        <f t="shared" si="11"/>
        <v/>
      </c>
      <c r="X121" s="42" t="str">
        <f t="shared" si="12"/>
        <v/>
      </c>
      <c r="Y121" s="238" t="str">
        <f t="shared" si="13"/>
        <v/>
      </c>
      <c r="Z121" s="112" t="str">
        <f t="shared" si="14"/>
        <v/>
      </c>
      <c r="AA121" s="833" t="str">
        <f t="shared" si="15"/>
        <v/>
      </c>
      <c r="AB121" s="456">
        <f t="shared" si="16"/>
        <v>0</v>
      </c>
      <c r="AC121" s="448">
        <f t="shared" si="18"/>
        <v>1</v>
      </c>
      <c r="AD121" s="837" t="str">
        <f t="shared" si="17"/>
        <v/>
      </c>
      <c r="AF121" s="438"/>
      <c r="AG121" s="447"/>
      <c r="AH121" s="450"/>
      <c r="AI121" s="450"/>
      <c r="AJ121" s="450"/>
      <c r="AK121" s="451"/>
      <c r="AO121" s="438"/>
      <c r="AP121" s="472"/>
      <c r="AQ121" s="473"/>
      <c r="AR121" s="424"/>
      <c r="AS121" s="56"/>
      <c r="AT121" s="44"/>
      <c r="AU121" s="452"/>
      <c r="AV121" s="452"/>
      <c r="AW121" s="452"/>
      <c r="AX121" s="44"/>
      <c r="AY121" s="452"/>
      <c r="AZ121" s="56"/>
      <c r="BA121" s="452"/>
      <c r="BB121" s="455"/>
      <c r="BC121" s="455"/>
      <c r="BD121" s="56"/>
      <c r="BE121" s="452"/>
      <c r="BF121" s="452"/>
      <c r="BG121" s="456"/>
      <c r="BH121" s="457"/>
      <c r="BI121" s="56"/>
      <c r="BJ121" s="474"/>
      <c r="BK121" s="452"/>
      <c r="BL121" s="56"/>
      <c r="BM121" s="56"/>
      <c r="BN121" s="452"/>
      <c r="BR121" s="459"/>
      <c r="BS121" s="460"/>
      <c r="BV121" s="461"/>
      <c r="BW121" s="382"/>
      <c r="BX121" s="382"/>
      <c r="BY121" s="462"/>
      <c r="BZ121" s="475"/>
      <c r="CA121" s="41"/>
      <c r="CB121" s="452"/>
      <c r="CC121" s="452"/>
      <c r="CD121" s="452"/>
      <c r="CE121" s="56"/>
      <c r="CF121" s="452"/>
      <c r="CG121" s="452"/>
      <c r="CH121" s="452"/>
      <c r="CI121" s="452"/>
      <c r="CK121" s="382"/>
      <c r="CL121" s="382"/>
      <c r="CM121" s="382"/>
      <c r="CP121" s="464"/>
      <c r="CQ121" s="380"/>
      <c r="CR121" s="476"/>
      <c r="CS121" s="382"/>
      <c r="CT121" s="477"/>
      <c r="CU121" s="382"/>
      <c r="CV121" s="382"/>
      <c r="CW121" s="468"/>
      <c r="CX121" s="469"/>
      <c r="CY121" s="382"/>
      <c r="CZ121" s="470"/>
      <c r="DA121" s="471"/>
      <c r="DB121" s="438"/>
      <c r="DC121" s="461"/>
      <c r="DD121" s="382"/>
      <c r="DE121" s="382"/>
      <c r="DF121" s="382"/>
      <c r="DJ121" s="438"/>
      <c r="DK121" s="461"/>
      <c r="DN121" s="438"/>
      <c r="DO121" s="452"/>
      <c r="DP121" s="455"/>
      <c r="DQ121" s="452"/>
      <c r="DR121" s="456"/>
      <c r="DS121" s="382">
        <v>117</v>
      </c>
      <c r="DW121" s="382"/>
      <c r="DX121" s="382">
        <v>12.1</v>
      </c>
      <c r="DY121" s="382"/>
      <c r="EO121" s="339">
        <v>118</v>
      </c>
      <c r="EP121" s="338" t="str">
        <f>IF(Cover!B121="","",Cover!B121)</f>
        <v/>
      </c>
      <c r="EQ121" s="338" t="str">
        <f>IF(Cover!C121="","",Cover!C121)</f>
        <v/>
      </c>
      <c r="ER121" s="357" t="str">
        <f>IF(Cover!D121="","",Cover!D121)</f>
        <v/>
      </c>
      <c r="ES121" s="1037" t="str">
        <f>IF(AND(ISBLANK(Cover!B121),ISBLANK(Cover!C121),ISBLANK(Cover!D121)),"",100-SUM(EP121:ER121))</f>
        <v/>
      </c>
      <c r="FC121" s="237" t="str">
        <f t="shared" si="19"/>
        <v/>
      </c>
      <c r="FD121" s="90"/>
    </row>
    <row r="122" spans="1:160" ht="14.5" thickBot="1" x14ac:dyDescent="0.35">
      <c r="A122" s="338"/>
      <c r="B122" s="343"/>
      <c r="C122" s="128"/>
      <c r="D122" s="372"/>
      <c r="E122" s="351"/>
      <c r="F122" s="127"/>
      <c r="G122" s="127"/>
      <c r="H122" s="344"/>
      <c r="I122" s="348"/>
      <c r="J122" s="696"/>
      <c r="K122" s="344"/>
      <c r="L122" s="348"/>
      <c r="M122" s="344"/>
      <c r="N122" s="357"/>
      <c r="O122" s="127"/>
      <c r="P122" s="127"/>
      <c r="Q122" s="127"/>
      <c r="R122" s="358"/>
      <c r="S122" s="351"/>
      <c r="T122" s="127"/>
      <c r="U122" s="40"/>
      <c r="V122" s="446" t="str">
        <f t="shared" si="10"/>
        <v/>
      </c>
      <c r="W122" s="43" t="str">
        <f t="shared" si="11"/>
        <v/>
      </c>
      <c r="X122" s="42" t="str">
        <f t="shared" si="12"/>
        <v/>
      </c>
      <c r="Y122" s="238" t="str">
        <f t="shared" si="13"/>
        <v/>
      </c>
      <c r="Z122" s="112" t="str">
        <f t="shared" si="14"/>
        <v/>
      </c>
      <c r="AA122" s="833" t="str">
        <f t="shared" si="15"/>
        <v/>
      </c>
      <c r="AB122" s="456">
        <f t="shared" si="16"/>
        <v>0</v>
      </c>
      <c r="AC122" s="448">
        <f t="shared" si="18"/>
        <v>1</v>
      </c>
      <c r="AD122" s="837" t="str">
        <f t="shared" si="17"/>
        <v/>
      </c>
      <c r="AF122" s="438"/>
      <c r="AG122" s="447"/>
      <c r="AH122" s="450"/>
      <c r="AI122" s="450"/>
      <c r="AJ122" s="450"/>
      <c r="AK122" s="451"/>
      <c r="AO122" s="438"/>
      <c r="AP122" s="472"/>
      <c r="AQ122" s="473"/>
      <c r="AR122" s="424"/>
      <c r="AS122" s="56"/>
      <c r="AT122" s="44"/>
      <c r="AU122" s="452"/>
      <c r="AV122" s="452"/>
      <c r="AW122" s="452"/>
      <c r="AX122" s="44"/>
      <c r="AY122" s="452"/>
      <c r="AZ122" s="56"/>
      <c r="BA122" s="452"/>
      <c r="BB122" s="455"/>
      <c r="BC122" s="455"/>
      <c r="BD122" s="56"/>
      <c r="BE122" s="452"/>
      <c r="BF122" s="452"/>
      <c r="BG122" s="456"/>
      <c r="BH122" s="457"/>
      <c r="BI122" s="56"/>
      <c r="BJ122" s="474"/>
      <c r="BK122" s="452"/>
      <c r="BL122" s="56"/>
      <c r="BM122" s="56"/>
      <c r="BN122" s="452"/>
      <c r="BR122" s="459"/>
      <c r="BS122" s="460"/>
      <c r="BV122" s="461"/>
      <c r="BW122" s="382"/>
      <c r="BX122" s="382"/>
      <c r="BY122" s="462"/>
      <c r="BZ122" s="475"/>
      <c r="CA122" s="41"/>
      <c r="CB122" s="452"/>
      <c r="CC122" s="452"/>
      <c r="CD122" s="452"/>
      <c r="CE122" s="56"/>
      <c r="CF122" s="452"/>
      <c r="CG122" s="452"/>
      <c r="CH122" s="452"/>
      <c r="CI122" s="452"/>
      <c r="CK122" s="382"/>
      <c r="CL122" s="382"/>
      <c r="CM122" s="382"/>
      <c r="CP122" s="464"/>
      <c r="CQ122" s="380"/>
      <c r="CR122" s="476"/>
      <c r="CS122" s="382"/>
      <c r="CT122" s="477"/>
      <c r="CU122" s="382"/>
      <c r="CV122" s="382"/>
      <c r="CW122" s="468"/>
      <c r="CX122" s="469"/>
      <c r="CY122" s="382"/>
      <c r="CZ122" s="470"/>
      <c r="DA122" s="471"/>
      <c r="DB122" s="438"/>
      <c r="DC122" s="461"/>
      <c r="DD122" s="382"/>
      <c r="DE122" s="382"/>
      <c r="DF122" s="382"/>
      <c r="DJ122" s="438"/>
      <c r="DK122" s="461"/>
      <c r="DN122" s="438"/>
      <c r="DO122" s="452"/>
      <c r="DP122" s="455"/>
      <c r="DQ122" s="452"/>
      <c r="DR122" s="456"/>
      <c r="DS122" s="382">
        <v>118</v>
      </c>
      <c r="DW122" s="382"/>
      <c r="DX122" s="382">
        <v>12.2</v>
      </c>
      <c r="DY122" s="382"/>
      <c r="EO122" s="338">
        <v>119</v>
      </c>
      <c r="EP122" s="1035" t="str">
        <f>IF(Cover!B122="","",Cover!B122)</f>
        <v/>
      </c>
      <c r="EQ122" s="1035" t="str">
        <f>IF(Cover!C122="","",Cover!C122)</f>
        <v/>
      </c>
      <c r="ER122" s="1035" t="str">
        <f>IF(Cover!D122="","",Cover!D122)</f>
        <v/>
      </c>
      <c r="ES122" s="1037" t="str">
        <f>IF(AND(ISBLANK(Cover!B122),ISBLANK(Cover!C122),ISBLANK(Cover!D122)),"",100-SUM(EP122:ER122))</f>
        <v/>
      </c>
      <c r="FC122" s="351" t="str">
        <f t="shared" si="19"/>
        <v/>
      </c>
      <c r="FD122" s="127"/>
    </row>
    <row r="123" spans="1:160" ht="14.5" thickBot="1" x14ac:dyDescent="0.35">
      <c r="A123" s="339"/>
      <c r="B123" s="345"/>
      <c r="C123" s="90"/>
      <c r="D123" s="360"/>
      <c r="E123" s="352"/>
      <c r="F123" s="90"/>
      <c r="G123" s="91"/>
      <c r="H123" s="346"/>
      <c r="I123" s="349"/>
      <c r="J123" s="697"/>
      <c r="K123" s="346"/>
      <c r="L123" s="349"/>
      <c r="M123" s="346"/>
      <c r="N123" s="359"/>
      <c r="O123" s="91"/>
      <c r="P123" s="91"/>
      <c r="Q123" s="91"/>
      <c r="R123" s="360"/>
      <c r="S123" s="353"/>
      <c r="T123" s="91"/>
      <c r="U123" s="40"/>
      <c r="V123" s="446" t="str">
        <f t="shared" si="10"/>
        <v/>
      </c>
      <c r="W123" s="43" t="str">
        <f t="shared" si="11"/>
        <v/>
      </c>
      <c r="X123" s="42" t="str">
        <f t="shared" si="12"/>
        <v/>
      </c>
      <c r="Y123" s="238" t="str">
        <f t="shared" si="13"/>
        <v/>
      </c>
      <c r="Z123" s="112" t="str">
        <f t="shared" si="14"/>
        <v/>
      </c>
      <c r="AA123" s="833" t="str">
        <f t="shared" si="15"/>
        <v/>
      </c>
      <c r="AB123" s="456">
        <f t="shared" si="16"/>
        <v>0</v>
      </c>
      <c r="AC123" s="448">
        <f t="shared" si="18"/>
        <v>1</v>
      </c>
      <c r="AD123" s="837" t="str">
        <f t="shared" si="17"/>
        <v/>
      </c>
      <c r="AF123" s="438"/>
      <c r="AG123" s="447"/>
      <c r="AH123" s="450"/>
      <c r="AI123" s="450"/>
      <c r="AJ123" s="450"/>
      <c r="AK123" s="451"/>
      <c r="AO123" s="438"/>
      <c r="AP123" s="472"/>
      <c r="AQ123" s="473"/>
      <c r="AR123" s="424"/>
      <c r="AS123" s="56"/>
      <c r="AT123" s="44"/>
      <c r="AU123" s="452"/>
      <c r="AV123" s="452"/>
      <c r="AW123" s="452"/>
      <c r="AX123" s="44"/>
      <c r="AY123" s="452"/>
      <c r="AZ123" s="56"/>
      <c r="BA123" s="452"/>
      <c r="BB123" s="455"/>
      <c r="BC123" s="455"/>
      <c r="BD123" s="56"/>
      <c r="BE123" s="452"/>
      <c r="BF123" s="452"/>
      <c r="BG123" s="456"/>
      <c r="BH123" s="457"/>
      <c r="BI123" s="56"/>
      <c r="BJ123" s="474"/>
      <c r="BK123" s="452"/>
      <c r="BL123" s="56"/>
      <c r="BM123" s="56"/>
      <c r="BN123" s="452"/>
      <c r="BR123" s="459"/>
      <c r="BS123" s="460"/>
      <c r="BV123" s="461"/>
      <c r="BW123" s="382"/>
      <c r="BX123" s="382"/>
      <c r="BY123" s="462"/>
      <c r="BZ123" s="475"/>
      <c r="CA123" s="41"/>
      <c r="CB123" s="452"/>
      <c r="CC123" s="452"/>
      <c r="CD123" s="452"/>
      <c r="CE123" s="56"/>
      <c r="CF123" s="452"/>
      <c r="CG123" s="452"/>
      <c r="CH123" s="452"/>
      <c r="CI123" s="452"/>
      <c r="CK123" s="382"/>
      <c r="CL123" s="382"/>
      <c r="CM123" s="382"/>
      <c r="CP123" s="464"/>
      <c r="CQ123" s="380"/>
      <c r="CR123" s="476"/>
      <c r="CS123" s="382"/>
      <c r="CT123" s="477"/>
      <c r="CU123" s="382"/>
      <c r="CV123" s="382"/>
      <c r="CW123" s="468"/>
      <c r="CX123" s="469"/>
      <c r="CY123" s="382"/>
      <c r="CZ123" s="470"/>
      <c r="DA123" s="471"/>
      <c r="DB123" s="438"/>
      <c r="DC123" s="461"/>
      <c r="DD123" s="382"/>
      <c r="DE123" s="382"/>
      <c r="DF123" s="382"/>
      <c r="DJ123" s="438"/>
      <c r="DK123" s="461"/>
      <c r="DN123" s="438"/>
      <c r="DO123" s="452"/>
      <c r="DP123" s="455"/>
      <c r="DQ123" s="452"/>
      <c r="DR123" s="456"/>
      <c r="DS123" s="382">
        <v>119</v>
      </c>
      <c r="DW123" s="382"/>
      <c r="DX123" s="382">
        <v>12.3</v>
      </c>
      <c r="DY123" s="382"/>
      <c r="EO123" s="339">
        <v>120</v>
      </c>
      <c r="EP123" s="338" t="str">
        <f>IF(Cover!B123="","",Cover!B123)</f>
        <v/>
      </c>
      <c r="EQ123" s="338" t="str">
        <f>IF(Cover!C123="","",Cover!C123)</f>
        <v/>
      </c>
      <c r="ER123" s="357" t="str">
        <f>IF(Cover!D123="","",Cover!D123)</f>
        <v/>
      </c>
      <c r="ES123" s="1037" t="str">
        <f>IF(AND(ISBLANK(Cover!B123),ISBLANK(Cover!C123),ISBLANK(Cover!D123)),"",100-SUM(EP123:ER123))</f>
        <v/>
      </c>
      <c r="FC123" s="237" t="str">
        <f t="shared" si="19"/>
        <v/>
      </c>
      <c r="FD123" s="90"/>
    </row>
    <row r="124" spans="1:160" ht="14.5" thickBot="1" x14ac:dyDescent="0.35">
      <c r="A124" s="338"/>
      <c r="B124" s="343"/>
      <c r="C124" s="128"/>
      <c r="D124" s="372"/>
      <c r="E124" s="351"/>
      <c r="F124" s="127"/>
      <c r="G124" s="127"/>
      <c r="H124" s="344"/>
      <c r="I124" s="348"/>
      <c r="J124" s="696"/>
      <c r="K124" s="344"/>
      <c r="L124" s="348"/>
      <c r="M124" s="344"/>
      <c r="N124" s="357"/>
      <c r="O124" s="127"/>
      <c r="P124" s="127"/>
      <c r="Q124" s="127"/>
      <c r="R124" s="358"/>
      <c r="S124" s="351"/>
      <c r="T124" s="127"/>
      <c r="U124" s="40"/>
      <c r="V124" s="446" t="str">
        <f t="shared" si="10"/>
        <v/>
      </c>
      <c r="W124" s="43" t="str">
        <f t="shared" si="11"/>
        <v/>
      </c>
      <c r="X124" s="42" t="str">
        <f t="shared" si="12"/>
        <v/>
      </c>
      <c r="Y124" s="238" t="str">
        <f t="shared" si="13"/>
        <v/>
      </c>
      <c r="Z124" s="112" t="str">
        <f t="shared" si="14"/>
        <v/>
      </c>
      <c r="AA124" s="833" t="str">
        <f t="shared" si="15"/>
        <v/>
      </c>
      <c r="AB124" s="456">
        <f t="shared" si="16"/>
        <v>0</v>
      </c>
      <c r="AC124" s="448">
        <f t="shared" si="18"/>
        <v>1</v>
      </c>
      <c r="AD124" s="837" t="str">
        <f t="shared" si="17"/>
        <v/>
      </c>
      <c r="AF124" s="438"/>
      <c r="AG124" s="447"/>
      <c r="AH124" s="450"/>
      <c r="AI124" s="450"/>
      <c r="AJ124" s="450"/>
      <c r="AK124" s="451"/>
      <c r="AO124" s="438"/>
      <c r="AP124" s="472"/>
      <c r="AQ124" s="473"/>
      <c r="AR124" s="424"/>
      <c r="AS124" s="56"/>
      <c r="AT124" s="44"/>
      <c r="AU124" s="452"/>
      <c r="AV124" s="452"/>
      <c r="AW124" s="452"/>
      <c r="AX124" s="44"/>
      <c r="AY124" s="452"/>
      <c r="AZ124" s="56"/>
      <c r="BA124" s="452"/>
      <c r="BB124" s="455"/>
      <c r="BC124" s="455"/>
      <c r="BD124" s="56"/>
      <c r="BE124" s="452"/>
      <c r="BF124" s="452"/>
      <c r="BG124" s="456"/>
      <c r="BH124" s="457"/>
      <c r="BI124" s="56"/>
      <c r="BJ124" s="474"/>
      <c r="BK124" s="452"/>
      <c r="BL124" s="56"/>
      <c r="BM124" s="56"/>
      <c r="BN124" s="452"/>
      <c r="BR124" s="459"/>
      <c r="BS124" s="460"/>
      <c r="BV124" s="461"/>
      <c r="BW124" s="382"/>
      <c r="BX124" s="382"/>
      <c r="BY124" s="462"/>
      <c r="BZ124" s="475"/>
      <c r="CA124" s="41"/>
      <c r="CB124" s="452"/>
      <c r="CC124" s="452"/>
      <c r="CD124" s="452"/>
      <c r="CE124" s="56"/>
      <c r="CF124" s="452"/>
      <c r="CG124" s="452"/>
      <c r="CH124" s="452"/>
      <c r="CI124" s="452"/>
      <c r="CK124" s="382"/>
      <c r="CL124" s="382"/>
      <c r="CM124" s="382"/>
      <c r="CP124" s="464"/>
      <c r="CQ124" s="380"/>
      <c r="CR124" s="476"/>
      <c r="CS124" s="382"/>
      <c r="CT124" s="477"/>
      <c r="CU124" s="382"/>
      <c r="CV124" s="382"/>
      <c r="CW124" s="468"/>
      <c r="CX124" s="469"/>
      <c r="CY124" s="382"/>
      <c r="CZ124" s="470"/>
      <c r="DA124" s="471"/>
      <c r="DB124" s="438"/>
      <c r="DC124" s="461"/>
      <c r="DD124" s="382"/>
      <c r="DE124" s="382"/>
      <c r="DF124" s="382"/>
      <c r="DJ124" s="438"/>
      <c r="DK124" s="461"/>
      <c r="DN124" s="438"/>
      <c r="DO124" s="452"/>
      <c r="DP124" s="455"/>
      <c r="DQ124" s="452"/>
      <c r="DR124" s="456"/>
      <c r="DS124" s="382">
        <v>120</v>
      </c>
      <c r="DW124" s="382"/>
      <c r="DX124" s="382">
        <v>12.4</v>
      </c>
      <c r="DY124" s="382"/>
      <c r="EO124" s="338">
        <v>121</v>
      </c>
      <c r="EP124" s="1035" t="str">
        <f>IF(Cover!B124="","",Cover!B124)</f>
        <v/>
      </c>
      <c r="EQ124" s="1035" t="str">
        <f>IF(Cover!C124="","",Cover!C124)</f>
        <v/>
      </c>
      <c r="ER124" s="1035" t="str">
        <f>IF(Cover!D124="","",Cover!D124)</f>
        <v/>
      </c>
      <c r="ES124" s="1037" t="str">
        <f>IF(AND(ISBLANK(Cover!B124),ISBLANK(Cover!C124),ISBLANK(Cover!D124)),"",100-SUM(EP124:ER124))</f>
        <v/>
      </c>
      <c r="FC124" s="351" t="str">
        <f t="shared" si="19"/>
        <v/>
      </c>
      <c r="FD124" s="127"/>
    </row>
    <row r="125" spans="1:160" ht="14.5" thickBot="1" x14ac:dyDescent="0.35">
      <c r="A125" s="339"/>
      <c r="B125" s="345"/>
      <c r="C125" s="90"/>
      <c r="D125" s="360"/>
      <c r="E125" s="352"/>
      <c r="F125" s="90"/>
      <c r="G125" s="91"/>
      <c r="H125" s="346"/>
      <c r="I125" s="350"/>
      <c r="J125" s="697"/>
      <c r="K125" s="346"/>
      <c r="L125" s="349"/>
      <c r="M125" s="346"/>
      <c r="N125" s="361"/>
      <c r="O125" s="91"/>
      <c r="P125" s="91"/>
      <c r="Q125" s="91"/>
      <c r="R125" s="360"/>
      <c r="S125" s="353"/>
      <c r="T125" s="91"/>
      <c r="U125" s="40"/>
      <c r="V125" s="446" t="str">
        <f t="shared" si="10"/>
        <v/>
      </c>
      <c r="W125" s="43" t="str">
        <f t="shared" si="11"/>
        <v/>
      </c>
      <c r="X125" s="42" t="str">
        <f t="shared" si="12"/>
        <v/>
      </c>
      <c r="Y125" s="238" t="str">
        <f t="shared" si="13"/>
        <v/>
      </c>
      <c r="Z125" s="112" t="str">
        <f t="shared" si="14"/>
        <v/>
      </c>
      <c r="AA125" s="833" t="str">
        <f t="shared" si="15"/>
        <v/>
      </c>
      <c r="AB125" s="456">
        <f t="shared" si="16"/>
        <v>0</v>
      </c>
      <c r="AC125" s="448">
        <f t="shared" si="18"/>
        <v>1</v>
      </c>
      <c r="AD125" s="837" t="str">
        <f t="shared" si="17"/>
        <v/>
      </c>
      <c r="AF125" s="438"/>
      <c r="AG125" s="447"/>
      <c r="AH125" s="450"/>
      <c r="AI125" s="450"/>
      <c r="AJ125" s="450"/>
      <c r="AK125" s="451"/>
      <c r="AO125" s="438"/>
      <c r="AP125" s="472"/>
      <c r="AQ125" s="473"/>
      <c r="AR125" s="424"/>
      <c r="AS125" s="56"/>
      <c r="AT125" s="44"/>
      <c r="AU125" s="452"/>
      <c r="AV125" s="452"/>
      <c r="AW125" s="452"/>
      <c r="AX125" s="44"/>
      <c r="AY125" s="452"/>
      <c r="AZ125" s="56"/>
      <c r="BA125" s="452"/>
      <c r="BB125" s="455"/>
      <c r="BC125" s="455"/>
      <c r="BD125" s="56"/>
      <c r="BE125" s="452"/>
      <c r="BF125" s="452"/>
      <c r="BG125" s="456"/>
      <c r="BH125" s="457"/>
      <c r="BI125" s="56"/>
      <c r="BJ125" s="474"/>
      <c r="BK125" s="452"/>
      <c r="BL125" s="56"/>
      <c r="BM125" s="56"/>
      <c r="BN125" s="452"/>
      <c r="BR125" s="459"/>
      <c r="BS125" s="460"/>
      <c r="BV125" s="461"/>
      <c r="BW125" s="382"/>
      <c r="BX125" s="382"/>
      <c r="BY125" s="462"/>
      <c r="BZ125" s="475"/>
      <c r="CA125" s="41"/>
      <c r="CB125" s="452"/>
      <c r="CC125" s="452"/>
      <c r="CD125" s="452"/>
      <c r="CE125" s="56"/>
      <c r="CF125" s="452"/>
      <c r="CG125" s="452"/>
      <c r="CH125" s="452"/>
      <c r="CI125" s="452"/>
      <c r="CK125" s="382"/>
      <c r="CL125" s="382"/>
      <c r="CM125" s="382"/>
      <c r="CP125" s="464"/>
      <c r="CQ125" s="380"/>
      <c r="CR125" s="476"/>
      <c r="CS125" s="382"/>
      <c r="CT125" s="477"/>
      <c r="CU125" s="382"/>
      <c r="CV125" s="382"/>
      <c r="CW125" s="468"/>
      <c r="CX125" s="469"/>
      <c r="CY125" s="382"/>
      <c r="CZ125" s="470"/>
      <c r="DA125" s="471"/>
      <c r="DB125" s="438"/>
      <c r="DC125" s="461"/>
      <c r="DD125" s="382"/>
      <c r="DE125" s="382"/>
      <c r="DF125" s="382"/>
      <c r="DJ125" s="438"/>
      <c r="DK125" s="461"/>
      <c r="DN125" s="438"/>
      <c r="DO125" s="452"/>
      <c r="DP125" s="455"/>
      <c r="DQ125" s="452"/>
      <c r="DR125" s="456"/>
      <c r="DS125" s="382">
        <v>121</v>
      </c>
      <c r="DW125" s="382"/>
      <c r="DX125" s="382">
        <v>12.5</v>
      </c>
      <c r="DY125" s="382"/>
      <c r="EO125" s="339">
        <v>122</v>
      </c>
      <c r="EP125" s="338" t="str">
        <f>IF(Cover!B125="","",Cover!B125)</f>
        <v/>
      </c>
      <c r="EQ125" s="338" t="str">
        <f>IF(Cover!C125="","",Cover!C125)</f>
        <v/>
      </c>
      <c r="ER125" s="357" t="str">
        <f>IF(Cover!D125="","",Cover!D125)</f>
        <v/>
      </c>
      <c r="ES125" s="1037" t="str">
        <f>IF(AND(ISBLANK(Cover!B125),ISBLANK(Cover!C125),ISBLANK(Cover!D125)),"",100-SUM(EP125:ER125))</f>
        <v/>
      </c>
      <c r="FC125" s="237" t="str">
        <f t="shared" si="19"/>
        <v/>
      </c>
      <c r="FD125" s="90"/>
    </row>
    <row r="126" spans="1:160" ht="14.5" thickBot="1" x14ac:dyDescent="0.35">
      <c r="A126" s="338"/>
      <c r="B126" s="343"/>
      <c r="C126" s="128"/>
      <c r="D126" s="372"/>
      <c r="E126" s="351"/>
      <c r="F126" s="127"/>
      <c r="G126" s="127"/>
      <c r="H126" s="344"/>
      <c r="I126" s="348"/>
      <c r="J126" s="696"/>
      <c r="K126" s="344"/>
      <c r="L126" s="348"/>
      <c r="M126" s="344"/>
      <c r="N126" s="357"/>
      <c r="O126" s="127"/>
      <c r="P126" s="127"/>
      <c r="Q126" s="127"/>
      <c r="R126" s="358"/>
      <c r="S126" s="351"/>
      <c r="T126" s="127"/>
      <c r="U126" s="40"/>
      <c r="V126" s="446" t="str">
        <f t="shared" si="10"/>
        <v/>
      </c>
      <c r="W126" s="43" t="str">
        <f t="shared" si="11"/>
        <v/>
      </c>
      <c r="X126" s="42" t="str">
        <f t="shared" si="12"/>
        <v/>
      </c>
      <c r="Y126" s="238" t="str">
        <f t="shared" si="13"/>
        <v/>
      </c>
      <c r="Z126" s="112" t="str">
        <f t="shared" si="14"/>
        <v/>
      </c>
      <c r="AA126" s="833" t="str">
        <f t="shared" si="15"/>
        <v/>
      </c>
      <c r="AB126" s="456">
        <f t="shared" si="16"/>
        <v>0</v>
      </c>
      <c r="AC126" s="448">
        <f t="shared" si="18"/>
        <v>1</v>
      </c>
      <c r="AD126" s="837" t="str">
        <f t="shared" si="17"/>
        <v/>
      </c>
      <c r="AF126" s="438"/>
      <c r="AG126" s="447"/>
      <c r="AH126" s="450"/>
      <c r="AI126" s="450"/>
      <c r="AJ126" s="450"/>
      <c r="AK126" s="451"/>
      <c r="AO126" s="438"/>
      <c r="AP126" s="472"/>
      <c r="AQ126" s="473"/>
      <c r="AR126" s="424"/>
      <c r="AS126" s="56"/>
      <c r="AT126" s="44"/>
      <c r="AU126" s="452"/>
      <c r="AV126" s="452"/>
      <c r="AW126" s="452"/>
      <c r="AX126" s="44"/>
      <c r="AY126" s="452"/>
      <c r="AZ126" s="56"/>
      <c r="BA126" s="452"/>
      <c r="BB126" s="455"/>
      <c r="BC126" s="455"/>
      <c r="BD126" s="56"/>
      <c r="BE126" s="452"/>
      <c r="BF126" s="452"/>
      <c r="BG126" s="456"/>
      <c r="BH126" s="457"/>
      <c r="BI126" s="56"/>
      <c r="BJ126" s="474"/>
      <c r="BK126" s="452"/>
      <c r="BL126" s="56"/>
      <c r="BM126" s="56"/>
      <c r="BN126" s="452"/>
      <c r="BR126" s="459"/>
      <c r="BS126" s="460"/>
      <c r="BV126" s="461"/>
      <c r="BW126" s="382"/>
      <c r="BX126" s="382"/>
      <c r="BY126" s="462"/>
      <c r="BZ126" s="475"/>
      <c r="CA126" s="41"/>
      <c r="CB126" s="452"/>
      <c r="CC126" s="452"/>
      <c r="CD126" s="452"/>
      <c r="CE126" s="56"/>
      <c r="CF126" s="452"/>
      <c r="CG126" s="452"/>
      <c r="CH126" s="452"/>
      <c r="CI126" s="452"/>
      <c r="CK126" s="382"/>
      <c r="CL126" s="382"/>
      <c r="CM126" s="382"/>
      <c r="CP126" s="464"/>
      <c r="CQ126" s="380"/>
      <c r="CR126" s="476"/>
      <c r="CS126" s="382"/>
      <c r="CT126" s="477"/>
      <c r="CU126" s="382"/>
      <c r="CV126" s="382"/>
      <c r="CW126" s="468"/>
      <c r="CX126" s="469"/>
      <c r="CY126" s="382"/>
      <c r="CZ126" s="470"/>
      <c r="DA126" s="471"/>
      <c r="DB126" s="438"/>
      <c r="DC126" s="461"/>
      <c r="DD126" s="382"/>
      <c r="DE126" s="382"/>
      <c r="DF126" s="382"/>
      <c r="DJ126" s="438"/>
      <c r="DK126" s="461"/>
      <c r="DN126" s="438"/>
      <c r="DO126" s="452"/>
      <c r="DP126" s="455"/>
      <c r="DQ126" s="452"/>
      <c r="DR126" s="456"/>
      <c r="DS126" s="382">
        <v>122</v>
      </c>
      <c r="DW126" s="382"/>
      <c r="DX126" s="382">
        <v>12.6</v>
      </c>
      <c r="DY126" s="382"/>
      <c r="EO126" s="338">
        <v>123</v>
      </c>
      <c r="EP126" s="1035" t="str">
        <f>IF(Cover!B126="","",Cover!B126)</f>
        <v/>
      </c>
      <c r="EQ126" s="1035" t="str">
        <f>IF(Cover!C126="","",Cover!C126)</f>
        <v/>
      </c>
      <c r="ER126" s="1035" t="str">
        <f>IF(Cover!D126="","",Cover!D126)</f>
        <v/>
      </c>
      <c r="ES126" s="1037" t="str">
        <f>IF(AND(ISBLANK(Cover!B126),ISBLANK(Cover!C126),ISBLANK(Cover!D126)),"",100-SUM(EP126:ER126))</f>
        <v/>
      </c>
      <c r="FC126" s="351" t="str">
        <f t="shared" si="19"/>
        <v/>
      </c>
      <c r="FD126" s="127"/>
    </row>
    <row r="127" spans="1:160" ht="14.5" thickBot="1" x14ac:dyDescent="0.35">
      <c r="A127" s="339"/>
      <c r="B127" s="345"/>
      <c r="C127" s="91"/>
      <c r="D127" s="360"/>
      <c r="E127" s="352"/>
      <c r="F127" s="91"/>
      <c r="G127" s="91"/>
      <c r="H127" s="346"/>
      <c r="I127" s="350"/>
      <c r="J127" s="697"/>
      <c r="K127" s="346"/>
      <c r="L127" s="349"/>
      <c r="M127" s="346"/>
      <c r="N127" s="361"/>
      <c r="O127" s="91"/>
      <c r="P127" s="91"/>
      <c r="Q127" s="91"/>
      <c r="R127" s="360"/>
      <c r="S127" s="355"/>
      <c r="T127" s="91"/>
      <c r="U127" s="40"/>
      <c r="V127" s="446" t="str">
        <f t="shared" si="10"/>
        <v/>
      </c>
      <c r="W127" s="43" t="str">
        <f t="shared" si="11"/>
        <v/>
      </c>
      <c r="X127" s="42" t="str">
        <f t="shared" si="12"/>
        <v/>
      </c>
      <c r="Y127" s="238" t="str">
        <f t="shared" si="13"/>
        <v/>
      </c>
      <c r="Z127" s="112" t="str">
        <f t="shared" si="14"/>
        <v/>
      </c>
      <c r="AA127" s="833" t="str">
        <f t="shared" si="15"/>
        <v/>
      </c>
      <c r="AB127" s="456">
        <f t="shared" si="16"/>
        <v>0</v>
      </c>
      <c r="AC127" s="448">
        <f t="shared" si="18"/>
        <v>1</v>
      </c>
      <c r="AD127" s="837" t="str">
        <f t="shared" si="17"/>
        <v/>
      </c>
      <c r="AF127" s="438"/>
      <c r="AG127" s="447"/>
      <c r="AH127" s="450"/>
      <c r="AI127" s="450"/>
      <c r="AJ127" s="450"/>
      <c r="AK127" s="451"/>
      <c r="AO127" s="438"/>
      <c r="AP127" s="472"/>
      <c r="AQ127" s="473"/>
      <c r="AR127" s="424"/>
      <c r="AS127" s="56"/>
      <c r="AT127" s="44"/>
      <c r="AU127" s="452"/>
      <c r="AV127" s="452"/>
      <c r="AW127" s="452"/>
      <c r="AX127" s="44"/>
      <c r="AY127" s="452"/>
      <c r="AZ127" s="56"/>
      <c r="BA127" s="452"/>
      <c r="BB127" s="455"/>
      <c r="BC127" s="455"/>
      <c r="BD127" s="56"/>
      <c r="BE127" s="452"/>
      <c r="BF127" s="452"/>
      <c r="BG127" s="456"/>
      <c r="BH127" s="457"/>
      <c r="BI127" s="56"/>
      <c r="BJ127" s="474"/>
      <c r="BK127" s="452"/>
      <c r="BL127" s="56"/>
      <c r="BM127" s="56"/>
      <c r="BN127" s="452"/>
      <c r="BR127" s="459"/>
      <c r="BS127" s="460"/>
      <c r="BV127" s="461"/>
      <c r="BW127" s="382"/>
      <c r="BX127" s="382"/>
      <c r="BY127" s="462"/>
      <c r="BZ127" s="475"/>
      <c r="CA127" s="41"/>
      <c r="CB127" s="452"/>
      <c r="CC127" s="452"/>
      <c r="CD127" s="452"/>
      <c r="CE127" s="56"/>
      <c r="CF127" s="452"/>
      <c r="CG127" s="452"/>
      <c r="CH127" s="452"/>
      <c r="CI127" s="452"/>
      <c r="CK127" s="382"/>
      <c r="CL127" s="382"/>
      <c r="CM127" s="382"/>
      <c r="CP127" s="464"/>
      <c r="CQ127" s="380"/>
      <c r="CR127" s="476"/>
      <c r="CS127" s="382"/>
      <c r="CT127" s="477"/>
      <c r="CU127" s="382"/>
      <c r="CV127" s="382"/>
      <c r="CW127" s="468"/>
      <c r="CX127" s="469"/>
      <c r="CY127" s="382"/>
      <c r="CZ127" s="470"/>
      <c r="DA127" s="471"/>
      <c r="DB127" s="438"/>
      <c r="DC127" s="461"/>
      <c r="DD127" s="382"/>
      <c r="DE127" s="382"/>
      <c r="DF127" s="382"/>
      <c r="DJ127" s="438"/>
      <c r="DK127" s="461"/>
      <c r="DN127" s="438"/>
      <c r="DO127" s="452"/>
      <c r="DP127" s="455"/>
      <c r="DQ127" s="452"/>
      <c r="DR127" s="456"/>
      <c r="DS127" s="382">
        <v>123</v>
      </c>
      <c r="DW127" s="382"/>
      <c r="DX127" s="382">
        <v>12.7</v>
      </c>
      <c r="DY127" s="382"/>
      <c r="EO127" s="339">
        <v>124</v>
      </c>
      <c r="EP127" s="338" t="str">
        <f>IF(Cover!B127="","",Cover!B127)</f>
        <v/>
      </c>
      <c r="EQ127" s="338" t="str">
        <f>IF(Cover!C127="","",Cover!C127)</f>
        <v/>
      </c>
      <c r="ER127" s="357" t="str">
        <f>IF(Cover!D127="","",Cover!D127)</f>
        <v/>
      </c>
      <c r="ES127" s="1037" t="str">
        <f>IF(AND(ISBLANK(Cover!B127),ISBLANK(Cover!C127),ISBLANK(Cover!D127)),"",100-SUM(EP127:ER127))</f>
        <v/>
      </c>
      <c r="FC127" s="237" t="str">
        <f t="shared" si="19"/>
        <v/>
      </c>
      <c r="FD127" s="91"/>
    </row>
    <row r="128" spans="1:160" ht="14.5" thickBot="1" x14ac:dyDescent="0.35">
      <c r="A128" s="338"/>
      <c r="B128" s="343"/>
      <c r="C128" s="128"/>
      <c r="D128" s="372"/>
      <c r="E128" s="351"/>
      <c r="F128" s="127"/>
      <c r="G128" s="127"/>
      <c r="H128" s="344"/>
      <c r="I128" s="348"/>
      <c r="J128" s="696"/>
      <c r="K128" s="344"/>
      <c r="L128" s="348"/>
      <c r="M128" s="344"/>
      <c r="N128" s="357"/>
      <c r="O128" s="127"/>
      <c r="P128" s="127"/>
      <c r="Q128" s="127"/>
      <c r="R128" s="358"/>
      <c r="S128" s="351"/>
      <c r="T128" s="127"/>
      <c r="U128" s="40"/>
      <c r="V128" s="446" t="str">
        <f t="shared" si="10"/>
        <v/>
      </c>
      <c r="W128" s="43" t="str">
        <f t="shared" si="11"/>
        <v/>
      </c>
      <c r="X128" s="42" t="str">
        <f t="shared" si="12"/>
        <v/>
      </c>
      <c r="Y128" s="238" t="str">
        <f t="shared" si="13"/>
        <v/>
      </c>
      <c r="Z128" s="112" t="str">
        <f t="shared" si="14"/>
        <v/>
      </c>
      <c r="AA128" s="833" t="str">
        <f t="shared" si="15"/>
        <v/>
      </c>
      <c r="AB128" s="456">
        <f t="shared" si="16"/>
        <v>0</v>
      </c>
      <c r="AC128" s="448">
        <f t="shared" si="18"/>
        <v>1</v>
      </c>
      <c r="AD128" s="837" t="str">
        <f t="shared" si="17"/>
        <v/>
      </c>
      <c r="AF128" s="438"/>
      <c r="AG128" s="447"/>
      <c r="AH128" s="450"/>
      <c r="AI128" s="450"/>
      <c r="AJ128" s="450"/>
      <c r="AK128" s="451"/>
      <c r="AO128" s="438"/>
      <c r="AP128" s="472"/>
      <c r="AQ128" s="473"/>
      <c r="AR128" s="424"/>
      <c r="AS128" s="56"/>
      <c r="AT128" s="44"/>
      <c r="AU128" s="452"/>
      <c r="AV128" s="452"/>
      <c r="AW128" s="452"/>
      <c r="AX128" s="44"/>
      <c r="AY128" s="452"/>
      <c r="AZ128" s="56"/>
      <c r="BA128" s="452"/>
      <c r="BB128" s="455"/>
      <c r="BC128" s="455"/>
      <c r="BD128" s="56"/>
      <c r="BE128" s="452"/>
      <c r="BF128" s="452"/>
      <c r="BG128" s="456"/>
      <c r="BH128" s="457"/>
      <c r="BI128" s="56"/>
      <c r="BJ128" s="474"/>
      <c r="BK128" s="452"/>
      <c r="BL128" s="56"/>
      <c r="BM128" s="56"/>
      <c r="BN128" s="452"/>
      <c r="BR128" s="459"/>
      <c r="BS128" s="460"/>
      <c r="BV128" s="461"/>
      <c r="BW128" s="382"/>
      <c r="BX128" s="382"/>
      <c r="BY128" s="462"/>
      <c r="BZ128" s="475"/>
      <c r="CA128" s="41"/>
      <c r="CB128" s="452"/>
      <c r="CC128" s="452"/>
      <c r="CD128" s="452"/>
      <c r="CE128" s="56"/>
      <c r="CF128" s="452"/>
      <c r="CG128" s="452"/>
      <c r="CH128" s="452"/>
      <c r="CI128" s="452"/>
      <c r="CK128" s="382"/>
      <c r="CL128" s="382"/>
      <c r="CM128" s="382"/>
      <c r="CP128" s="464"/>
      <c r="CQ128" s="380"/>
      <c r="CR128" s="476"/>
      <c r="CS128" s="382"/>
      <c r="CT128" s="477"/>
      <c r="CU128" s="382"/>
      <c r="CV128" s="382"/>
      <c r="CW128" s="468"/>
      <c r="CX128" s="469"/>
      <c r="CY128" s="382"/>
      <c r="CZ128" s="470"/>
      <c r="DA128" s="471"/>
      <c r="DB128" s="438"/>
      <c r="DC128" s="461"/>
      <c r="DD128" s="382"/>
      <c r="DE128" s="382"/>
      <c r="DF128" s="382"/>
      <c r="DJ128" s="438"/>
      <c r="DK128" s="461"/>
      <c r="DN128" s="438"/>
      <c r="DO128" s="452"/>
      <c r="DP128" s="455"/>
      <c r="DQ128" s="452"/>
      <c r="DR128" s="456"/>
      <c r="DS128" s="382">
        <v>124</v>
      </c>
      <c r="DW128" s="382"/>
      <c r="DX128" s="382">
        <v>12.8</v>
      </c>
      <c r="DY128" s="382"/>
      <c r="EO128" s="338">
        <v>125</v>
      </c>
      <c r="EP128" s="1035" t="str">
        <f>IF(Cover!B128="","",Cover!B128)</f>
        <v/>
      </c>
      <c r="EQ128" s="1035" t="str">
        <f>IF(Cover!C128="","",Cover!C128)</f>
        <v/>
      </c>
      <c r="ER128" s="1035" t="str">
        <f>IF(Cover!D128="","",Cover!D128)</f>
        <v/>
      </c>
      <c r="ES128" s="1037" t="str">
        <f>IF(AND(ISBLANK(Cover!B128),ISBLANK(Cover!C128),ISBLANK(Cover!D128)),"",100-SUM(EP128:ER128))</f>
        <v/>
      </c>
      <c r="FC128" s="351" t="str">
        <f t="shared" si="19"/>
        <v/>
      </c>
      <c r="FD128" s="127"/>
    </row>
    <row r="129" spans="1:160" ht="14.5" thickBot="1" x14ac:dyDescent="0.35">
      <c r="A129" s="339"/>
      <c r="B129" s="345"/>
      <c r="C129" s="91"/>
      <c r="D129" s="360"/>
      <c r="E129" s="352"/>
      <c r="F129" s="91"/>
      <c r="G129" s="91"/>
      <c r="H129" s="346"/>
      <c r="I129" s="350"/>
      <c r="J129" s="697"/>
      <c r="K129" s="346"/>
      <c r="L129" s="349"/>
      <c r="M129" s="346"/>
      <c r="N129" s="361"/>
      <c r="O129" s="91"/>
      <c r="P129" s="91"/>
      <c r="Q129" s="91"/>
      <c r="R129" s="360"/>
      <c r="S129" s="353"/>
      <c r="T129" s="91"/>
      <c r="U129" s="40"/>
      <c r="V129" s="446" t="str">
        <f t="shared" si="10"/>
        <v/>
      </c>
      <c r="W129" s="43" t="str">
        <f t="shared" si="11"/>
        <v/>
      </c>
      <c r="X129" s="42" t="str">
        <f t="shared" si="12"/>
        <v/>
      </c>
      <c r="Y129" s="238" t="str">
        <f t="shared" si="13"/>
        <v/>
      </c>
      <c r="Z129" s="112" t="str">
        <f t="shared" si="14"/>
        <v/>
      </c>
      <c r="AA129" s="833" t="str">
        <f t="shared" si="15"/>
        <v/>
      </c>
      <c r="AB129" s="456">
        <f t="shared" si="16"/>
        <v>0</v>
      </c>
      <c r="AC129" s="448">
        <f t="shared" si="18"/>
        <v>1</v>
      </c>
      <c r="AD129" s="837" t="str">
        <f t="shared" si="17"/>
        <v/>
      </c>
      <c r="AF129" s="438"/>
      <c r="AG129" s="447"/>
      <c r="AH129" s="450"/>
      <c r="AI129" s="450"/>
      <c r="AJ129" s="450"/>
      <c r="AK129" s="451"/>
      <c r="AO129" s="438"/>
      <c r="AP129" s="472"/>
      <c r="AQ129" s="473"/>
      <c r="AR129" s="424"/>
      <c r="AS129" s="56"/>
      <c r="AT129" s="44"/>
      <c r="AU129" s="452"/>
      <c r="AV129" s="452"/>
      <c r="AW129" s="452"/>
      <c r="AX129" s="44"/>
      <c r="AY129" s="452"/>
      <c r="AZ129" s="56"/>
      <c r="BA129" s="452"/>
      <c r="BB129" s="455"/>
      <c r="BC129" s="455"/>
      <c r="BD129" s="56"/>
      <c r="BE129" s="452"/>
      <c r="BF129" s="452"/>
      <c r="BG129" s="456"/>
      <c r="BH129" s="457"/>
      <c r="BI129" s="56"/>
      <c r="BJ129" s="474"/>
      <c r="BK129" s="452"/>
      <c r="BL129" s="56"/>
      <c r="BM129" s="56"/>
      <c r="BN129" s="452"/>
      <c r="BR129" s="459"/>
      <c r="BS129" s="460"/>
      <c r="BV129" s="461"/>
      <c r="BW129" s="382"/>
      <c r="BX129" s="382"/>
      <c r="BY129" s="462"/>
      <c r="BZ129" s="475"/>
      <c r="CA129" s="41"/>
      <c r="CB129" s="452"/>
      <c r="CC129" s="452"/>
      <c r="CD129" s="452"/>
      <c r="CE129" s="56"/>
      <c r="CF129" s="452"/>
      <c r="CG129" s="452"/>
      <c r="CH129" s="452"/>
      <c r="CI129" s="452"/>
      <c r="CK129" s="382"/>
      <c r="CL129" s="382"/>
      <c r="CM129" s="382"/>
      <c r="CP129" s="464"/>
      <c r="CQ129" s="380"/>
      <c r="CR129" s="476"/>
      <c r="CS129" s="382"/>
      <c r="CT129" s="477"/>
      <c r="CU129" s="382"/>
      <c r="CV129" s="382"/>
      <c r="CW129" s="468"/>
      <c r="CX129" s="469"/>
      <c r="CY129" s="382"/>
      <c r="CZ129" s="470"/>
      <c r="DA129" s="471"/>
      <c r="DB129" s="438"/>
      <c r="DC129" s="461"/>
      <c r="DD129" s="382"/>
      <c r="DE129" s="382"/>
      <c r="DF129" s="382"/>
      <c r="DJ129" s="438"/>
      <c r="DK129" s="461"/>
      <c r="DN129" s="438"/>
      <c r="DO129" s="452"/>
      <c r="DP129" s="455"/>
      <c r="DQ129" s="452"/>
      <c r="DR129" s="456"/>
      <c r="DS129" s="382">
        <v>125</v>
      </c>
      <c r="DW129" s="382"/>
      <c r="DX129" s="382">
        <v>12.9</v>
      </c>
      <c r="DY129" s="382"/>
      <c r="EO129" s="339">
        <v>126</v>
      </c>
      <c r="EP129" s="338" t="str">
        <f>IF(Cover!B129="","",Cover!B129)</f>
        <v/>
      </c>
      <c r="EQ129" s="338" t="str">
        <f>IF(Cover!C129="","",Cover!C129)</f>
        <v/>
      </c>
      <c r="ER129" s="357" t="str">
        <f>IF(Cover!D129="","",Cover!D129)</f>
        <v/>
      </c>
      <c r="ES129" s="1037" t="str">
        <f>IF(AND(ISBLANK(Cover!B129),ISBLANK(Cover!C129),ISBLANK(Cover!D129)),"",100-SUM(EP129:ER129))</f>
        <v/>
      </c>
      <c r="FC129" s="237" t="str">
        <f t="shared" si="19"/>
        <v/>
      </c>
      <c r="FD129" s="91"/>
    </row>
    <row r="130" spans="1:160" ht="14.5" thickBot="1" x14ac:dyDescent="0.35">
      <c r="A130" s="338"/>
      <c r="B130" s="343"/>
      <c r="C130" s="128"/>
      <c r="D130" s="372"/>
      <c r="E130" s="351"/>
      <c r="F130" s="127"/>
      <c r="G130" s="127"/>
      <c r="H130" s="344"/>
      <c r="I130" s="348"/>
      <c r="J130" s="696"/>
      <c r="K130" s="344"/>
      <c r="L130" s="348"/>
      <c r="M130" s="344"/>
      <c r="N130" s="357"/>
      <c r="O130" s="127"/>
      <c r="P130" s="127"/>
      <c r="Q130" s="127"/>
      <c r="R130" s="358"/>
      <c r="S130" s="351"/>
      <c r="T130" s="127"/>
      <c r="U130" s="40"/>
      <c r="V130" s="446" t="str">
        <f t="shared" si="10"/>
        <v/>
      </c>
      <c r="W130" s="43" t="str">
        <f t="shared" si="11"/>
        <v/>
      </c>
      <c r="X130" s="42" t="str">
        <f t="shared" si="12"/>
        <v/>
      </c>
      <c r="Y130" s="238" t="str">
        <f t="shared" si="13"/>
        <v/>
      </c>
      <c r="Z130" s="112" t="str">
        <f t="shared" si="14"/>
        <v/>
      </c>
      <c r="AA130" s="833" t="str">
        <f t="shared" si="15"/>
        <v/>
      </c>
      <c r="AB130" s="456">
        <f t="shared" si="16"/>
        <v>0</v>
      </c>
      <c r="AC130" s="448">
        <f t="shared" si="18"/>
        <v>1</v>
      </c>
      <c r="AD130" s="837" t="str">
        <f t="shared" si="17"/>
        <v/>
      </c>
      <c r="AF130" s="438"/>
      <c r="AG130" s="447"/>
      <c r="AH130" s="450"/>
      <c r="AI130" s="450"/>
      <c r="AJ130" s="450"/>
      <c r="AK130" s="451"/>
      <c r="AO130" s="438"/>
      <c r="AP130" s="472"/>
      <c r="AQ130" s="473"/>
      <c r="AR130" s="424"/>
      <c r="AS130" s="56"/>
      <c r="AT130" s="44"/>
      <c r="AU130" s="452"/>
      <c r="AV130" s="452"/>
      <c r="AW130" s="452"/>
      <c r="AX130" s="44"/>
      <c r="AY130" s="452"/>
      <c r="AZ130" s="56"/>
      <c r="BA130" s="452"/>
      <c r="BB130" s="455"/>
      <c r="BC130" s="455"/>
      <c r="BD130" s="56"/>
      <c r="BE130" s="452"/>
      <c r="BF130" s="452"/>
      <c r="BG130" s="456"/>
      <c r="BH130" s="457"/>
      <c r="BI130" s="56"/>
      <c r="BJ130" s="474"/>
      <c r="BK130" s="452"/>
      <c r="BL130" s="56"/>
      <c r="BM130" s="56"/>
      <c r="BN130" s="452"/>
      <c r="BR130" s="459"/>
      <c r="BS130" s="460"/>
      <c r="BV130" s="461"/>
      <c r="BW130" s="382"/>
      <c r="BX130" s="382"/>
      <c r="BY130" s="462"/>
      <c r="BZ130" s="475"/>
      <c r="CA130" s="41"/>
      <c r="CB130" s="452"/>
      <c r="CC130" s="452"/>
      <c r="CD130" s="452"/>
      <c r="CE130" s="56"/>
      <c r="CF130" s="452"/>
      <c r="CG130" s="452"/>
      <c r="CH130" s="452"/>
      <c r="CI130" s="452"/>
      <c r="CK130" s="382"/>
      <c r="CL130" s="382"/>
      <c r="CM130" s="382"/>
      <c r="CP130" s="464"/>
      <c r="CQ130" s="380"/>
      <c r="CR130" s="476"/>
      <c r="CS130" s="382"/>
      <c r="CT130" s="477"/>
      <c r="CU130" s="382"/>
      <c r="CV130" s="382"/>
      <c r="CW130" s="468"/>
      <c r="CX130" s="469"/>
      <c r="CY130" s="382"/>
      <c r="CZ130" s="470"/>
      <c r="DA130" s="471"/>
      <c r="DB130" s="438"/>
      <c r="DC130" s="461"/>
      <c r="DD130" s="382"/>
      <c r="DE130" s="382"/>
      <c r="DF130" s="382"/>
      <c r="DJ130" s="438"/>
      <c r="DK130" s="461"/>
      <c r="DN130" s="438"/>
      <c r="DO130" s="452"/>
      <c r="DP130" s="455"/>
      <c r="DQ130" s="452"/>
      <c r="DR130" s="456"/>
      <c r="DS130" s="382">
        <v>126</v>
      </c>
      <c r="DW130" s="382"/>
      <c r="DX130" s="382">
        <v>13</v>
      </c>
      <c r="DY130" s="382"/>
      <c r="EO130" s="338">
        <v>127</v>
      </c>
      <c r="EP130" s="1035" t="str">
        <f>IF(Cover!B130="","",Cover!B130)</f>
        <v/>
      </c>
      <c r="EQ130" s="1035" t="str">
        <f>IF(Cover!C130="","",Cover!C130)</f>
        <v/>
      </c>
      <c r="ER130" s="1035" t="str">
        <f>IF(Cover!D130="","",Cover!D130)</f>
        <v/>
      </c>
      <c r="ES130" s="1037" t="str">
        <f>IF(AND(ISBLANK(Cover!B130),ISBLANK(Cover!C130),ISBLANK(Cover!D130)),"",100-SUM(EP130:ER130))</f>
        <v/>
      </c>
      <c r="FC130" s="351" t="str">
        <f t="shared" si="19"/>
        <v/>
      </c>
      <c r="FD130" s="127"/>
    </row>
    <row r="131" spans="1:160" ht="14.5" thickBot="1" x14ac:dyDescent="0.35">
      <c r="A131" s="339"/>
      <c r="B131" s="345"/>
      <c r="C131" s="91"/>
      <c r="D131" s="360"/>
      <c r="E131" s="352"/>
      <c r="F131" s="91"/>
      <c r="G131" s="91"/>
      <c r="H131" s="346"/>
      <c r="I131" s="481"/>
      <c r="J131" s="511"/>
      <c r="K131" s="482"/>
      <c r="L131" s="481"/>
      <c r="M131" s="482"/>
      <c r="N131" s="483"/>
      <c r="O131" s="91"/>
      <c r="P131" s="91"/>
      <c r="Q131" s="91"/>
      <c r="R131" s="360"/>
      <c r="S131" s="353"/>
      <c r="T131" s="91"/>
      <c r="U131" s="40"/>
      <c r="V131" s="446" t="str">
        <f t="shared" si="10"/>
        <v/>
      </c>
      <c r="W131" s="43" t="str">
        <f t="shared" si="11"/>
        <v/>
      </c>
      <c r="X131" s="42" t="str">
        <f t="shared" si="12"/>
        <v/>
      </c>
      <c r="Y131" s="238" t="str">
        <f t="shared" si="13"/>
        <v/>
      </c>
      <c r="Z131" s="112" t="str">
        <f t="shared" si="14"/>
        <v/>
      </c>
      <c r="AA131" s="833" t="str">
        <f t="shared" si="15"/>
        <v/>
      </c>
      <c r="AB131" s="456">
        <f t="shared" si="16"/>
        <v>0</v>
      </c>
      <c r="AC131" s="448">
        <f t="shared" si="18"/>
        <v>1</v>
      </c>
      <c r="AD131" s="837" t="str">
        <f t="shared" si="17"/>
        <v/>
      </c>
      <c r="AF131" s="438"/>
      <c r="AG131" s="447"/>
      <c r="AH131" s="450"/>
      <c r="AI131" s="450"/>
      <c r="AJ131" s="450"/>
      <c r="AK131" s="451"/>
      <c r="AO131" s="438"/>
      <c r="AP131" s="472"/>
      <c r="AQ131" s="473"/>
      <c r="AR131" s="424"/>
      <c r="AS131" s="56"/>
      <c r="AT131" s="44"/>
      <c r="AU131" s="452"/>
      <c r="AV131" s="452"/>
      <c r="AW131" s="452"/>
      <c r="AX131" s="44"/>
      <c r="AY131" s="452"/>
      <c r="AZ131" s="56"/>
      <c r="BA131" s="452"/>
      <c r="BB131" s="455"/>
      <c r="BC131" s="455"/>
      <c r="BD131" s="56"/>
      <c r="BE131" s="452"/>
      <c r="BF131" s="452"/>
      <c r="BG131" s="456"/>
      <c r="BH131" s="457"/>
      <c r="BI131" s="56"/>
      <c r="BJ131" s="474"/>
      <c r="BK131" s="452"/>
      <c r="BL131" s="56"/>
      <c r="BM131" s="56"/>
      <c r="BN131" s="452"/>
      <c r="BR131" s="459"/>
      <c r="BS131" s="460"/>
      <c r="BV131" s="461"/>
      <c r="BW131" s="382"/>
      <c r="BX131" s="382"/>
      <c r="BY131" s="462"/>
      <c r="BZ131" s="475"/>
      <c r="CA131" s="41"/>
      <c r="CB131" s="452"/>
      <c r="CC131" s="452"/>
      <c r="CD131" s="452"/>
      <c r="CE131" s="56"/>
      <c r="CF131" s="452"/>
      <c r="CG131" s="452"/>
      <c r="CH131" s="452"/>
      <c r="CI131" s="452"/>
      <c r="CK131" s="382"/>
      <c r="CL131" s="382"/>
      <c r="CM131" s="382"/>
      <c r="CP131" s="464"/>
      <c r="CQ131" s="380"/>
      <c r="CR131" s="476"/>
      <c r="CS131" s="382"/>
      <c r="CT131" s="477"/>
      <c r="CU131" s="382"/>
      <c r="CV131" s="382"/>
      <c r="CW131" s="468"/>
      <c r="CX131" s="469"/>
      <c r="CY131" s="382"/>
      <c r="CZ131" s="470"/>
      <c r="DA131" s="471"/>
      <c r="DB131" s="438"/>
      <c r="DC131" s="461"/>
      <c r="DD131" s="382"/>
      <c r="DE131" s="382"/>
      <c r="DF131" s="382"/>
      <c r="DJ131" s="438"/>
      <c r="DK131" s="461"/>
      <c r="DN131" s="438"/>
      <c r="DO131" s="452"/>
      <c r="DP131" s="455"/>
      <c r="DQ131" s="452"/>
      <c r="DR131" s="456"/>
      <c r="DS131" s="382">
        <v>127</v>
      </c>
      <c r="DW131" s="382"/>
      <c r="DX131" s="382">
        <v>13.1</v>
      </c>
      <c r="DY131" s="382"/>
      <c r="EO131" s="339">
        <v>128</v>
      </c>
      <c r="EP131" s="338" t="str">
        <f>IF(Cover!B131="","",Cover!B131)</f>
        <v/>
      </c>
      <c r="EQ131" s="338" t="str">
        <f>IF(Cover!C131="","",Cover!C131)</f>
        <v/>
      </c>
      <c r="ER131" s="357" t="str">
        <f>IF(Cover!D131="","",Cover!D131)</f>
        <v/>
      </c>
      <c r="ES131" s="1037" t="str">
        <f>IF(AND(ISBLANK(Cover!B131),ISBLANK(Cover!C131),ISBLANK(Cover!D131)),"",100-SUM(EP131:ER131))</f>
        <v/>
      </c>
      <c r="FC131" s="237" t="str">
        <f t="shared" si="19"/>
        <v/>
      </c>
      <c r="FD131" s="91"/>
    </row>
    <row r="132" spans="1:160" ht="14.5" thickBot="1" x14ac:dyDescent="0.35">
      <c r="A132" s="338"/>
      <c r="B132" s="343"/>
      <c r="C132" s="128"/>
      <c r="D132" s="372"/>
      <c r="E132" s="351"/>
      <c r="F132" s="127"/>
      <c r="G132" s="127"/>
      <c r="H132" s="344"/>
      <c r="I132" s="348"/>
      <c r="J132" s="696"/>
      <c r="K132" s="344"/>
      <c r="L132" s="348"/>
      <c r="M132" s="344"/>
      <c r="N132" s="357"/>
      <c r="O132" s="127"/>
      <c r="P132" s="127"/>
      <c r="Q132" s="127"/>
      <c r="R132" s="358"/>
      <c r="S132" s="351"/>
      <c r="T132" s="127"/>
      <c r="U132" s="40"/>
      <c r="V132" s="446" t="str">
        <f t="shared" si="10"/>
        <v/>
      </c>
      <c r="W132" s="43" t="str">
        <f t="shared" si="11"/>
        <v/>
      </c>
      <c r="X132" s="42" t="str">
        <f t="shared" si="12"/>
        <v/>
      </c>
      <c r="Y132" s="238" t="str">
        <f t="shared" si="13"/>
        <v/>
      </c>
      <c r="Z132" s="112" t="str">
        <f t="shared" si="14"/>
        <v/>
      </c>
      <c r="AA132" s="833" t="str">
        <f t="shared" si="15"/>
        <v/>
      </c>
      <c r="AB132" s="456">
        <f t="shared" si="16"/>
        <v>0</v>
      </c>
      <c r="AC132" s="448">
        <f t="shared" si="18"/>
        <v>1</v>
      </c>
      <c r="AD132" s="837" t="str">
        <f t="shared" si="17"/>
        <v/>
      </c>
      <c r="AF132" s="438"/>
      <c r="AG132" s="447"/>
      <c r="AH132" s="450"/>
      <c r="AI132" s="450"/>
      <c r="AJ132" s="450"/>
      <c r="AK132" s="451"/>
      <c r="AO132" s="438"/>
      <c r="AP132" s="472"/>
      <c r="AQ132" s="473"/>
      <c r="AR132" s="424"/>
      <c r="AS132" s="56"/>
      <c r="AT132" s="44"/>
      <c r="AU132" s="452"/>
      <c r="AV132" s="452"/>
      <c r="AW132" s="452"/>
      <c r="AX132" s="44"/>
      <c r="AY132" s="452"/>
      <c r="AZ132" s="56"/>
      <c r="BA132" s="452"/>
      <c r="BB132" s="455"/>
      <c r="BC132" s="455"/>
      <c r="BD132" s="56"/>
      <c r="BE132" s="452"/>
      <c r="BF132" s="452"/>
      <c r="BG132" s="456"/>
      <c r="BH132" s="457"/>
      <c r="BI132" s="56"/>
      <c r="BJ132" s="474"/>
      <c r="BK132" s="452"/>
      <c r="BL132" s="56"/>
      <c r="BM132" s="56"/>
      <c r="BN132" s="452"/>
      <c r="BR132" s="459"/>
      <c r="BS132" s="460"/>
      <c r="BV132" s="461"/>
      <c r="BW132" s="382"/>
      <c r="BX132" s="382"/>
      <c r="BY132" s="462"/>
      <c r="BZ132" s="475"/>
      <c r="CA132" s="41"/>
      <c r="CB132" s="452"/>
      <c r="CC132" s="452"/>
      <c r="CD132" s="452"/>
      <c r="CE132" s="56"/>
      <c r="CF132" s="452"/>
      <c r="CG132" s="452"/>
      <c r="CH132" s="452"/>
      <c r="CI132" s="452"/>
      <c r="CK132" s="382"/>
      <c r="CL132" s="382"/>
      <c r="CM132" s="382"/>
      <c r="CP132" s="464"/>
      <c r="CQ132" s="380"/>
      <c r="CR132" s="476"/>
      <c r="CS132" s="382"/>
      <c r="CT132" s="477"/>
      <c r="CU132" s="382"/>
      <c r="CV132" s="382"/>
      <c r="CW132" s="468"/>
      <c r="CX132" s="469"/>
      <c r="CY132" s="382"/>
      <c r="CZ132" s="470"/>
      <c r="DA132" s="471"/>
      <c r="DB132" s="438"/>
      <c r="DC132" s="461"/>
      <c r="DD132" s="382"/>
      <c r="DE132" s="382"/>
      <c r="DF132" s="382"/>
      <c r="DJ132" s="438"/>
      <c r="DK132" s="461"/>
      <c r="DN132" s="438"/>
      <c r="DO132" s="452"/>
      <c r="DP132" s="455"/>
      <c r="DQ132" s="452"/>
      <c r="DR132" s="456"/>
      <c r="DS132" s="382">
        <v>128</v>
      </c>
      <c r="DW132" s="382"/>
      <c r="DX132" s="382">
        <v>13.2</v>
      </c>
      <c r="DY132" s="382"/>
      <c r="EO132" s="338">
        <v>129</v>
      </c>
      <c r="EP132" s="1035" t="str">
        <f>IF(Cover!B132="","",Cover!B132)</f>
        <v/>
      </c>
      <c r="EQ132" s="1035" t="str">
        <f>IF(Cover!C132="","",Cover!C132)</f>
        <v/>
      </c>
      <c r="ER132" s="1035" t="str">
        <f>IF(Cover!D132="","",Cover!D132)</f>
        <v/>
      </c>
      <c r="ES132" s="1037" t="str">
        <f>IF(AND(ISBLANK(Cover!B132),ISBLANK(Cover!C132),ISBLANK(Cover!D132)),"",100-SUM(EP132:ER132))</f>
        <v/>
      </c>
      <c r="FC132" s="351" t="str">
        <f t="shared" si="19"/>
        <v/>
      </c>
      <c r="FD132" s="127"/>
    </row>
    <row r="133" spans="1:160" ht="14.5" thickBot="1" x14ac:dyDescent="0.35">
      <c r="A133" s="339"/>
      <c r="B133" s="345"/>
      <c r="C133" s="91"/>
      <c r="D133" s="360"/>
      <c r="E133" s="352"/>
      <c r="F133" s="91"/>
      <c r="G133" s="91"/>
      <c r="H133" s="346"/>
      <c r="I133" s="350"/>
      <c r="J133" s="697"/>
      <c r="K133" s="346"/>
      <c r="L133" s="349"/>
      <c r="M133" s="346"/>
      <c r="N133" s="361"/>
      <c r="O133" s="91"/>
      <c r="P133" s="91"/>
      <c r="Q133" s="91"/>
      <c r="R133" s="360"/>
      <c r="S133" s="353"/>
      <c r="T133" s="91"/>
      <c r="U133" s="40"/>
      <c r="V133" s="446" t="str">
        <f t="shared" ref="V133:V196" si="20">IF(L133="","",L133*12/39)</f>
        <v/>
      </c>
      <c r="W133" s="43" t="str">
        <f t="shared" si="11"/>
        <v/>
      </c>
      <c r="X133" s="42" t="str">
        <f t="shared" si="12"/>
        <v/>
      </c>
      <c r="Y133" s="238" t="str">
        <f t="shared" si="13"/>
        <v/>
      </c>
      <c r="Z133" s="112" t="str">
        <f t="shared" si="14"/>
        <v/>
      </c>
      <c r="AA133" s="833" t="str">
        <f t="shared" si="15"/>
        <v/>
      </c>
      <c r="AB133" s="456">
        <f t="shared" si="16"/>
        <v>0</v>
      </c>
      <c r="AC133" s="448">
        <f t="shared" si="18"/>
        <v>1</v>
      </c>
      <c r="AD133" s="837" t="str">
        <f t="shared" si="17"/>
        <v/>
      </c>
      <c r="AF133" s="438"/>
      <c r="AG133" s="447"/>
      <c r="AH133" s="450"/>
      <c r="AI133" s="450"/>
      <c r="AJ133" s="450"/>
      <c r="AK133" s="451"/>
      <c r="AO133" s="438"/>
      <c r="AP133" s="472"/>
      <c r="AQ133" s="473"/>
      <c r="AR133" s="424"/>
      <c r="AS133" s="56"/>
      <c r="AT133" s="44"/>
      <c r="AU133" s="452"/>
      <c r="AV133" s="452"/>
      <c r="AW133" s="452"/>
      <c r="AX133" s="44"/>
      <c r="AY133" s="452"/>
      <c r="AZ133" s="56"/>
      <c r="BA133" s="452"/>
      <c r="BB133" s="455"/>
      <c r="BC133" s="455"/>
      <c r="BD133" s="56"/>
      <c r="BE133" s="452"/>
      <c r="BF133" s="452"/>
      <c r="BG133" s="456"/>
      <c r="BH133" s="457"/>
      <c r="BI133" s="56"/>
      <c r="BJ133" s="474"/>
      <c r="BK133" s="452"/>
      <c r="BL133" s="56"/>
      <c r="BM133" s="56"/>
      <c r="BN133" s="452"/>
      <c r="BR133" s="459"/>
      <c r="BS133" s="460"/>
      <c r="BV133" s="461"/>
      <c r="BW133" s="382"/>
      <c r="BX133" s="382"/>
      <c r="BY133" s="462"/>
      <c r="BZ133" s="475"/>
      <c r="CA133" s="41"/>
      <c r="CB133" s="452"/>
      <c r="CC133" s="452"/>
      <c r="CD133" s="452"/>
      <c r="CE133" s="56"/>
      <c r="CF133" s="452"/>
      <c r="CG133" s="452"/>
      <c r="CH133" s="452"/>
      <c r="CI133" s="452"/>
      <c r="CK133" s="382"/>
      <c r="CL133" s="382"/>
      <c r="CM133" s="382"/>
      <c r="CP133" s="464"/>
      <c r="CQ133" s="380"/>
      <c r="CR133" s="476"/>
      <c r="CS133" s="382"/>
      <c r="CT133" s="477"/>
      <c r="CU133" s="382"/>
      <c r="CV133" s="382"/>
      <c r="CW133" s="468"/>
      <c r="CX133" s="469"/>
      <c r="CY133" s="382"/>
      <c r="CZ133" s="470"/>
      <c r="DA133" s="471"/>
      <c r="DB133" s="438"/>
      <c r="DC133" s="461"/>
      <c r="DD133" s="382"/>
      <c r="DE133" s="382"/>
      <c r="DF133" s="382"/>
      <c r="DJ133" s="438"/>
      <c r="DK133" s="461"/>
      <c r="DN133" s="438"/>
      <c r="DO133" s="452"/>
      <c r="DP133" s="455"/>
      <c r="DQ133" s="452"/>
      <c r="DR133" s="456"/>
      <c r="DS133" s="382">
        <v>129</v>
      </c>
      <c r="DW133" s="382"/>
      <c r="DX133" s="382">
        <v>13.3</v>
      </c>
      <c r="DY133" s="382"/>
      <c r="EO133" s="339">
        <v>130</v>
      </c>
      <c r="EP133" s="338" t="str">
        <f>IF(Cover!B133="","",Cover!B133)</f>
        <v/>
      </c>
      <c r="EQ133" s="338" t="str">
        <f>IF(Cover!C133="","",Cover!C133)</f>
        <v/>
      </c>
      <c r="ER133" s="357" t="str">
        <f>IF(Cover!D133="","",Cover!D133)</f>
        <v/>
      </c>
      <c r="ES133" s="1037" t="str">
        <f>IF(AND(ISBLANK(Cover!B133),ISBLANK(Cover!C133),ISBLANK(Cover!D133)),"",100-SUM(EP133:ER133))</f>
        <v/>
      </c>
      <c r="FC133" s="237" t="str">
        <f t="shared" si="19"/>
        <v/>
      </c>
      <c r="FD133" s="91"/>
    </row>
    <row r="134" spans="1:160" ht="14.5" thickBot="1" x14ac:dyDescent="0.35">
      <c r="A134" s="338"/>
      <c r="B134" s="343"/>
      <c r="C134" s="128"/>
      <c r="D134" s="372"/>
      <c r="E134" s="351"/>
      <c r="F134" s="127"/>
      <c r="G134" s="127"/>
      <c r="H134" s="344"/>
      <c r="I134" s="348"/>
      <c r="J134" s="696"/>
      <c r="K134" s="344"/>
      <c r="L134" s="348"/>
      <c r="M134" s="344"/>
      <c r="N134" s="357"/>
      <c r="O134" s="127"/>
      <c r="P134" s="127"/>
      <c r="Q134" s="127"/>
      <c r="R134" s="358"/>
      <c r="S134" s="351"/>
      <c r="T134" s="127"/>
      <c r="U134" s="40"/>
      <c r="V134" s="446" t="str">
        <f t="shared" si="20"/>
        <v/>
      </c>
      <c r="W134" s="43" t="str">
        <f t="shared" ref="W134:W197" si="21">IF(F134="","",IF(ISNUMBER(SEARCH(F134,"d")),IF(ISNUMBER(SEARCH(G134,"c")),"CS",IF(ISNUMBER(SEARCH(G134,"u")),"UU")),""))</f>
        <v/>
      </c>
      <c r="X134" s="42" t="str">
        <f t="shared" ref="X134:X197" si="22">IF(F134="","",IF(ISNUMBER(SEARCH(F134,"e")),IF(ISNUMBER(SEARCH(G134,"c")),IF(ISNUMBER(SEARCH(H134,"a")),"CS","CU"),IF(ISNUMBER(SEARCH(H134,"a")),"US","UU")),""))</f>
        <v/>
      </c>
      <c r="Y134" s="238" t="str">
        <f t="shared" ref="Y134:Y197" si="23">IF(W134="",X134,W134)</f>
        <v/>
      </c>
      <c r="Z134" s="112" t="str">
        <f t="shared" ref="Z134:Z197" si="24">IF($Y134="cs",1,IF($Y134="cu",2,IF($Y134="us",3,IF($Y134="uu",4,""))))</f>
        <v/>
      </c>
      <c r="AA134" s="833" t="str">
        <f t="shared" ref="AA134:AA197" si="25">IF(A134="","",A134)</f>
        <v/>
      </c>
      <c r="AB134" s="456">
        <f t="shared" ref="AB134:AB197" si="26">C134</f>
        <v>0</v>
      </c>
      <c r="AC134" s="448">
        <f t="shared" si="18"/>
        <v>1</v>
      </c>
      <c r="AD134" s="837" t="str">
        <f t="shared" ref="AD134:AD197" si="27">IF(AA134&lt;&gt;"",SUMIF(AC:AC,AA134,AB:AB),"")</f>
        <v/>
      </c>
      <c r="AF134" s="438"/>
      <c r="AG134" s="447"/>
      <c r="AH134" s="450"/>
      <c r="AI134" s="450"/>
      <c r="AJ134" s="450"/>
      <c r="AK134" s="451"/>
      <c r="AO134" s="438"/>
      <c r="AP134" s="472"/>
      <c r="AQ134" s="473"/>
      <c r="AR134" s="424"/>
      <c r="AS134" s="56"/>
      <c r="AT134" s="44"/>
      <c r="AU134" s="452"/>
      <c r="AV134" s="452"/>
      <c r="AW134" s="452"/>
      <c r="AX134" s="44"/>
      <c r="AY134" s="452"/>
      <c r="AZ134" s="56"/>
      <c r="BA134" s="452"/>
      <c r="BB134" s="455"/>
      <c r="BC134" s="455"/>
      <c r="BD134" s="56"/>
      <c r="BE134" s="452"/>
      <c r="BF134" s="452"/>
      <c r="BG134" s="456"/>
      <c r="BH134" s="457"/>
      <c r="BI134" s="56"/>
      <c r="BJ134" s="474"/>
      <c r="BK134" s="452"/>
      <c r="BL134" s="56"/>
      <c r="BM134" s="56"/>
      <c r="BN134" s="452"/>
      <c r="BR134" s="459"/>
      <c r="BS134" s="460"/>
      <c r="BV134" s="461"/>
      <c r="BW134" s="382"/>
      <c r="BX134" s="382"/>
      <c r="BY134" s="462"/>
      <c r="BZ134" s="475"/>
      <c r="CA134" s="41"/>
      <c r="CB134" s="452"/>
      <c r="CC134" s="452"/>
      <c r="CD134" s="452"/>
      <c r="CE134" s="56"/>
      <c r="CF134" s="452"/>
      <c r="CG134" s="452"/>
      <c r="CH134" s="452"/>
      <c r="CI134" s="452"/>
      <c r="CK134" s="382"/>
      <c r="CL134" s="382"/>
      <c r="CM134" s="382"/>
      <c r="CP134" s="464"/>
      <c r="CQ134" s="380"/>
      <c r="CR134" s="476"/>
      <c r="CS134" s="382"/>
      <c r="CT134" s="477"/>
      <c r="CU134" s="382"/>
      <c r="CV134" s="382"/>
      <c r="CW134" s="468"/>
      <c r="CX134" s="469"/>
      <c r="CY134" s="382"/>
      <c r="CZ134" s="470"/>
      <c r="DA134" s="471"/>
      <c r="DB134" s="438"/>
      <c r="DC134" s="461"/>
      <c r="DD134" s="382"/>
      <c r="DE134" s="382"/>
      <c r="DF134" s="382"/>
      <c r="DJ134" s="438"/>
      <c r="DK134" s="461"/>
      <c r="DN134" s="438"/>
      <c r="DO134" s="452"/>
      <c r="DP134" s="455"/>
      <c r="DQ134" s="452"/>
      <c r="DR134" s="456"/>
      <c r="DS134" s="382">
        <v>130</v>
      </c>
      <c r="DW134" s="382"/>
      <c r="DX134" s="382">
        <v>13.4</v>
      </c>
      <c r="DY134" s="382"/>
      <c r="EO134" s="338">
        <v>131</v>
      </c>
      <c r="EP134" s="1035" t="str">
        <f>IF(Cover!B134="","",Cover!B134)</f>
        <v/>
      </c>
      <c r="EQ134" s="1035" t="str">
        <f>IF(Cover!C134="","",Cover!C134)</f>
        <v/>
      </c>
      <c r="ER134" s="1035" t="str">
        <f>IF(Cover!D134="","",Cover!D134)</f>
        <v/>
      </c>
      <c r="ES134" s="1037" t="str">
        <f>IF(AND(ISBLANK(Cover!B134),ISBLANK(Cover!C134),ISBLANK(Cover!D134)),"",100-SUM(EP134:ER134))</f>
        <v/>
      </c>
      <c r="FC134" s="351" t="str">
        <f t="shared" si="19"/>
        <v/>
      </c>
      <c r="FD134" s="127"/>
    </row>
    <row r="135" spans="1:160" ht="14.5" thickBot="1" x14ac:dyDescent="0.35">
      <c r="A135" s="339"/>
      <c r="B135" s="345"/>
      <c r="C135" s="91"/>
      <c r="D135" s="360"/>
      <c r="E135" s="352"/>
      <c r="F135" s="91"/>
      <c r="G135" s="91"/>
      <c r="H135" s="346"/>
      <c r="I135" s="350"/>
      <c r="J135" s="697"/>
      <c r="K135" s="346"/>
      <c r="L135" s="349"/>
      <c r="M135" s="346"/>
      <c r="N135" s="361"/>
      <c r="O135" s="91"/>
      <c r="P135" s="91"/>
      <c r="Q135" s="91"/>
      <c r="R135" s="360"/>
      <c r="S135" s="353"/>
      <c r="T135" s="91"/>
      <c r="U135" s="40"/>
      <c r="V135" s="446" t="str">
        <f t="shared" si="20"/>
        <v/>
      </c>
      <c r="W135" s="43" t="str">
        <f t="shared" si="21"/>
        <v/>
      </c>
      <c r="X135" s="42" t="str">
        <f t="shared" si="22"/>
        <v/>
      </c>
      <c r="Y135" s="238" t="str">
        <f t="shared" si="23"/>
        <v/>
      </c>
      <c r="Z135" s="112" t="str">
        <f t="shared" si="24"/>
        <v/>
      </c>
      <c r="AA135" s="833" t="str">
        <f t="shared" si="25"/>
        <v/>
      </c>
      <c r="AB135" s="456">
        <f t="shared" si="26"/>
        <v>0</v>
      </c>
      <c r="AC135" s="448">
        <f t="shared" ref="AC135:AC198" si="28">IF(A135&gt;A134,A135,AC134)</f>
        <v>1</v>
      </c>
      <c r="AD135" s="837" t="str">
        <f t="shared" si="27"/>
        <v/>
      </c>
      <c r="AF135" s="438"/>
      <c r="AG135" s="447"/>
      <c r="AH135" s="450"/>
      <c r="AI135" s="450"/>
      <c r="AJ135" s="450"/>
      <c r="AK135" s="451"/>
      <c r="AO135" s="438"/>
      <c r="AP135" s="472"/>
      <c r="AQ135" s="473"/>
      <c r="AR135" s="424"/>
      <c r="AS135" s="56"/>
      <c r="AT135" s="44"/>
      <c r="AU135" s="452"/>
      <c r="AV135" s="452"/>
      <c r="AW135" s="452"/>
      <c r="AX135" s="44"/>
      <c r="AY135" s="452"/>
      <c r="AZ135" s="56"/>
      <c r="BA135" s="452"/>
      <c r="BB135" s="455"/>
      <c r="BC135" s="455"/>
      <c r="BD135" s="56"/>
      <c r="BE135" s="452"/>
      <c r="BF135" s="452"/>
      <c r="BG135" s="456"/>
      <c r="BH135" s="457"/>
      <c r="BI135" s="56"/>
      <c r="BJ135" s="474"/>
      <c r="BK135" s="452"/>
      <c r="BL135" s="56"/>
      <c r="BM135" s="56"/>
      <c r="BN135" s="452"/>
      <c r="BR135" s="459"/>
      <c r="BS135" s="460"/>
      <c r="BV135" s="461"/>
      <c r="BW135" s="382"/>
      <c r="BX135" s="382"/>
      <c r="BY135" s="462"/>
      <c r="BZ135" s="475"/>
      <c r="CA135" s="41"/>
      <c r="CB135" s="452"/>
      <c r="CC135" s="452"/>
      <c r="CD135" s="452"/>
      <c r="CE135" s="56"/>
      <c r="CF135" s="452"/>
      <c r="CG135" s="452"/>
      <c r="CH135" s="452"/>
      <c r="CI135" s="452"/>
      <c r="CK135" s="382"/>
      <c r="CL135" s="382"/>
      <c r="CM135" s="382"/>
      <c r="CP135" s="464"/>
      <c r="CQ135" s="380"/>
      <c r="CR135" s="476"/>
      <c r="CS135" s="382"/>
      <c r="CT135" s="477"/>
      <c r="CU135" s="382"/>
      <c r="CV135" s="382"/>
      <c r="CW135" s="468"/>
      <c r="CX135" s="469"/>
      <c r="CY135" s="382"/>
      <c r="CZ135" s="470"/>
      <c r="DA135" s="471"/>
      <c r="DB135" s="438"/>
      <c r="DC135" s="461"/>
      <c r="DD135" s="382"/>
      <c r="DE135" s="382"/>
      <c r="DF135" s="382"/>
      <c r="DJ135" s="438"/>
      <c r="DK135" s="461"/>
      <c r="DN135" s="438"/>
      <c r="DO135" s="452"/>
      <c r="DP135" s="455"/>
      <c r="DQ135" s="452"/>
      <c r="DR135" s="456"/>
      <c r="DS135" s="382">
        <v>131</v>
      </c>
      <c r="DW135" s="382"/>
      <c r="DX135" s="382">
        <v>13.5</v>
      </c>
      <c r="DY135" s="382"/>
      <c r="EO135" s="339">
        <v>132</v>
      </c>
      <c r="EP135" s="338" t="str">
        <f>IF(Cover!B135="","",Cover!B135)</f>
        <v/>
      </c>
      <c r="EQ135" s="338" t="str">
        <f>IF(Cover!C135="","",Cover!C135)</f>
        <v/>
      </c>
      <c r="ER135" s="357" t="str">
        <f>IF(Cover!D135="","",Cover!D135)</f>
        <v/>
      </c>
      <c r="ES135" s="1037" t="str">
        <f>IF(AND(ISBLANK(Cover!B135),ISBLANK(Cover!C135),ISBLANK(Cover!D135)),"",100-SUM(EP135:ER135))</f>
        <v/>
      </c>
      <c r="FC135" s="237" t="str">
        <f t="shared" ref="FC135:FC198" si="29">IF(E135="","",E135+1)</f>
        <v/>
      </c>
      <c r="FD135" s="91"/>
    </row>
    <row r="136" spans="1:160" ht="14.5" thickBot="1" x14ac:dyDescent="0.35">
      <c r="A136" s="338"/>
      <c r="B136" s="343"/>
      <c r="C136" s="128"/>
      <c r="D136" s="372"/>
      <c r="E136" s="351"/>
      <c r="F136" s="127"/>
      <c r="G136" s="127"/>
      <c r="H136" s="344"/>
      <c r="I136" s="348"/>
      <c r="J136" s="696"/>
      <c r="K136" s="344"/>
      <c r="L136" s="348"/>
      <c r="M136" s="344"/>
      <c r="N136" s="357"/>
      <c r="O136" s="127"/>
      <c r="P136" s="127"/>
      <c r="Q136" s="127"/>
      <c r="R136" s="358"/>
      <c r="S136" s="351"/>
      <c r="T136" s="127"/>
      <c r="U136" s="40"/>
      <c r="V136" s="446" t="str">
        <f t="shared" si="20"/>
        <v/>
      </c>
      <c r="W136" s="43" t="str">
        <f t="shared" si="21"/>
        <v/>
      </c>
      <c r="X136" s="42" t="str">
        <f t="shared" si="22"/>
        <v/>
      </c>
      <c r="Y136" s="238" t="str">
        <f t="shared" si="23"/>
        <v/>
      </c>
      <c r="Z136" s="112" t="str">
        <f t="shared" si="24"/>
        <v/>
      </c>
      <c r="AA136" s="833" t="str">
        <f t="shared" si="25"/>
        <v/>
      </c>
      <c r="AB136" s="456">
        <f t="shared" si="26"/>
        <v>0</v>
      </c>
      <c r="AC136" s="448">
        <f t="shared" si="28"/>
        <v>1</v>
      </c>
      <c r="AD136" s="837" t="str">
        <f t="shared" si="27"/>
        <v/>
      </c>
      <c r="AF136" s="438"/>
      <c r="AG136" s="447"/>
      <c r="AH136" s="450"/>
      <c r="AI136" s="450"/>
      <c r="AJ136" s="450"/>
      <c r="AK136" s="451"/>
      <c r="AO136" s="438"/>
      <c r="AP136" s="472"/>
      <c r="AQ136" s="473"/>
      <c r="AR136" s="424"/>
      <c r="AS136" s="56"/>
      <c r="AT136" s="44"/>
      <c r="AU136" s="452"/>
      <c r="AV136" s="452"/>
      <c r="AW136" s="452"/>
      <c r="AX136" s="44"/>
      <c r="AY136" s="452"/>
      <c r="AZ136" s="56"/>
      <c r="BA136" s="452"/>
      <c r="BB136" s="455"/>
      <c r="BC136" s="455"/>
      <c r="BD136" s="56"/>
      <c r="BE136" s="452"/>
      <c r="BF136" s="452"/>
      <c r="BG136" s="456"/>
      <c r="BH136" s="457"/>
      <c r="BI136" s="56"/>
      <c r="BJ136" s="474"/>
      <c r="BK136" s="452"/>
      <c r="BL136" s="56"/>
      <c r="BM136" s="56"/>
      <c r="BN136" s="452"/>
      <c r="BR136" s="459"/>
      <c r="BS136" s="460"/>
      <c r="BV136" s="461"/>
      <c r="BW136" s="382"/>
      <c r="BX136" s="382"/>
      <c r="BY136" s="462"/>
      <c r="BZ136" s="475"/>
      <c r="CA136" s="41"/>
      <c r="CB136" s="452"/>
      <c r="CC136" s="452"/>
      <c r="CD136" s="452"/>
      <c r="CE136" s="56"/>
      <c r="CF136" s="452"/>
      <c r="CG136" s="452"/>
      <c r="CH136" s="452"/>
      <c r="CI136" s="452"/>
      <c r="CK136" s="382"/>
      <c r="CL136" s="382"/>
      <c r="CM136" s="382"/>
      <c r="CP136" s="464"/>
      <c r="CQ136" s="380"/>
      <c r="CR136" s="476"/>
      <c r="CS136" s="382"/>
      <c r="CT136" s="477"/>
      <c r="CU136" s="382"/>
      <c r="CV136" s="382"/>
      <c r="CW136" s="468"/>
      <c r="CX136" s="469"/>
      <c r="CY136" s="382"/>
      <c r="CZ136" s="470"/>
      <c r="DA136" s="471"/>
      <c r="DB136" s="438"/>
      <c r="DC136" s="461"/>
      <c r="DD136" s="382"/>
      <c r="DE136" s="382"/>
      <c r="DF136" s="382"/>
      <c r="DJ136" s="438"/>
      <c r="DK136" s="461"/>
      <c r="DN136" s="438"/>
      <c r="DO136" s="452"/>
      <c r="DP136" s="455"/>
      <c r="DQ136" s="452"/>
      <c r="DR136" s="456"/>
      <c r="DS136" s="382">
        <v>132</v>
      </c>
      <c r="DW136" s="382"/>
      <c r="DX136" s="382">
        <v>13.6</v>
      </c>
      <c r="DY136" s="382"/>
      <c r="EO136" s="338">
        <v>133</v>
      </c>
      <c r="EP136" s="1035" t="str">
        <f>IF(Cover!B136="","",Cover!B136)</f>
        <v/>
      </c>
      <c r="EQ136" s="1035" t="str">
        <f>IF(Cover!C136="","",Cover!C136)</f>
        <v/>
      </c>
      <c r="ER136" s="1035" t="str">
        <f>IF(Cover!D136="","",Cover!D136)</f>
        <v/>
      </c>
      <c r="ES136" s="1037" t="str">
        <f>IF(AND(ISBLANK(Cover!B136),ISBLANK(Cover!C136),ISBLANK(Cover!D136)),"",100-SUM(EP136:ER136))</f>
        <v/>
      </c>
      <c r="FC136" s="351" t="str">
        <f t="shared" si="29"/>
        <v/>
      </c>
      <c r="FD136" s="127"/>
    </row>
    <row r="137" spans="1:160" ht="14.5" thickBot="1" x14ac:dyDescent="0.35">
      <c r="A137" s="339"/>
      <c r="B137" s="345"/>
      <c r="C137" s="91"/>
      <c r="D137" s="360"/>
      <c r="E137" s="352"/>
      <c r="F137" s="91"/>
      <c r="G137" s="91"/>
      <c r="H137" s="346"/>
      <c r="I137" s="350"/>
      <c r="J137" s="697"/>
      <c r="K137" s="346"/>
      <c r="L137" s="349"/>
      <c r="M137" s="346"/>
      <c r="N137" s="361"/>
      <c r="O137" s="91"/>
      <c r="P137" s="91"/>
      <c r="Q137" s="91"/>
      <c r="R137" s="360"/>
      <c r="S137" s="353"/>
      <c r="T137" s="353"/>
      <c r="U137" s="40"/>
      <c r="V137" s="446" t="str">
        <f t="shared" si="20"/>
        <v/>
      </c>
      <c r="W137" s="43" t="str">
        <f t="shared" si="21"/>
        <v/>
      </c>
      <c r="X137" s="42" t="str">
        <f t="shared" si="22"/>
        <v/>
      </c>
      <c r="Y137" s="238" t="str">
        <f t="shared" si="23"/>
        <v/>
      </c>
      <c r="Z137" s="112" t="str">
        <f t="shared" si="24"/>
        <v/>
      </c>
      <c r="AA137" s="833" t="str">
        <f t="shared" si="25"/>
        <v/>
      </c>
      <c r="AB137" s="456">
        <f t="shared" si="26"/>
        <v>0</v>
      </c>
      <c r="AC137" s="448">
        <f t="shared" si="28"/>
        <v>1</v>
      </c>
      <c r="AD137" s="837" t="str">
        <f t="shared" si="27"/>
        <v/>
      </c>
      <c r="AF137" s="438"/>
      <c r="AG137" s="447"/>
      <c r="AH137" s="450"/>
      <c r="AI137" s="450"/>
      <c r="AJ137" s="450"/>
      <c r="AK137" s="451"/>
      <c r="AO137" s="438"/>
      <c r="AP137" s="472"/>
      <c r="AQ137" s="473"/>
      <c r="AR137" s="424"/>
      <c r="AS137" s="56"/>
      <c r="AT137" s="44"/>
      <c r="AU137" s="452"/>
      <c r="AV137" s="452"/>
      <c r="AW137" s="452"/>
      <c r="AX137" s="44"/>
      <c r="AY137" s="452"/>
      <c r="AZ137" s="56"/>
      <c r="BA137" s="452"/>
      <c r="BB137" s="455"/>
      <c r="BC137" s="455"/>
      <c r="BD137" s="56"/>
      <c r="BE137" s="452"/>
      <c r="BF137" s="452"/>
      <c r="BG137" s="456"/>
      <c r="BH137" s="457"/>
      <c r="BI137" s="56"/>
      <c r="BJ137" s="474"/>
      <c r="BK137" s="452"/>
      <c r="BL137" s="56"/>
      <c r="BM137" s="56"/>
      <c r="BN137" s="452"/>
      <c r="BR137" s="459"/>
      <c r="BS137" s="460"/>
      <c r="BV137" s="461"/>
      <c r="BW137" s="382"/>
      <c r="BX137" s="382"/>
      <c r="BY137" s="462"/>
      <c r="BZ137" s="475"/>
      <c r="CA137" s="41"/>
      <c r="CB137" s="452"/>
      <c r="CC137" s="452"/>
      <c r="CD137" s="452"/>
      <c r="CE137" s="56"/>
      <c r="CF137" s="452"/>
      <c r="CG137" s="452"/>
      <c r="CH137" s="452"/>
      <c r="CI137" s="452"/>
      <c r="CK137" s="382"/>
      <c r="CL137" s="382"/>
      <c r="CM137" s="382"/>
      <c r="CP137" s="464"/>
      <c r="CQ137" s="380"/>
      <c r="CR137" s="476"/>
      <c r="CS137" s="382"/>
      <c r="CT137" s="477"/>
      <c r="CU137" s="382"/>
      <c r="CV137" s="382"/>
      <c r="CW137" s="468"/>
      <c r="CX137" s="469"/>
      <c r="CY137" s="382"/>
      <c r="CZ137" s="470"/>
      <c r="DA137" s="471"/>
      <c r="DB137" s="438"/>
      <c r="DC137" s="461"/>
      <c r="DD137" s="382"/>
      <c r="DE137" s="382"/>
      <c r="DF137" s="382"/>
      <c r="DJ137" s="438"/>
      <c r="DK137" s="461"/>
      <c r="DN137" s="438"/>
      <c r="DO137" s="452"/>
      <c r="DP137" s="455"/>
      <c r="DQ137" s="452"/>
      <c r="DR137" s="456"/>
      <c r="DS137" s="382">
        <v>133</v>
      </c>
      <c r="DW137" s="382"/>
      <c r="DX137" s="382">
        <v>13.7</v>
      </c>
      <c r="DY137" s="382"/>
      <c r="EO137" s="339">
        <v>134</v>
      </c>
      <c r="EP137" s="338" t="str">
        <f>IF(Cover!B137="","",Cover!B137)</f>
        <v/>
      </c>
      <c r="EQ137" s="338" t="str">
        <f>IF(Cover!C137="","",Cover!C137)</f>
        <v/>
      </c>
      <c r="ER137" s="357" t="str">
        <f>IF(Cover!D137="","",Cover!D137)</f>
        <v/>
      </c>
      <c r="ES137" s="1037" t="str">
        <f>IF(AND(ISBLANK(Cover!B137),ISBLANK(Cover!C137),ISBLANK(Cover!D137)),"",100-SUM(EP137:ER137))</f>
        <v/>
      </c>
      <c r="FC137" s="237" t="str">
        <f t="shared" si="29"/>
        <v/>
      </c>
      <c r="FD137" s="91"/>
    </row>
    <row r="138" spans="1:160" ht="14.5" thickBot="1" x14ac:dyDescent="0.35">
      <c r="A138" s="338"/>
      <c r="B138" s="343"/>
      <c r="C138" s="128"/>
      <c r="D138" s="372"/>
      <c r="E138" s="351"/>
      <c r="F138" s="127"/>
      <c r="G138" s="127"/>
      <c r="H138" s="344"/>
      <c r="I138" s="348"/>
      <c r="J138" s="696"/>
      <c r="K138" s="344"/>
      <c r="L138" s="348"/>
      <c r="M138" s="344"/>
      <c r="N138" s="357"/>
      <c r="O138" s="127"/>
      <c r="P138" s="127"/>
      <c r="Q138" s="127"/>
      <c r="R138" s="358"/>
      <c r="S138" s="351"/>
      <c r="T138" s="127"/>
      <c r="U138" s="40"/>
      <c r="V138" s="446" t="str">
        <f t="shared" si="20"/>
        <v/>
      </c>
      <c r="W138" s="43" t="str">
        <f t="shared" si="21"/>
        <v/>
      </c>
      <c r="X138" s="42" t="str">
        <f t="shared" si="22"/>
        <v/>
      </c>
      <c r="Y138" s="238" t="str">
        <f t="shared" si="23"/>
        <v/>
      </c>
      <c r="Z138" s="112" t="str">
        <f t="shared" si="24"/>
        <v/>
      </c>
      <c r="AA138" s="833" t="str">
        <f t="shared" si="25"/>
        <v/>
      </c>
      <c r="AB138" s="456">
        <f t="shared" si="26"/>
        <v>0</v>
      </c>
      <c r="AC138" s="448">
        <f t="shared" si="28"/>
        <v>1</v>
      </c>
      <c r="AD138" s="837" t="str">
        <f t="shared" si="27"/>
        <v/>
      </c>
      <c r="AF138" s="438"/>
      <c r="AG138" s="447"/>
      <c r="AH138" s="450"/>
      <c r="AI138" s="450"/>
      <c r="AJ138" s="450"/>
      <c r="AK138" s="451"/>
      <c r="AO138" s="438"/>
      <c r="AP138" s="472"/>
      <c r="AQ138" s="473"/>
      <c r="AR138" s="424"/>
      <c r="AS138" s="56"/>
      <c r="AT138" s="44"/>
      <c r="AU138" s="452"/>
      <c r="AV138" s="452"/>
      <c r="AW138" s="452"/>
      <c r="AX138" s="44"/>
      <c r="AY138" s="452"/>
      <c r="AZ138" s="56"/>
      <c r="BA138" s="452"/>
      <c r="BB138" s="455"/>
      <c r="BC138" s="455"/>
      <c r="BD138" s="56"/>
      <c r="BE138" s="452"/>
      <c r="BF138" s="452"/>
      <c r="BG138" s="456"/>
      <c r="BH138" s="457"/>
      <c r="BI138" s="56"/>
      <c r="BJ138" s="474"/>
      <c r="BK138" s="452"/>
      <c r="BL138" s="56"/>
      <c r="BM138" s="56"/>
      <c r="BN138" s="452"/>
      <c r="BR138" s="459"/>
      <c r="BS138" s="460"/>
      <c r="BV138" s="461"/>
      <c r="BW138" s="382"/>
      <c r="BX138" s="382"/>
      <c r="BY138" s="462"/>
      <c r="BZ138" s="475"/>
      <c r="CA138" s="41"/>
      <c r="CB138" s="452"/>
      <c r="CC138" s="452"/>
      <c r="CD138" s="452"/>
      <c r="CE138" s="56"/>
      <c r="CF138" s="452"/>
      <c r="CG138" s="452"/>
      <c r="CH138" s="452"/>
      <c r="CI138" s="452"/>
      <c r="CK138" s="382"/>
      <c r="CL138" s="382"/>
      <c r="CM138" s="382"/>
      <c r="CP138" s="464"/>
      <c r="CQ138" s="380"/>
      <c r="CR138" s="476"/>
      <c r="CS138" s="382"/>
      <c r="CT138" s="477"/>
      <c r="CU138" s="382"/>
      <c r="CV138" s="382"/>
      <c r="CW138" s="468"/>
      <c r="CX138" s="469"/>
      <c r="CY138" s="382"/>
      <c r="CZ138" s="470"/>
      <c r="DA138" s="471"/>
      <c r="DB138" s="438"/>
      <c r="DC138" s="461"/>
      <c r="DD138" s="382"/>
      <c r="DE138" s="382"/>
      <c r="DF138" s="382"/>
      <c r="DJ138" s="438"/>
      <c r="DK138" s="461"/>
      <c r="DN138" s="438"/>
      <c r="DO138" s="452"/>
      <c r="DP138" s="455"/>
      <c r="DQ138" s="452"/>
      <c r="DR138" s="456"/>
      <c r="DS138" s="382">
        <v>134</v>
      </c>
      <c r="DW138" s="382"/>
      <c r="DX138" s="382">
        <v>13.8</v>
      </c>
      <c r="DY138" s="382"/>
      <c r="EO138" s="338">
        <v>135</v>
      </c>
      <c r="EP138" s="1035" t="str">
        <f>IF(Cover!B138="","",Cover!B138)</f>
        <v/>
      </c>
      <c r="EQ138" s="1035" t="str">
        <f>IF(Cover!C138="","",Cover!C138)</f>
        <v/>
      </c>
      <c r="ER138" s="1035" t="str">
        <f>IF(Cover!D138="","",Cover!D138)</f>
        <v/>
      </c>
      <c r="ES138" s="1037" t="str">
        <f>IF(AND(ISBLANK(Cover!B138),ISBLANK(Cover!C138),ISBLANK(Cover!D138)),"",100-SUM(EP138:ER138))</f>
        <v/>
      </c>
      <c r="FC138" s="351" t="str">
        <f t="shared" si="29"/>
        <v/>
      </c>
      <c r="FD138" s="127"/>
    </row>
    <row r="139" spans="1:160" ht="14.5" thickBot="1" x14ac:dyDescent="0.35">
      <c r="A139" s="339"/>
      <c r="B139" s="345"/>
      <c r="C139" s="91"/>
      <c r="D139" s="360"/>
      <c r="E139" s="352"/>
      <c r="F139" s="91"/>
      <c r="G139" s="91"/>
      <c r="H139" s="346"/>
      <c r="I139" s="350"/>
      <c r="J139" s="697"/>
      <c r="K139" s="346"/>
      <c r="L139" s="349"/>
      <c r="M139" s="346"/>
      <c r="N139" s="361"/>
      <c r="O139" s="91"/>
      <c r="P139" s="91"/>
      <c r="Q139" s="91"/>
      <c r="R139" s="360"/>
      <c r="S139" s="353"/>
      <c r="T139" s="91"/>
      <c r="U139" s="40"/>
      <c r="V139" s="446" t="str">
        <f t="shared" si="20"/>
        <v/>
      </c>
      <c r="W139" s="43" t="str">
        <f t="shared" si="21"/>
        <v/>
      </c>
      <c r="X139" s="42" t="str">
        <f t="shared" si="22"/>
        <v/>
      </c>
      <c r="Y139" s="238" t="str">
        <f t="shared" si="23"/>
        <v/>
      </c>
      <c r="Z139" s="112" t="str">
        <f t="shared" si="24"/>
        <v/>
      </c>
      <c r="AA139" s="833" t="str">
        <f t="shared" si="25"/>
        <v/>
      </c>
      <c r="AB139" s="456">
        <f t="shared" si="26"/>
        <v>0</v>
      </c>
      <c r="AC139" s="448">
        <f t="shared" si="28"/>
        <v>1</v>
      </c>
      <c r="AD139" s="837" t="str">
        <f t="shared" si="27"/>
        <v/>
      </c>
      <c r="AF139" s="438"/>
      <c r="AG139" s="447"/>
      <c r="AH139" s="450"/>
      <c r="AI139" s="450"/>
      <c r="AJ139" s="450"/>
      <c r="AK139" s="451"/>
      <c r="AO139" s="438"/>
      <c r="AP139" s="472"/>
      <c r="AQ139" s="473"/>
      <c r="AR139" s="424"/>
      <c r="AS139" s="56"/>
      <c r="AT139" s="44"/>
      <c r="AU139" s="452"/>
      <c r="AV139" s="452"/>
      <c r="AW139" s="452"/>
      <c r="AX139" s="44"/>
      <c r="AY139" s="452"/>
      <c r="AZ139" s="56"/>
      <c r="BA139" s="452"/>
      <c r="BB139" s="455"/>
      <c r="BC139" s="455"/>
      <c r="BD139" s="56"/>
      <c r="BE139" s="452"/>
      <c r="BF139" s="452"/>
      <c r="BG139" s="456"/>
      <c r="BH139" s="457"/>
      <c r="BI139" s="56"/>
      <c r="BJ139" s="474"/>
      <c r="BK139" s="452"/>
      <c r="BL139" s="56"/>
      <c r="BM139" s="56"/>
      <c r="BN139" s="452"/>
      <c r="BR139" s="459"/>
      <c r="BS139" s="460"/>
      <c r="BV139" s="461"/>
      <c r="BW139" s="382"/>
      <c r="BX139" s="382"/>
      <c r="BY139" s="462"/>
      <c r="BZ139" s="475"/>
      <c r="CA139" s="41"/>
      <c r="CB139" s="452"/>
      <c r="CC139" s="452"/>
      <c r="CD139" s="452"/>
      <c r="CE139" s="56"/>
      <c r="CF139" s="452"/>
      <c r="CG139" s="452"/>
      <c r="CH139" s="452"/>
      <c r="CI139" s="452"/>
      <c r="CK139" s="382"/>
      <c r="CL139" s="382"/>
      <c r="CM139" s="382"/>
      <c r="CP139" s="464"/>
      <c r="CQ139" s="380"/>
      <c r="CR139" s="476"/>
      <c r="CS139" s="382"/>
      <c r="CT139" s="477"/>
      <c r="CU139" s="382"/>
      <c r="CV139" s="382"/>
      <c r="CW139" s="468"/>
      <c r="CX139" s="469"/>
      <c r="CY139" s="382"/>
      <c r="CZ139" s="470"/>
      <c r="DA139" s="471"/>
      <c r="DB139" s="438"/>
      <c r="DC139" s="461"/>
      <c r="DD139" s="382"/>
      <c r="DE139" s="382"/>
      <c r="DF139" s="382"/>
      <c r="DJ139" s="438"/>
      <c r="DK139" s="461"/>
      <c r="DN139" s="438"/>
      <c r="DO139" s="452"/>
      <c r="DP139" s="455"/>
      <c r="DQ139" s="452"/>
      <c r="DR139" s="456"/>
      <c r="DS139" s="382">
        <v>135</v>
      </c>
      <c r="DW139" s="382"/>
      <c r="DX139" s="382">
        <v>13.9</v>
      </c>
      <c r="DY139" s="382"/>
      <c r="EO139" s="339">
        <v>136</v>
      </c>
      <c r="EP139" s="338" t="str">
        <f>IF(Cover!B139="","",Cover!B139)</f>
        <v/>
      </c>
      <c r="EQ139" s="338" t="str">
        <f>IF(Cover!C139="","",Cover!C139)</f>
        <v/>
      </c>
      <c r="ER139" s="357" t="str">
        <f>IF(Cover!D139="","",Cover!D139)</f>
        <v/>
      </c>
      <c r="ES139" s="1037" t="str">
        <f>IF(AND(ISBLANK(Cover!B139),ISBLANK(Cover!C139),ISBLANK(Cover!D139)),"",100-SUM(EP139:ER139))</f>
        <v/>
      </c>
      <c r="FC139" s="237" t="str">
        <f t="shared" si="29"/>
        <v/>
      </c>
      <c r="FD139" s="91"/>
    </row>
    <row r="140" spans="1:160" ht="14.5" thickBot="1" x14ac:dyDescent="0.35">
      <c r="A140" s="338"/>
      <c r="B140" s="343"/>
      <c r="C140" s="128"/>
      <c r="D140" s="372"/>
      <c r="E140" s="351"/>
      <c r="F140" s="127"/>
      <c r="G140" s="127"/>
      <c r="H140" s="344"/>
      <c r="I140" s="348"/>
      <c r="J140" s="696"/>
      <c r="K140" s="344"/>
      <c r="L140" s="348"/>
      <c r="M140" s="344"/>
      <c r="N140" s="357"/>
      <c r="O140" s="127"/>
      <c r="P140" s="127"/>
      <c r="Q140" s="127"/>
      <c r="R140" s="358"/>
      <c r="S140" s="351"/>
      <c r="T140" s="127"/>
      <c r="U140" s="40"/>
      <c r="V140" s="446" t="str">
        <f t="shared" si="20"/>
        <v/>
      </c>
      <c r="W140" s="43" t="str">
        <f t="shared" si="21"/>
        <v/>
      </c>
      <c r="X140" s="42" t="str">
        <f t="shared" si="22"/>
        <v/>
      </c>
      <c r="Y140" s="238" t="str">
        <f t="shared" si="23"/>
        <v/>
      </c>
      <c r="Z140" s="112" t="str">
        <f t="shared" si="24"/>
        <v/>
      </c>
      <c r="AA140" s="833" t="str">
        <f t="shared" si="25"/>
        <v/>
      </c>
      <c r="AB140" s="456">
        <f t="shared" si="26"/>
        <v>0</v>
      </c>
      <c r="AC140" s="448">
        <f t="shared" si="28"/>
        <v>1</v>
      </c>
      <c r="AD140" s="837" t="str">
        <f t="shared" si="27"/>
        <v/>
      </c>
      <c r="AF140" s="438"/>
      <c r="AG140" s="447"/>
      <c r="AH140" s="450"/>
      <c r="AI140" s="450"/>
      <c r="AJ140" s="450"/>
      <c r="AK140" s="451"/>
      <c r="AO140" s="438"/>
      <c r="AP140" s="472"/>
      <c r="AQ140" s="473"/>
      <c r="AR140" s="424"/>
      <c r="AS140" s="56"/>
      <c r="AT140" s="44"/>
      <c r="AU140" s="452"/>
      <c r="AV140" s="452"/>
      <c r="AW140" s="452"/>
      <c r="AX140" s="44"/>
      <c r="AY140" s="452"/>
      <c r="AZ140" s="56"/>
      <c r="BA140" s="452"/>
      <c r="BB140" s="455"/>
      <c r="BC140" s="455"/>
      <c r="BD140" s="56"/>
      <c r="BE140" s="452"/>
      <c r="BF140" s="452"/>
      <c r="BG140" s="456"/>
      <c r="BH140" s="457"/>
      <c r="BI140" s="56"/>
      <c r="BJ140" s="474"/>
      <c r="BK140" s="452"/>
      <c r="BL140" s="56"/>
      <c r="BM140" s="56"/>
      <c r="BN140" s="452"/>
      <c r="BR140" s="459"/>
      <c r="BS140" s="460"/>
      <c r="BV140" s="461"/>
      <c r="BW140" s="382"/>
      <c r="BX140" s="382"/>
      <c r="BY140" s="462"/>
      <c r="BZ140" s="475"/>
      <c r="CA140" s="41"/>
      <c r="CB140" s="452"/>
      <c r="CC140" s="452"/>
      <c r="CD140" s="452"/>
      <c r="CE140" s="56"/>
      <c r="CF140" s="452"/>
      <c r="CG140" s="452"/>
      <c r="CH140" s="452"/>
      <c r="CI140" s="452"/>
      <c r="CK140" s="382"/>
      <c r="CL140" s="382"/>
      <c r="CM140" s="382"/>
      <c r="CP140" s="464"/>
      <c r="CQ140" s="380"/>
      <c r="CR140" s="476"/>
      <c r="CS140" s="382"/>
      <c r="CT140" s="477"/>
      <c r="CU140" s="382"/>
      <c r="CV140" s="382"/>
      <c r="CW140" s="468"/>
      <c r="CX140" s="469"/>
      <c r="CY140" s="382"/>
      <c r="CZ140" s="470"/>
      <c r="DA140" s="471"/>
      <c r="DB140" s="438"/>
      <c r="DC140" s="461"/>
      <c r="DD140" s="382"/>
      <c r="DE140" s="382"/>
      <c r="DF140" s="382"/>
      <c r="DJ140" s="438"/>
      <c r="DK140" s="461"/>
      <c r="DN140" s="438"/>
      <c r="DO140" s="452"/>
      <c r="DP140" s="455"/>
      <c r="DQ140" s="452"/>
      <c r="DR140" s="456"/>
      <c r="DS140" s="382">
        <v>136</v>
      </c>
      <c r="DW140" s="382"/>
      <c r="DX140" s="382">
        <v>14</v>
      </c>
      <c r="DY140" s="382"/>
      <c r="EO140" s="338">
        <v>137</v>
      </c>
      <c r="EP140" s="1035" t="str">
        <f>IF(Cover!B140="","",Cover!B140)</f>
        <v/>
      </c>
      <c r="EQ140" s="1035" t="str">
        <f>IF(Cover!C140="","",Cover!C140)</f>
        <v/>
      </c>
      <c r="ER140" s="1035" t="str">
        <f>IF(Cover!D140="","",Cover!D140)</f>
        <v/>
      </c>
      <c r="ES140" s="1037" t="str">
        <f>IF(AND(ISBLANK(Cover!B140),ISBLANK(Cover!C140),ISBLANK(Cover!D140)),"",100-SUM(EP140:ER140))</f>
        <v/>
      </c>
      <c r="FC140" s="351" t="str">
        <f t="shared" si="29"/>
        <v/>
      </c>
      <c r="FD140" s="127"/>
    </row>
    <row r="141" spans="1:160" ht="14.5" thickBot="1" x14ac:dyDescent="0.35">
      <c r="A141" s="339"/>
      <c r="B141" s="345"/>
      <c r="C141" s="91"/>
      <c r="D141" s="360"/>
      <c r="E141" s="352"/>
      <c r="F141" s="91"/>
      <c r="G141" s="91"/>
      <c r="H141" s="346"/>
      <c r="I141" s="350"/>
      <c r="J141" s="697"/>
      <c r="K141" s="346"/>
      <c r="L141" s="349"/>
      <c r="M141" s="346"/>
      <c r="N141" s="361"/>
      <c r="O141" s="91"/>
      <c r="P141" s="91"/>
      <c r="Q141" s="91"/>
      <c r="R141" s="360"/>
      <c r="S141" s="353"/>
      <c r="T141" s="91"/>
      <c r="U141" s="40"/>
      <c r="V141" s="446" t="str">
        <f t="shared" si="20"/>
        <v/>
      </c>
      <c r="W141" s="43" t="str">
        <f t="shared" si="21"/>
        <v/>
      </c>
      <c r="X141" s="42" t="str">
        <f t="shared" si="22"/>
        <v/>
      </c>
      <c r="Y141" s="238" t="str">
        <f t="shared" si="23"/>
        <v/>
      </c>
      <c r="Z141" s="112" t="str">
        <f t="shared" si="24"/>
        <v/>
      </c>
      <c r="AA141" s="833" t="str">
        <f t="shared" si="25"/>
        <v/>
      </c>
      <c r="AB141" s="456">
        <f t="shared" si="26"/>
        <v>0</v>
      </c>
      <c r="AC141" s="448">
        <f t="shared" si="28"/>
        <v>1</v>
      </c>
      <c r="AD141" s="837" t="str">
        <f t="shared" si="27"/>
        <v/>
      </c>
      <c r="AF141" s="438"/>
      <c r="AG141" s="447"/>
      <c r="AH141" s="450"/>
      <c r="AI141" s="450"/>
      <c r="AJ141" s="450"/>
      <c r="AK141" s="451"/>
      <c r="AO141" s="438"/>
      <c r="AP141" s="472"/>
      <c r="AQ141" s="473"/>
      <c r="AR141" s="424"/>
      <c r="AS141" s="56"/>
      <c r="AT141" s="44"/>
      <c r="AU141" s="452"/>
      <c r="AV141" s="452"/>
      <c r="AW141" s="452"/>
      <c r="AX141" s="44"/>
      <c r="AY141" s="452"/>
      <c r="AZ141" s="56"/>
      <c r="BA141" s="452"/>
      <c r="BB141" s="455"/>
      <c r="BC141" s="455"/>
      <c r="BD141" s="56"/>
      <c r="BE141" s="452"/>
      <c r="BF141" s="452"/>
      <c r="BG141" s="456"/>
      <c r="BH141" s="457"/>
      <c r="BI141" s="56"/>
      <c r="BJ141" s="474"/>
      <c r="BK141" s="452"/>
      <c r="BL141" s="56"/>
      <c r="BM141" s="56"/>
      <c r="BN141" s="452"/>
      <c r="BR141" s="459"/>
      <c r="BS141" s="460"/>
      <c r="BV141" s="461"/>
      <c r="BW141" s="382"/>
      <c r="BX141" s="382"/>
      <c r="BY141" s="462"/>
      <c r="BZ141" s="475"/>
      <c r="CA141" s="41"/>
      <c r="CB141" s="452"/>
      <c r="CC141" s="452"/>
      <c r="CD141" s="452"/>
      <c r="CE141" s="56"/>
      <c r="CF141" s="452"/>
      <c r="CG141" s="452"/>
      <c r="CH141" s="452"/>
      <c r="CI141" s="452"/>
      <c r="CK141" s="382"/>
      <c r="CL141" s="382"/>
      <c r="CM141" s="382"/>
      <c r="CP141" s="464"/>
      <c r="CQ141" s="380"/>
      <c r="CR141" s="476"/>
      <c r="CS141" s="382"/>
      <c r="CT141" s="477"/>
      <c r="CU141" s="382"/>
      <c r="CV141" s="382"/>
      <c r="CW141" s="468"/>
      <c r="CX141" s="469"/>
      <c r="CY141" s="382"/>
      <c r="CZ141" s="470"/>
      <c r="DA141" s="471"/>
      <c r="DB141" s="438"/>
      <c r="DC141" s="461"/>
      <c r="DD141" s="382"/>
      <c r="DE141" s="382"/>
      <c r="DF141" s="382"/>
      <c r="DJ141" s="438"/>
      <c r="DK141" s="461"/>
      <c r="DN141" s="438"/>
      <c r="DO141" s="452"/>
      <c r="DP141" s="455"/>
      <c r="DQ141" s="452"/>
      <c r="DR141" s="456"/>
      <c r="DS141" s="382">
        <v>137</v>
      </c>
      <c r="DW141" s="382"/>
      <c r="DX141" s="382">
        <v>14.1</v>
      </c>
      <c r="DY141" s="382"/>
      <c r="EO141" s="339">
        <v>138</v>
      </c>
      <c r="EP141" s="338" t="str">
        <f>IF(Cover!B141="","",Cover!B141)</f>
        <v/>
      </c>
      <c r="EQ141" s="338" t="str">
        <f>IF(Cover!C141="","",Cover!C141)</f>
        <v/>
      </c>
      <c r="ER141" s="357" t="str">
        <f>IF(Cover!D141="","",Cover!D141)</f>
        <v/>
      </c>
      <c r="ES141" s="1037" t="str">
        <f>IF(AND(ISBLANK(Cover!B141),ISBLANK(Cover!C141),ISBLANK(Cover!D141)),"",100-SUM(EP141:ER141))</f>
        <v/>
      </c>
      <c r="FC141" s="237" t="str">
        <f t="shared" si="29"/>
        <v/>
      </c>
      <c r="FD141" s="91"/>
    </row>
    <row r="142" spans="1:160" ht="14.5" thickBot="1" x14ac:dyDescent="0.35">
      <c r="A142" s="338"/>
      <c r="B142" s="343"/>
      <c r="C142" s="128"/>
      <c r="D142" s="372"/>
      <c r="E142" s="351"/>
      <c r="F142" s="127"/>
      <c r="G142" s="127"/>
      <c r="H142" s="344"/>
      <c r="I142" s="348"/>
      <c r="J142" s="696"/>
      <c r="K142" s="344"/>
      <c r="L142" s="348"/>
      <c r="M142" s="344"/>
      <c r="N142" s="357"/>
      <c r="O142" s="127"/>
      <c r="P142" s="127"/>
      <c r="Q142" s="127"/>
      <c r="R142" s="358"/>
      <c r="S142" s="351"/>
      <c r="T142" s="127"/>
      <c r="U142" s="40"/>
      <c r="V142" s="446" t="str">
        <f t="shared" si="20"/>
        <v/>
      </c>
      <c r="W142" s="43" t="str">
        <f t="shared" si="21"/>
        <v/>
      </c>
      <c r="X142" s="42" t="str">
        <f t="shared" si="22"/>
        <v/>
      </c>
      <c r="Y142" s="238" t="str">
        <f t="shared" si="23"/>
        <v/>
      </c>
      <c r="Z142" s="112" t="str">
        <f t="shared" si="24"/>
        <v/>
      </c>
      <c r="AA142" s="833" t="str">
        <f t="shared" si="25"/>
        <v/>
      </c>
      <c r="AB142" s="456">
        <f t="shared" si="26"/>
        <v>0</v>
      </c>
      <c r="AC142" s="448">
        <f t="shared" si="28"/>
        <v>1</v>
      </c>
      <c r="AD142" s="837" t="str">
        <f t="shared" si="27"/>
        <v/>
      </c>
      <c r="AF142" s="438"/>
      <c r="AG142" s="447"/>
      <c r="AH142" s="450"/>
      <c r="AI142" s="450"/>
      <c r="AJ142" s="450"/>
      <c r="AK142" s="451"/>
      <c r="AO142" s="438"/>
      <c r="AP142" s="472"/>
      <c r="AQ142" s="473"/>
      <c r="AR142" s="424"/>
      <c r="AS142" s="56"/>
      <c r="AT142" s="44"/>
      <c r="AU142" s="452"/>
      <c r="AV142" s="452"/>
      <c r="AW142" s="452"/>
      <c r="AX142" s="44"/>
      <c r="AY142" s="452"/>
      <c r="AZ142" s="56"/>
      <c r="BA142" s="452"/>
      <c r="BB142" s="455"/>
      <c r="BC142" s="455"/>
      <c r="BD142" s="56"/>
      <c r="BE142" s="452"/>
      <c r="BF142" s="452"/>
      <c r="BG142" s="456"/>
      <c r="BH142" s="457"/>
      <c r="BI142" s="56"/>
      <c r="BJ142" s="474"/>
      <c r="BK142" s="452"/>
      <c r="BL142" s="56"/>
      <c r="BM142" s="56"/>
      <c r="BN142" s="452"/>
      <c r="BR142" s="459"/>
      <c r="BS142" s="460"/>
      <c r="BV142" s="461"/>
      <c r="BW142" s="382"/>
      <c r="BX142" s="382"/>
      <c r="BY142" s="462"/>
      <c r="BZ142" s="475"/>
      <c r="CA142" s="41"/>
      <c r="CB142" s="452"/>
      <c r="CC142" s="452"/>
      <c r="CD142" s="452"/>
      <c r="CE142" s="56"/>
      <c r="CF142" s="452"/>
      <c r="CG142" s="452"/>
      <c r="CH142" s="452"/>
      <c r="CI142" s="452"/>
      <c r="CK142" s="382"/>
      <c r="CL142" s="382"/>
      <c r="CM142" s="382"/>
      <c r="CP142" s="464"/>
      <c r="CQ142" s="380"/>
      <c r="CR142" s="476"/>
      <c r="CS142" s="382"/>
      <c r="CT142" s="477"/>
      <c r="CU142" s="382"/>
      <c r="CV142" s="382"/>
      <c r="CW142" s="468"/>
      <c r="CX142" s="469"/>
      <c r="CY142" s="382"/>
      <c r="CZ142" s="470"/>
      <c r="DA142" s="471"/>
      <c r="DB142" s="438"/>
      <c r="DC142" s="461"/>
      <c r="DD142" s="382"/>
      <c r="DE142" s="382"/>
      <c r="DF142" s="382"/>
      <c r="DJ142" s="438"/>
      <c r="DK142" s="461"/>
      <c r="DN142" s="438"/>
      <c r="DO142" s="452"/>
      <c r="DP142" s="455"/>
      <c r="DQ142" s="452"/>
      <c r="DR142" s="456"/>
      <c r="DS142" s="382">
        <v>138</v>
      </c>
      <c r="DW142" s="382"/>
      <c r="DX142" s="382">
        <v>14.2</v>
      </c>
      <c r="DY142" s="382"/>
      <c r="EO142" s="338">
        <v>139</v>
      </c>
      <c r="EP142" s="1035" t="str">
        <f>IF(Cover!B142="","",Cover!B142)</f>
        <v/>
      </c>
      <c r="EQ142" s="1035" t="str">
        <f>IF(Cover!C142="","",Cover!C142)</f>
        <v/>
      </c>
      <c r="ER142" s="1035" t="str">
        <f>IF(Cover!D142="","",Cover!D142)</f>
        <v/>
      </c>
      <c r="ES142" s="1037" t="str">
        <f>IF(AND(ISBLANK(Cover!B142),ISBLANK(Cover!C142),ISBLANK(Cover!D142)),"",100-SUM(EP142:ER142))</f>
        <v/>
      </c>
      <c r="FC142" s="351" t="str">
        <f t="shared" si="29"/>
        <v/>
      </c>
      <c r="FD142" s="127"/>
    </row>
    <row r="143" spans="1:160" ht="14.5" thickBot="1" x14ac:dyDescent="0.35">
      <c r="A143" s="339"/>
      <c r="B143" s="345"/>
      <c r="C143" s="90"/>
      <c r="D143" s="362"/>
      <c r="E143" s="352"/>
      <c r="F143" s="90"/>
      <c r="G143" s="91"/>
      <c r="H143" s="346"/>
      <c r="I143" s="350"/>
      <c r="J143" s="697"/>
      <c r="K143" s="346"/>
      <c r="L143" s="349"/>
      <c r="M143" s="346"/>
      <c r="N143" s="361"/>
      <c r="O143" s="91"/>
      <c r="P143" s="91"/>
      <c r="Q143" s="91"/>
      <c r="R143" s="360"/>
      <c r="S143" s="353"/>
      <c r="T143" s="91"/>
      <c r="U143" s="40"/>
      <c r="V143" s="446" t="str">
        <f t="shared" si="20"/>
        <v/>
      </c>
      <c r="W143" s="43" t="str">
        <f t="shared" si="21"/>
        <v/>
      </c>
      <c r="X143" s="42" t="str">
        <f t="shared" si="22"/>
        <v/>
      </c>
      <c r="Y143" s="238" t="str">
        <f t="shared" si="23"/>
        <v/>
      </c>
      <c r="Z143" s="112" t="str">
        <f t="shared" si="24"/>
        <v/>
      </c>
      <c r="AA143" s="833" t="str">
        <f t="shared" si="25"/>
        <v/>
      </c>
      <c r="AB143" s="456">
        <f t="shared" si="26"/>
        <v>0</v>
      </c>
      <c r="AC143" s="448">
        <f t="shared" si="28"/>
        <v>1</v>
      </c>
      <c r="AD143" s="837" t="str">
        <f t="shared" si="27"/>
        <v/>
      </c>
      <c r="AF143" s="438"/>
      <c r="AG143" s="447"/>
      <c r="AH143" s="450"/>
      <c r="AI143" s="450"/>
      <c r="AJ143" s="450"/>
      <c r="AK143" s="451"/>
      <c r="AO143" s="438"/>
      <c r="AP143" s="472"/>
      <c r="AQ143" s="473"/>
      <c r="AR143" s="424"/>
      <c r="AS143" s="56"/>
      <c r="AT143" s="44"/>
      <c r="AU143" s="452"/>
      <c r="AV143" s="452"/>
      <c r="AW143" s="452"/>
      <c r="AX143" s="44"/>
      <c r="AY143" s="452"/>
      <c r="AZ143" s="56"/>
      <c r="BA143" s="452"/>
      <c r="BB143" s="455"/>
      <c r="BC143" s="455"/>
      <c r="BD143" s="56"/>
      <c r="BE143" s="452"/>
      <c r="BF143" s="452"/>
      <c r="BG143" s="456"/>
      <c r="BH143" s="457"/>
      <c r="BI143" s="56"/>
      <c r="BJ143" s="474"/>
      <c r="BK143" s="452"/>
      <c r="BL143" s="56"/>
      <c r="BM143" s="56"/>
      <c r="BN143" s="452"/>
      <c r="BR143" s="459"/>
      <c r="BS143" s="460"/>
      <c r="BV143" s="461"/>
      <c r="BW143" s="382"/>
      <c r="BX143" s="382"/>
      <c r="BY143" s="462"/>
      <c r="BZ143" s="475"/>
      <c r="CA143" s="41"/>
      <c r="CB143" s="452"/>
      <c r="CC143" s="452"/>
      <c r="CD143" s="452"/>
      <c r="CE143" s="56"/>
      <c r="CF143" s="452"/>
      <c r="CG143" s="452"/>
      <c r="CH143" s="452"/>
      <c r="CI143" s="452"/>
      <c r="CK143" s="382"/>
      <c r="CL143" s="382"/>
      <c r="CM143" s="382"/>
      <c r="CP143" s="464"/>
      <c r="CQ143" s="380"/>
      <c r="CR143" s="476"/>
      <c r="CS143" s="382"/>
      <c r="CT143" s="477"/>
      <c r="CU143" s="382"/>
      <c r="CV143" s="382"/>
      <c r="CW143" s="468"/>
      <c r="CX143" s="469"/>
      <c r="CY143" s="382"/>
      <c r="CZ143" s="470"/>
      <c r="DA143" s="471"/>
      <c r="DB143" s="438"/>
      <c r="DC143" s="461"/>
      <c r="DD143" s="382"/>
      <c r="DE143" s="382"/>
      <c r="DF143" s="382"/>
      <c r="DJ143" s="438"/>
      <c r="DK143" s="461"/>
      <c r="DN143" s="438"/>
      <c r="DO143" s="452"/>
      <c r="DP143" s="455"/>
      <c r="DQ143" s="452"/>
      <c r="DR143" s="456"/>
      <c r="DS143" s="382">
        <v>139</v>
      </c>
      <c r="DW143" s="382"/>
      <c r="DX143" s="382">
        <v>14.3</v>
      </c>
      <c r="DY143" s="382"/>
      <c r="EO143" s="339">
        <v>140</v>
      </c>
      <c r="EP143" s="338" t="str">
        <f>IF(Cover!B143="","",Cover!B143)</f>
        <v/>
      </c>
      <c r="EQ143" s="338" t="str">
        <f>IF(Cover!C143="","",Cover!C143)</f>
        <v/>
      </c>
      <c r="ER143" s="357" t="str">
        <f>IF(Cover!D143="","",Cover!D143)</f>
        <v/>
      </c>
      <c r="ES143" s="1037" t="str">
        <f>IF(AND(ISBLANK(Cover!B143),ISBLANK(Cover!C143),ISBLANK(Cover!D143)),"",100-SUM(EP143:ER143))</f>
        <v/>
      </c>
      <c r="FC143" s="237" t="str">
        <f t="shared" si="29"/>
        <v/>
      </c>
      <c r="FD143" s="90"/>
    </row>
    <row r="144" spans="1:160" ht="14.5" thickBot="1" x14ac:dyDescent="0.35">
      <c r="A144" s="338"/>
      <c r="B144" s="343"/>
      <c r="C144" s="128"/>
      <c r="D144" s="372"/>
      <c r="E144" s="351"/>
      <c r="F144" s="127"/>
      <c r="G144" s="127"/>
      <c r="H144" s="344"/>
      <c r="I144" s="348"/>
      <c r="J144" s="696"/>
      <c r="K144" s="344"/>
      <c r="L144" s="348"/>
      <c r="M144" s="344"/>
      <c r="N144" s="357"/>
      <c r="O144" s="127"/>
      <c r="P144" s="127"/>
      <c r="Q144" s="127"/>
      <c r="R144" s="358"/>
      <c r="S144" s="351"/>
      <c r="T144" s="127"/>
      <c r="U144" s="40"/>
      <c r="V144" s="446" t="str">
        <f t="shared" si="20"/>
        <v/>
      </c>
      <c r="W144" s="43" t="str">
        <f t="shared" si="21"/>
        <v/>
      </c>
      <c r="X144" s="42" t="str">
        <f t="shared" si="22"/>
        <v/>
      </c>
      <c r="Y144" s="238" t="str">
        <f t="shared" si="23"/>
        <v/>
      </c>
      <c r="Z144" s="112" t="str">
        <f t="shared" si="24"/>
        <v/>
      </c>
      <c r="AA144" s="833" t="str">
        <f t="shared" si="25"/>
        <v/>
      </c>
      <c r="AB144" s="456">
        <f t="shared" si="26"/>
        <v>0</v>
      </c>
      <c r="AC144" s="448">
        <f t="shared" si="28"/>
        <v>1</v>
      </c>
      <c r="AD144" s="837" t="str">
        <f t="shared" si="27"/>
        <v/>
      </c>
      <c r="AF144" s="438"/>
      <c r="AG144" s="447"/>
      <c r="AH144" s="450"/>
      <c r="AI144" s="450"/>
      <c r="AJ144" s="450"/>
      <c r="AK144" s="451"/>
      <c r="AO144" s="438"/>
      <c r="AP144" s="472"/>
      <c r="AQ144" s="473"/>
      <c r="AR144" s="424"/>
      <c r="AS144" s="56"/>
      <c r="AT144" s="44"/>
      <c r="AU144" s="452"/>
      <c r="AV144" s="452"/>
      <c r="AW144" s="452"/>
      <c r="AX144" s="44"/>
      <c r="AY144" s="452"/>
      <c r="AZ144" s="56"/>
      <c r="BA144" s="452"/>
      <c r="BB144" s="455"/>
      <c r="BC144" s="455"/>
      <c r="BD144" s="56"/>
      <c r="BE144" s="452"/>
      <c r="BF144" s="452"/>
      <c r="BG144" s="456"/>
      <c r="BH144" s="457"/>
      <c r="BI144" s="56"/>
      <c r="BJ144" s="474"/>
      <c r="BK144" s="452"/>
      <c r="BL144" s="56"/>
      <c r="BM144" s="56"/>
      <c r="BN144" s="452"/>
      <c r="BR144" s="459"/>
      <c r="BS144" s="460"/>
      <c r="BV144" s="461"/>
      <c r="BW144" s="382"/>
      <c r="BX144" s="382"/>
      <c r="BY144" s="462"/>
      <c r="BZ144" s="475"/>
      <c r="CA144" s="41"/>
      <c r="CB144" s="452"/>
      <c r="CC144" s="452"/>
      <c r="CD144" s="452"/>
      <c r="CE144" s="56"/>
      <c r="CF144" s="452"/>
      <c r="CG144" s="452"/>
      <c r="CH144" s="452"/>
      <c r="CI144" s="452"/>
      <c r="CK144" s="382"/>
      <c r="CL144" s="382"/>
      <c r="CM144" s="382"/>
      <c r="CP144" s="464"/>
      <c r="CQ144" s="380"/>
      <c r="CR144" s="476"/>
      <c r="CS144" s="382"/>
      <c r="CT144" s="477"/>
      <c r="CU144" s="382"/>
      <c r="CV144" s="382"/>
      <c r="CW144" s="468"/>
      <c r="CX144" s="469"/>
      <c r="CY144" s="382"/>
      <c r="CZ144" s="470"/>
      <c r="DA144" s="471"/>
      <c r="DB144" s="438"/>
      <c r="DC144" s="461"/>
      <c r="DD144" s="382"/>
      <c r="DE144" s="382"/>
      <c r="DF144" s="382"/>
      <c r="DJ144" s="438"/>
      <c r="DK144" s="461"/>
      <c r="DN144" s="438"/>
      <c r="DO144" s="452"/>
      <c r="DP144" s="455"/>
      <c r="DQ144" s="452"/>
      <c r="DR144" s="456"/>
      <c r="DS144" s="382">
        <v>140</v>
      </c>
      <c r="DW144" s="382"/>
      <c r="DX144" s="382">
        <v>14.4</v>
      </c>
      <c r="DY144" s="382"/>
      <c r="EO144" s="338">
        <v>141</v>
      </c>
      <c r="EP144" s="1035" t="str">
        <f>IF(Cover!B144="","",Cover!B144)</f>
        <v/>
      </c>
      <c r="EQ144" s="1035" t="str">
        <f>IF(Cover!C144="","",Cover!C144)</f>
        <v/>
      </c>
      <c r="ER144" s="1035" t="str">
        <f>IF(Cover!D144="","",Cover!D144)</f>
        <v/>
      </c>
      <c r="ES144" s="1037" t="str">
        <f>IF(AND(ISBLANK(Cover!B144),ISBLANK(Cover!C144),ISBLANK(Cover!D144)),"",100-SUM(EP144:ER144))</f>
        <v/>
      </c>
      <c r="FC144" s="351" t="str">
        <f t="shared" si="29"/>
        <v/>
      </c>
      <c r="FD144" s="127"/>
    </row>
    <row r="145" spans="1:160" ht="14.5" thickBot="1" x14ac:dyDescent="0.35">
      <c r="A145" s="339"/>
      <c r="B145" s="345"/>
      <c r="C145" s="91"/>
      <c r="D145" s="360"/>
      <c r="E145" s="352"/>
      <c r="F145" s="91"/>
      <c r="G145" s="91"/>
      <c r="H145" s="346"/>
      <c r="I145" s="350"/>
      <c r="J145" s="697"/>
      <c r="K145" s="346"/>
      <c r="L145" s="349"/>
      <c r="M145" s="346"/>
      <c r="N145" s="361"/>
      <c r="O145" s="91"/>
      <c r="P145" s="91"/>
      <c r="Q145" s="91"/>
      <c r="R145" s="360"/>
      <c r="S145" s="353"/>
      <c r="T145" s="91"/>
      <c r="U145" s="40"/>
      <c r="V145" s="446" t="str">
        <f t="shared" si="20"/>
        <v/>
      </c>
      <c r="W145" s="43" t="str">
        <f t="shared" si="21"/>
        <v/>
      </c>
      <c r="X145" s="42" t="str">
        <f t="shared" si="22"/>
        <v/>
      </c>
      <c r="Y145" s="238" t="str">
        <f t="shared" si="23"/>
        <v/>
      </c>
      <c r="Z145" s="112" t="str">
        <f t="shared" si="24"/>
        <v/>
      </c>
      <c r="AA145" s="833" t="str">
        <f t="shared" si="25"/>
        <v/>
      </c>
      <c r="AB145" s="456">
        <f t="shared" si="26"/>
        <v>0</v>
      </c>
      <c r="AC145" s="448">
        <f t="shared" si="28"/>
        <v>1</v>
      </c>
      <c r="AD145" s="837" t="str">
        <f t="shared" si="27"/>
        <v/>
      </c>
      <c r="AE145" s="441"/>
      <c r="AF145" s="442"/>
      <c r="AG145" s="447"/>
      <c r="AH145" s="450"/>
      <c r="AI145" s="450"/>
      <c r="AJ145" s="450"/>
      <c r="AK145" s="451"/>
      <c r="AO145" s="438"/>
      <c r="AP145" s="472"/>
      <c r="AQ145" s="473"/>
      <c r="AR145" s="424"/>
      <c r="AS145" s="56"/>
      <c r="AT145" s="44"/>
      <c r="AU145" s="452"/>
      <c r="AV145" s="452"/>
      <c r="AW145" s="452"/>
      <c r="AX145" s="44"/>
      <c r="AY145" s="452"/>
      <c r="AZ145" s="56"/>
      <c r="BA145" s="452"/>
      <c r="BB145" s="455"/>
      <c r="BC145" s="455"/>
      <c r="BD145" s="56"/>
      <c r="BE145" s="452"/>
      <c r="BF145" s="452"/>
      <c r="BG145" s="456"/>
      <c r="BH145" s="457"/>
      <c r="BI145" s="56"/>
      <c r="BJ145" s="474"/>
      <c r="BK145" s="452"/>
      <c r="BL145" s="56"/>
      <c r="BM145" s="56"/>
      <c r="BN145" s="452"/>
      <c r="BR145" s="459"/>
      <c r="BS145" s="460"/>
      <c r="BV145" s="461"/>
      <c r="BW145" s="382"/>
      <c r="BX145" s="382"/>
      <c r="BY145" s="462"/>
      <c r="BZ145" s="475"/>
      <c r="CA145" s="41"/>
      <c r="CB145" s="452"/>
      <c r="CC145" s="452"/>
      <c r="CD145" s="452"/>
      <c r="CE145" s="56"/>
      <c r="CF145" s="452"/>
      <c r="CG145" s="452"/>
      <c r="CH145" s="452"/>
      <c r="CI145" s="452"/>
      <c r="CK145" s="382"/>
      <c r="CL145" s="382"/>
      <c r="CM145" s="382"/>
      <c r="CP145" s="464"/>
      <c r="CQ145" s="380"/>
      <c r="CR145" s="476"/>
      <c r="CS145" s="382"/>
      <c r="CT145" s="477"/>
      <c r="CU145" s="382"/>
      <c r="CV145" s="382"/>
      <c r="CW145" s="468"/>
      <c r="CX145" s="469"/>
      <c r="CY145" s="382"/>
      <c r="CZ145" s="470"/>
      <c r="DA145" s="471"/>
      <c r="DB145" s="438"/>
      <c r="DC145" s="461"/>
      <c r="DD145" s="382"/>
      <c r="DE145" s="382"/>
      <c r="DF145" s="382"/>
      <c r="DJ145" s="438"/>
      <c r="DK145" s="461"/>
      <c r="DN145" s="438"/>
      <c r="DO145" s="452"/>
      <c r="DP145" s="455"/>
      <c r="DQ145" s="452"/>
      <c r="DR145" s="456"/>
      <c r="DS145" s="382">
        <v>141</v>
      </c>
      <c r="DW145" s="382"/>
      <c r="DX145" s="382">
        <v>14.5</v>
      </c>
      <c r="DY145" s="382"/>
      <c r="EO145" s="339">
        <v>142</v>
      </c>
      <c r="EP145" s="338" t="str">
        <f>IF(Cover!B145="","",Cover!B145)</f>
        <v/>
      </c>
      <c r="EQ145" s="338" t="str">
        <f>IF(Cover!C145="","",Cover!C145)</f>
        <v/>
      </c>
      <c r="ER145" s="357" t="str">
        <f>IF(Cover!D145="","",Cover!D145)</f>
        <v/>
      </c>
      <c r="ES145" s="1037" t="str">
        <f>IF(AND(ISBLANK(Cover!B145),ISBLANK(Cover!C145),ISBLANK(Cover!D145)),"",100-SUM(EP145:ER145))</f>
        <v/>
      </c>
      <c r="FC145" s="237" t="str">
        <f t="shared" si="29"/>
        <v/>
      </c>
      <c r="FD145" s="91"/>
    </row>
    <row r="146" spans="1:160" ht="14.5" thickBot="1" x14ac:dyDescent="0.35">
      <c r="A146" s="338"/>
      <c r="B146" s="343"/>
      <c r="C146" s="128"/>
      <c r="D146" s="372"/>
      <c r="E146" s="351"/>
      <c r="F146" s="127"/>
      <c r="G146" s="127"/>
      <c r="H146" s="344"/>
      <c r="I146" s="348"/>
      <c r="J146" s="696"/>
      <c r="K146" s="344"/>
      <c r="L146" s="348"/>
      <c r="M146" s="344"/>
      <c r="N146" s="357"/>
      <c r="O146" s="127"/>
      <c r="P146" s="127"/>
      <c r="Q146" s="127"/>
      <c r="R146" s="358"/>
      <c r="S146" s="351"/>
      <c r="T146" s="127"/>
      <c r="U146" s="40"/>
      <c r="V146" s="446" t="str">
        <f t="shared" si="20"/>
        <v/>
      </c>
      <c r="W146" s="43" t="str">
        <f t="shared" si="21"/>
        <v/>
      </c>
      <c r="X146" s="42" t="str">
        <f t="shared" si="22"/>
        <v/>
      </c>
      <c r="Y146" s="238" t="str">
        <f t="shared" si="23"/>
        <v/>
      </c>
      <c r="Z146" s="112" t="str">
        <f t="shared" si="24"/>
        <v/>
      </c>
      <c r="AA146" s="833" t="str">
        <f t="shared" si="25"/>
        <v/>
      </c>
      <c r="AB146" s="456">
        <f t="shared" si="26"/>
        <v>0</v>
      </c>
      <c r="AC146" s="448">
        <f t="shared" si="28"/>
        <v>1</v>
      </c>
      <c r="AD146" s="837" t="str">
        <f t="shared" si="27"/>
        <v/>
      </c>
      <c r="AG146" s="447"/>
      <c r="AH146" s="450"/>
      <c r="AI146" s="450"/>
      <c r="AJ146" s="450"/>
      <c r="AK146" s="451"/>
      <c r="AO146" s="438"/>
      <c r="AP146" s="472"/>
      <c r="AQ146" s="473"/>
      <c r="AR146" s="424"/>
      <c r="AS146" s="56"/>
      <c r="AT146" s="44"/>
      <c r="AU146" s="452"/>
      <c r="AV146" s="452"/>
      <c r="AW146" s="452"/>
      <c r="AX146" s="44"/>
      <c r="AY146" s="452"/>
      <c r="AZ146" s="56"/>
      <c r="BA146" s="452"/>
      <c r="BB146" s="455"/>
      <c r="BC146" s="455"/>
      <c r="BD146" s="56"/>
      <c r="BE146" s="452"/>
      <c r="BF146" s="452"/>
      <c r="BG146" s="456"/>
      <c r="BH146" s="457"/>
      <c r="BI146" s="56"/>
      <c r="BJ146" s="474"/>
      <c r="BK146" s="452"/>
      <c r="BL146" s="56"/>
      <c r="BM146" s="56"/>
      <c r="BN146" s="452"/>
      <c r="BR146" s="459"/>
      <c r="BS146" s="460"/>
      <c r="BV146" s="461"/>
      <c r="BW146" s="382"/>
      <c r="BX146" s="382"/>
      <c r="BY146" s="462"/>
      <c r="BZ146" s="475"/>
      <c r="CA146" s="41"/>
      <c r="CB146" s="452"/>
      <c r="CC146" s="452"/>
      <c r="CD146" s="452"/>
      <c r="CE146" s="56"/>
      <c r="CF146" s="452"/>
      <c r="CG146" s="452"/>
      <c r="CH146" s="452"/>
      <c r="CI146" s="452"/>
      <c r="CK146" s="382"/>
      <c r="CL146" s="382"/>
      <c r="CM146" s="382"/>
      <c r="CP146" s="464"/>
      <c r="CQ146" s="380"/>
      <c r="CR146" s="476"/>
      <c r="CS146" s="382"/>
      <c r="CT146" s="477"/>
      <c r="CU146" s="382"/>
      <c r="CV146" s="382"/>
      <c r="CW146" s="468"/>
      <c r="CX146" s="469"/>
      <c r="CY146" s="382"/>
      <c r="CZ146" s="470"/>
      <c r="DA146" s="471"/>
      <c r="DB146" s="438"/>
      <c r="DC146" s="461"/>
      <c r="DD146" s="382"/>
      <c r="DE146" s="382"/>
      <c r="DF146" s="382"/>
      <c r="DJ146" s="438"/>
      <c r="DK146" s="461"/>
      <c r="DN146" s="438"/>
      <c r="DO146" s="452"/>
      <c r="DP146" s="455"/>
      <c r="DQ146" s="452"/>
      <c r="DR146" s="456"/>
      <c r="DS146" s="382">
        <v>142</v>
      </c>
      <c r="DW146" s="382"/>
      <c r="DX146" s="382">
        <v>14.6</v>
      </c>
      <c r="DY146" s="382"/>
      <c r="EO146" s="338">
        <v>143</v>
      </c>
      <c r="EP146" s="1035" t="str">
        <f>IF(Cover!B146="","",Cover!B146)</f>
        <v/>
      </c>
      <c r="EQ146" s="1035" t="str">
        <f>IF(Cover!C146="","",Cover!C146)</f>
        <v/>
      </c>
      <c r="ER146" s="1035" t="str">
        <f>IF(Cover!D146="","",Cover!D146)</f>
        <v/>
      </c>
      <c r="ES146" s="1037" t="str">
        <f>IF(AND(ISBLANK(Cover!B146),ISBLANK(Cover!C146),ISBLANK(Cover!D146)),"",100-SUM(EP146:ER146))</f>
        <v/>
      </c>
      <c r="FC146" s="351" t="str">
        <f t="shared" si="29"/>
        <v/>
      </c>
      <c r="FD146" s="127"/>
    </row>
    <row r="147" spans="1:160" ht="14.5" thickBot="1" x14ac:dyDescent="0.35">
      <c r="A147" s="339"/>
      <c r="B147" s="345"/>
      <c r="C147" s="91"/>
      <c r="D147" s="360"/>
      <c r="E147" s="352"/>
      <c r="F147" s="91"/>
      <c r="G147" s="91"/>
      <c r="H147" s="346"/>
      <c r="I147" s="350"/>
      <c r="J147" s="697"/>
      <c r="K147" s="346"/>
      <c r="L147" s="349"/>
      <c r="M147" s="346"/>
      <c r="N147" s="361"/>
      <c r="O147" s="91"/>
      <c r="P147" s="91"/>
      <c r="Q147" s="91"/>
      <c r="R147" s="360"/>
      <c r="S147" s="353"/>
      <c r="T147" s="484"/>
      <c r="U147" s="40"/>
      <c r="V147" s="446" t="str">
        <f t="shared" si="20"/>
        <v/>
      </c>
      <c r="W147" s="43" t="str">
        <f t="shared" si="21"/>
        <v/>
      </c>
      <c r="X147" s="42" t="str">
        <f t="shared" si="22"/>
        <v/>
      </c>
      <c r="Y147" s="238" t="str">
        <f t="shared" si="23"/>
        <v/>
      </c>
      <c r="Z147" s="112" t="str">
        <f t="shared" si="24"/>
        <v/>
      </c>
      <c r="AA147" s="833" t="str">
        <f t="shared" si="25"/>
        <v/>
      </c>
      <c r="AB147" s="456">
        <f t="shared" si="26"/>
        <v>0</v>
      </c>
      <c r="AC147" s="448">
        <f t="shared" si="28"/>
        <v>1</v>
      </c>
      <c r="AD147" s="837" t="str">
        <f t="shared" si="27"/>
        <v/>
      </c>
      <c r="AG147" s="447"/>
      <c r="AH147" s="450"/>
      <c r="AI147" s="450"/>
      <c r="AJ147" s="450"/>
      <c r="AK147" s="451"/>
      <c r="AO147" s="438"/>
      <c r="AP147" s="472"/>
      <c r="AQ147" s="473"/>
      <c r="AR147" s="424"/>
      <c r="AS147" s="56"/>
      <c r="AT147" s="44"/>
      <c r="AU147" s="452"/>
      <c r="AV147" s="452"/>
      <c r="AW147" s="452"/>
      <c r="AX147" s="44"/>
      <c r="AY147" s="452"/>
      <c r="AZ147" s="56"/>
      <c r="BA147" s="452"/>
      <c r="BB147" s="455"/>
      <c r="BC147" s="455"/>
      <c r="BD147" s="56"/>
      <c r="BE147" s="452"/>
      <c r="BF147" s="452"/>
      <c r="BG147" s="456"/>
      <c r="BH147" s="457"/>
      <c r="BI147" s="56"/>
      <c r="BJ147" s="474"/>
      <c r="BK147" s="452"/>
      <c r="BL147" s="56"/>
      <c r="BM147" s="56"/>
      <c r="BN147" s="452"/>
      <c r="BR147" s="459"/>
      <c r="BS147" s="460"/>
      <c r="BV147" s="461"/>
      <c r="BW147" s="382"/>
      <c r="BX147" s="382"/>
      <c r="BY147" s="462"/>
      <c r="BZ147" s="475"/>
      <c r="CA147" s="41"/>
      <c r="CB147" s="452"/>
      <c r="CC147" s="452"/>
      <c r="CD147" s="452"/>
      <c r="CE147" s="56"/>
      <c r="CF147" s="452"/>
      <c r="CG147" s="452"/>
      <c r="CH147" s="452"/>
      <c r="CI147" s="452"/>
      <c r="CK147" s="382"/>
      <c r="CL147" s="382"/>
      <c r="CM147" s="382"/>
      <c r="CP147" s="464"/>
      <c r="CQ147" s="380"/>
      <c r="CR147" s="476"/>
      <c r="CS147" s="382"/>
      <c r="CT147" s="477"/>
      <c r="CU147" s="382"/>
      <c r="CV147" s="382"/>
      <c r="CW147" s="468"/>
      <c r="CX147" s="469"/>
      <c r="CY147" s="382"/>
      <c r="CZ147" s="470"/>
      <c r="DA147" s="471"/>
      <c r="DB147" s="438"/>
      <c r="DC147" s="461"/>
      <c r="DD147" s="382"/>
      <c r="DE147" s="382"/>
      <c r="DF147" s="382"/>
      <c r="DJ147" s="438"/>
      <c r="DK147" s="461"/>
      <c r="DN147" s="438"/>
      <c r="DO147" s="452"/>
      <c r="DP147" s="455"/>
      <c r="DQ147" s="452"/>
      <c r="DR147" s="456"/>
      <c r="DS147" s="382">
        <v>143</v>
      </c>
      <c r="DW147" s="382"/>
      <c r="DX147" s="382">
        <v>14.7</v>
      </c>
      <c r="DY147" s="382"/>
      <c r="EO147" s="339">
        <v>144</v>
      </c>
      <c r="EP147" s="338" t="str">
        <f>IF(Cover!B147="","",Cover!B147)</f>
        <v/>
      </c>
      <c r="EQ147" s="338" t="str">
        <f>IF(Cover!C147="","",Cover!C147)</f>
        <v/>
      </c>
      <c r="ER147" s="357" t="str">
        <f>IF(Cover!D147="","",Cover!D147)</f>
        <v/>
      </c>
      <c r="ES147" s="1037" t="str">
        <f>IF(AND(ISBLANK(Cover!B147),ISBLANK(Cover!C147),ISBLANK(Cover!D147)),"",100-SUM(EP147:ER147))</f>
        <v/>
      </c>
      <c r="FC147" s="237" t="str">
        <f t="shared" si="29"/>
        <v/>
      </c>
      <c r="FD147" s="91"/>
    </row>
    <row r="148" spans="1:160" ht="14.5" thickBot="1" x14ac:dyDescent="0.35">
      <c r="A148" s="338"/>
      <c r="B148" s="343"/>
      <c r="C148" s="128"/>
      <c r="D148" s="372"/>
      <c r="E148" s="351"/>
      <c r="F148" s="127"/>
      <c r="G148" s="127"/>
      <c r="H148" s="344"/>
      <c r="I148" s="348"/>
      <c r="J148" s="696"/>
      <c r="K148" s="344"/>
      <c r="L148" s="348"/>
      <c r="M148" s="344"/>
      <c r="N148" s="357"/>
      <c r="O148" s="127"/>
      <c r="P148" s="127"/>
      <c r="Q148" s="127"/>
      <c r="R148" s="358"/>
      <c r="S148" s="351"/>
      <c r="T148" s="127"/>
      <c r="U148" s="40"/>
      <c r="V148" s="446" t="str">
        <f t="shared" si="20"/>
        <v/>
      </c>
      <c r="W148" s="43" t="str">
        <f t="shared" si="21"/>
        <v/>
      </c>
      <c r="X148" s="42" t="str">
        <f t="shared" si="22"/>
        <v/>
      </c>
      <c r="Y148" s="238" t="str">
        <f t="shared" si="23"/>
        <v/>
      </c>
      <c r="Z148" s="112" t="str">
        <f t="shared" si="24"/>
        <v/>
      </c>
      <c r="AA148" s="833" t="str">
        <f t="shared" si="25"/>
        <v/>
      </c>
      <c r="AB148" s="456">
        <f t="shared" si="26"/>
        <v>0</v>
      </c>
      <c r="AC148" s="448">
        <f t="shared" si="28"/>
        <v>1</v>
      </c>
      <c r="AD148" s="837" t="str">
        <f t="shared" si="27"/>
        <v/>
      </c>
      <c r="AF148" s="438"/>
      <c r="AG148" s="447"/>
      <c r="AH148" s="450"/>
      <c r="AI148" s="450"/>
      <c r="AJ148" s="450"/>
      <c r="AK148" s="451"/>
      <c r="AO148" s="438"/>
      <c r="AP148" s="472"/>
      <c r="AQ148" s="473"/>
      <c r="AR148" s="424"/>
      <c r="AS148" s="56"/>
      <c r="AT148" s="44"/>
      <c r="AU148" s="452"/>
      <c r="AV148" s="452"/>
      <c r="AW148" s="452"/>
      <c r="AX148" s="44"/>
      <c r="AY148" s="452"/>
      <c r="AZ148" s="56"/>
      <c r="BA148" s="452"/>
      <c r="BB148" s="455"/>
      <c r="BC148" s="455"/>
      <c r="BD148" s="56"/>
      <c r="BE148" s="452"/>
      <c r="BF148" s="452"/>
      <c r="BG148" s="456"/>
      <c r="BH148" s="457"/>
      <c r="BI148" s="56"/>
      <c r="BJ148" s="474"/>
      <c r="BK148" s="452"/>
      <c r="BL148" s="56"/>
      <c r="BM148" s="56"/>
      <c r="BN148" s="452"/>
      <c r="BR148" s="459"/>
      <c r="BS148" s="460"/>
      <c r="BV148" s="461"/>
      <c r="BW148" s="382"/>
      <c r="BX148" s="382"/>
      <c r="BY148" s="462"/>
      <c r="BZ148" s="475"/>
      <c r="CA148" s="41"/>
      <c r="CB148" s="452"/>
      <c r="CC148" s="452"/>
      <c r="CD148" s="452"/>
      <c r="CE148" s="56"/>
      <c r="CF148" s="452"/>
      <c r="CG148" s="452"/>
      <c r="CH148" s="452"/>
      <c r="CI148" s="452"/>
      <c r="CK148" s="382"/>
      <c r="CL148" s="382"/>
      <c r="CM148" s="382"/>
      <c r="CP148" s="464"/>
      <c r="CQ148" s="380"/>
      <c r="CR148" s="476"/>
      <c r="CS148" s="382"/>
      <c r="CT148" s="477"/>
      <c r="CU148" s="382"/>
      <c r="CV148" s="382"/>
      <c r="CW148" s="468"/>
      <c r="CX148" s="469"/>
      <c r="CY148" s="382"/>
      <c r="CZ148" s="470"/>
      <c r="DA148" s="471"/>
      <c r="DB148" s="438"/>
      <c r="DC148" s="461"/>
      <c r="DD148" s="382"/>
      <c r="DE148" s="382"/>
      <c r="DF148" s="382"/>
      <c r="DJ148" s="438"/>
      <c r="DK148" s="461"/>
      <c r="DN148" s="438"/>
      <c r="DO148" s="452"/>
      <c r="DP148" s="455"/>
      <c r="DQ148" s="452"/>
      <c r="DR148" s="456"/>
      <c r="DS148" s="382">
        <v>144</v>
      </c>
      <c r="DW148" s="382"/>
      <c r="DX148" s="382">
        <v>14.8</v>
      </c>
      <c r="DY148" s="382"/>
      <c r="EO148" s="338">
        <v>145</v>
      </c>
      <c r="EP148" s="1035" t="str">
        <f>IF(Cover!B148="","",Cover!B148)</f>
        <v/>
      </c>
      <c r="EQ148" s="1035" t="str">
        <f>IF(Cover!C148="","",Cover!C148)</f>
        <v/>
      </c>
      <c r="ER148" s="1035" t="str">
        <f>IF(Cover!D148="","",Cover!D148)</f>
        <v/>
      </c>
      <c r="ES148" s="1037" t="str">
        <f>IF(AND(ISBLANK(Cover!B148),ISBLANK(Cover!C148),ISBLANK(Cover!D148)),"",100-SUM(EP148:ER148))</f>
        <v/>
      </c>
      <c r="FC148" s="351" t="str">
        <f t="shared" si="29"/>
        <v/>
      </c>
      <c r="FD148" s="127"/>
    </row>
    <row r="149" spans="1:160" ht="14.5" thickBot="1" x14ac:dyDescent="0.35">
      <c r="A149" s="339"/>
      <c r="B149" s="345"/>
      <c r="C149" s="485"/>
      <c r="D149" s="360"/>
      <c r="E149" s="352"/>
      <c r="F149" s="91"/>
      <c r="G149" s="91"/>
      <c r="H149" s="346"/>
      <c r="I149" s="350"/>
      <c r="J149" s="697"/>
      <c r="K149" s="346"/>
      <c r="L149" s="349"/>
      <c r="M149" s="346"/>
      <c r="N149" s="361"/>
      <c r="O149" s="91"/>
      <c r="P149" s="91"/>
      <c r="Q149" s="91"/>
      <c r="R149" s="360"/>
      <c r="S149" s="353"/>
      <c r="T149" s="91"/>
      <c r="U149" s="40"/>
      <c r="V149" s="446" t="str">
        <f t="shared" si="20"/>
        <v/>
      </c>
      <c r="W149" s="43" t="str">
        <f t="shared" si="21"/>
        <v/>
      </c>
      <c r="X149" s="42" t="str">
        <f t="shared" si="22"/>
        <v/>
      </c>
      <c r="Y149" s="238" t="str">
        <f t="shared" si="23"/>
        <v/>
      </c>
      <c r="Z149" s="112" t="str">
        <f t="shared" si="24"/>
        <v/>
      </c>
      <c r="AA149" s="833" t="str">
        <f t="shared" si="25"/>
        <v/>
      </c>
      <c r="AB149" s="456">
        <f t="shared" si="26"/>
        <v>0</v>
      </c>
      <c r="AC149" s="448">
        <f t="shared" si="28"/>
        <v>1</v>
      </c>
      <c r="AD149" s="837" t="str">
        <f t="shared" si="27"/>
        <v/>
      </c>
      <c r="AF149" s="438"/>
      <c r="AG149" s="447"/>
      <c r="AH149" s="450"/>
      <c r="AI149" s="450"/>
      <c r="AJ149" s="450"/>
      <c r="AK149" s="451"/>
      <c r="AO149" s="438"/>
      <c r="AP149" s="472"/>
      <c r="AQ149" s="473"/>
      <c r="AR149" s="424"/>
      <c r="AS149" s="56"/>
      <c r="AT149" s="44"/>
      <c r="AU149" s="452"/>
      <c r="AV149" s="452"/>
      <c r="AW149" s="452"/>
      <c r="AX149" s="44"/>
      <c r="AY149" s="452"/>
      <c r="AZ149" s="56"/>
      <c r="BA149" s="452"/>
      <c r="BB149" s="455"/>
      <c r="BC149" s="455"/>
      <c r="BD149" s="56"/>
      <c r="BE149" s="452"/>
      <c r="BF149" s="452"/>
      <c r="BG149" s="456"/>
      <c r="BH149" s="457"/>
      <c r="BI149" s="56"/>
      <c r="BJ149" s="474"/>
      <c r="BK149" s="452"/>
      <c r="BL149" s="56"/>
      <c r="BM149" s="56"/>
      <c r="BN149" s="452"/>
      <c r="BR149" s="459"/>
      <c r="BS149" s="460"/>
      <c r="BV149" s="461"/>
      <c r="BW149" s="382"/>
      <c r="BX149" s="382"/>
      <c r="BY149" s="462"/>
      <c r="BZ149" s="475"/>
      <c r="CA149" s="41"/>
      <c r="CB149" s="452"/>
      <c r="CC149" s="452"/>
      <c r="CD149" s="452"/>
      <c r="CE149" s="56"/>
      <c r="CF149" s="452"/>
      <c r="CG149" s="452"/>
      <c r="CH149" s="452"/>
      <c r="CI149" s="452"/>
      <c r="CK149" s="382"/>
      <c r="CL149" s="382"/>
      <c r="CM149" s="382"/>
      <c r="CP149" s="464"/>
      <c r="CQ149" s="380"/>
      <c r="CR149" s="476"/>
      <c r="CS149" s="382"/>
      <c r="CT149" s="477"/>
      <c r="CU149" s="382"/>
      <c r="CV149" s="382"/>
      <c r="CW149" s="468"/>
      <c r="CX149" s="469"/>
      <c r="CY149" s="382"/>
      <c r="CZ149" s="470"/>
      <c r="DA149" s="471"/>
      <c r="DB149" s="438"/>
      <c r="DC149" s="461"/>
      <c r="DD149" s="382"/>
      <c r="DE149" s="382"/>
      <c r="DF149" s="382"/>
      <c r="DJ149" s="438"/>
      <c r="DK149" s="461"/>
      <c r="DN149" s="438"/>
      <c r="DO149" s="452"/>
      <c r="DP149" s="455"/>
      <c r="DQ149" s="452"/>
      <c r="DR149" s="456"/>
      <c r="DS149" s="382">
        <v>145</v>
      </c>
      <c r="DW149" s="382"/>
      <c r="DX149" s="382">
        <v>14.9</v>
      </c>
      <c r="DY149" s="382"/>
      <c r="EO149" s="339">
        <v>146</v>
      </c>
      <c r="EP149" s="338" t="str">
        <f>IF(Cover!B149="","",Cover!B149)</f>
        <v/>
      </c>
      <c r="EQ149" s="338" t="str">
        <f>IF(Cover!C149="","",Cover!C149)</f>
        <v/>
      </c>
      <c r="ER149" s="357" t="str">
        <f>IF(Cover!D149="","",Cover!D149)</f>
        <v/>
      </c>
      <c r="ES149" s="1037" t="str">
        <f>IF(AND(ISBLANK(Cover!B149),ISBLANK(Cover!C149),ISBLANK(Cover!D149)),"",100-SUM(EP149:ER149))</f>
        <v/>
      </c>
      <c r="FC149" s="237" t="str">
        <f t="shared" si="29"/>
        <v/>
      </c>
      <c r="FD149" s="91"/>
    </row>
    <row r="150" spans="1:160" ht="14.5" thickBot="1" x14ac:dyDescent="0.35">
      <c r="A150" s="338"/>
      <c r="B150" s="343"/>
      <c r="C150" s="128"/>
      <c r="D150" s="372"/>
      <c r="E150" s="351"/>
      <c r="F150" s="127"/>
      <c r="G150" s="127"/>
      <c r="H150" s="344"/>
      <c r="I150" s="348"/>
      <c r="J150" s="696"/>
      <c r="K150" s="344"/>
      <c r="L150" s="348"/>
      <c r="M150" s="344"/>
      <c r="N150" s="357"/>
      <c r="O150" s="127"/>
      <c r="P150" s="127"/>
      <c r="Q150" s="127"/>
      <c r="R150" s="358"/>
      <c r="S150" s="351"/>
      <c r="T150" s="127"/>
      <c r="U150" s="40"/>
      <c r="V150" s="446" t="str">
        <f t="shared" si="20"/>
        <v/>
      </c>
      <c r="W150" s="43" t="str">
        <f t="shared" si="21"/>
        <v/>
      </c>
      <c r="X150" s="42" t="str">
        <f t="shared" si="22"/>
        <v/>
      </c>
      <c r="Y150" s="238" t="str">
        <f t="shared" si="23"/>
        <v/>
      </c>
      <c r="Z150" s="112" t="str">
        <f t="shared" si="24"/>
        <v/>
      </c>
      <c r="AA150" s="833" t="str">
        <f t="shared" si="25"/>
        <v/>
      </c>
      <c r="AB150" s="456">
        <f t="shared" si="26"/>
        <v>0</v>
      </c>
      <c r="AC150" s="448">
        <f t="shared" si="28"/>
        <v>1</v>
      </c>
      <c r="AD150" s="837" t="str">
        <f t="shared" si="27"/>
        <v/>
      </c>
      <c r="AF150" s="438"/>
      <c r="AG150" s="447"/>
      <c r="AH150" s="450"/>
      <c r="AI150" s="450"/>
      <c r="AJ150" s="450"/>
      <c r="AK150" s="451"/>
      <c r="AO150" s="438"/>
      <c r="AP150" s="472"/>
      <c r="AQ150" s="473"/>
      <c r="AR150" s="424"/>
      <c r="AS150" s="56"/>
      <c r="AT150" s="44"/>
      <c r="AU150" s="452"/>
      <c r="AV150" s="452"/>
      <c r="AW150" s="452"/>
      <c r="AX150" s="44"/>
      <c r="AY150" s="452"/>
      <c r="AZ150" s="56"/>
      <c r="BA150" s="452"/>
      <c r="BB150" s="455"/>
      <c r="BC150" s="455"/>
      <c r="BD150" s="56"/>
      <c r="BE150" s="452"/>
      <c r="BF150" s="452"/>
      <c r="BG150" s="456"/>
      <c r="BH150" s="457"/>
      <c r="BI150" s="56"/>
      <c r="BJ150" s="474"/>
      <c r="BK150" s="452"/>
      <c r="BL150" s="56"/>
      <c r="BM150" s="56"/>
      <c r="BN150" s="452"/>
      <c r="BR150" s="459"/>
      <c r="BS150" s="460"/>
      <c r="BV150" s="461"/>
      <c r="BW150" s="382"/>
      <c r="BX150" s="382"/>
      <c r="BY150" s="462"/>
      <c r="BZ150" s="475"/>
      <c r="CA150" s="41"/>
      <c r="CB150" s="452"/>
      <c r="CC150" s="452"/>
      <c r="CD150" s="452"/>
      <c r="CE150" s="56"/>
      <c r="CF150" s="452"/>
      <c r="CG150" s="452"/>
      <c r="CH150" s="452"/>
      <c r="CI150" s="452"/>
      <c r="CK150" s="382"/>
      <c r="CL150" s="382"/>
      <c r="CM150" s="382"/>
      <c r="CP150" s="464"/>
      <c r="CQ150" s="380"/>
      <c r="CR150" s="476"/>
      <c r="CS150" s="382"/>
      <c r="CT150" s="477"/>
      <c r="CU150" s="382"/>
      <c r="CV150" s="382"/>
      <c r="CW150" s="468"/>
      <c r="CX150" s="469"/>
      <c r="CY150" s="382"/>
      <c r="CZ150" s="470"/>
      <c r="DA150" s="471"/>
      <c r="DB150" s="438"/>
      <c r="DC150" s="461"/>
      <c r="DD150" s="382"/>
      <c r="DE150" s="382"/>
      <c r="DF150" s="382"/>
      <c r="DJ150" s="438"/>
      <c r="DK150" s="461"/>
      <c r="DN150" s="438"/>
      <c r="DO150" s="452"/>
      <c r="DP150" s="455"/>
      <c r="DQ150" s="452"/>
      <c r="DR150" s="456"/>
      <c r="DS150" s="382">
        <v>146</v>
      </c>
      <c r="DW150" s="382"/>
      <c r="DX150" s="382">
        <v>15</v>
      </c>
      <c r="DY150" s="382"/>
      <c r="EO150" s="338">
        <v>147</v>
      </c>
      <c r="EP150" s="1035" t="str">
        <f>IF(Cover!B150="","",Cover!B150)</f>
        <v/>
      </c>
      <c r="EQ150" s="1035" t="str">
        <f>IF(Cover!C150="","",Cover!C150)</f>
        <v/>
      </c>
      <c r="ER150" s="1035" t="str">
        <f>IF(Cover!D150="","",Cover!D150)</f>
        <v/>
      </c>
      <c r="ES150" s="1037" t="str">
        <f>IF(AND(ISBLANK(Cover!B150),ISBLANK(Cover!C150),ISBLANK(Cover!D150)),"",100-SUM(EP150:ER150))</f>
        <v/>
      </c>
      <c r="FC150" s="351" t="str">
        <f t="shared" si="29"/>
        <v/>
      </c>
      <c r="FD150" s="127"/>
    </row>
    <row r="151" spans="1:160" ht="14.5" thickBot="1" x14ac:dyDescent="0.35">
      <c r="A151" s="339"/>
      <c r="B151" s="345"/>
      <c r="C151" s="90"/>
      <c r="D151" s="362"/>
      <c r="E151" s="352"/>
      <c r="F151" s="90"/>
      <c r="G151" s="91"/>
      <c r="H151" s="346"/>
      <c r="I151" s="349"/>
      <c r="J151" s="697"/>
      <c r="K151" s="346"/>
      <c r="L151" s="349"/>
      <c r="M151" s="346"/>
      <c r="N151" s="359"/>
      <c r="O151" s="91"/>
      <c r="P151" s="91"/>
      <c r="Q151" s="91"/>
      <c r="R151" s="360"/>
      <c r="S151" s="355"/>
      <c r="T151" s="91"/>
      <c r="U151" s="40"/>
      <c r="V151" s="446" t="str">
        <f t="shared" si="20"/>
        <v/>
      </c>
      <c r="W151" s="43" t="str">
        <f t="shared" si="21"/>
        <v/>
      </c>
      <c r="X151" s="42" t="str">
        <f t="shared" si="22"/>
        <v/>
      </c>
      <c r="Y151" s="238" t="str">
        <f t="shared" si="23"/>
        <v/>
      </c>
      <c r="Z151" s="112" t="str">
        <f t="shared" si="24"/>
        <v/>
      </c>
      <c r="AA151" s="833" t="str">
        <f t="shared" si="25"/>
        <v/>
      </c>
      <c r="AB151" s="456">
        <f t="shared" si="26"/>
        <v>0</v>
      </c>
      <c r="AC151" s="448">
        <f t="shared" si="28"/>
        <v>1</v>
      </c>
      <c r="AD151" s="837" t="str">
        <f t="shared" si="27"/>
        <v/>
      </c>
      <c r="AF151" s="438"/>
      <c r="AG151" s="447"/>
      <c r="AH151" s="450"/>
      <c r="AI151" s="450"/>
      <c r="AJ151" s="450"/>
      <c r="AK151" s="451"/>
      <c r="AO151" s="438"/>
      <c r="AP151" s="472"/>
      <c r="AQ151" s="473"/>
      <c r="AR151" s="424"/>
      <c r="AS151" s="56"/>
      <c r="AT151" s="44"/>
      <c r="AU151" s="452"/>
      <c r="AV151" s="452"/>
      <c r="AW151" s="452"/>
      <c r="AX151" s="44"/>
      <c r="AY151" s="452"/>
      <c r="AZ151" s="56"/>
      <c r="BA151" s="452"/>
      <c r="BB151" s="455"/>
      <c r="BC151" s="455"/>
      <c r="BD151" s="56"/>
      <c r="BE151" s="452"/>
      <c r="BF151" s="452"/>
      <c r="BG151" s="456"/>
      <c r="BH151" s="457"/>
      <c r="BI151" s="56"/>
      <c r="BJ151" s="474"/>
      <c r="BK151" s="452"/>
      <c r="BL151" s="56"/>
      <c r="BM151" s="56"/>
      <c r="BN151" s="452"/>
      <c r="BR151" s="459"/>
      <c r="BS151" s="460"/>
      <c r="BV151" s="461"/>
      <c r="BW151" s="382"/>
      <c r="BX151" s="382"/>
      <c r="BY151" s="462"/>
      <c r="BZ151" s="475"/>
      <c r="CA151" s="41"/>
      <c r="CB151" s="452"/>
      <c r="CC151" s="452"/>
      <c r="CD151" s="452"/>
      <c r="CE151" s="56"/>
      <c r="CF151" s="452"/>
      <c r="CG151" s="452"/>
      <c r="CH151" s="452"/>
      <c r="CI151" s="452"/>
      <c r="CK151" s="382"/>
      <c r="CL151" s="382"/>
      <c r="CM151" s="382"/>
      <c r="CP151" s="464"/>
      <c r="CQ151" s="380"/>
      <c r="CR151" s="476"/>
      <c r="CS151" s="382"/>
      <c r="CT151" s="477"/>
      <c r="CU151" s="382"/>
      <c r="CV151" s="382"/>
      <c r="CW151" s="468"/>
      <c r="CX151" s="469"/>
      <c r="CY151" s="382"/>
      <c r="CZ151" s="470"/>
      <c r="DA151" s="471"/>
      <c r="DB151" s="438"/>
      <c r="DC151" s="461"/>
      <c r="DD151" s="382"/>
      <c r="DE151" s="382"/>
      <c r="DF151" s="382"/>
      <c r="DJ151" s="438"/>
      <c r="DK151" s="461"/>
      <c r="DN151" s="438"/>
      <c r="DO151" s="452"/>
      <c r="DP151" s="455"/>
      <c r="DQ151" s="452"/>
      <c r="DR151" s="456"/>
      <c r="DS151" s="382">
        <v>147</v>
      </c>
      <c r="DW151" s="382"/>
      <c r="DX151" s="382">
        <v>15.1</v>
      </c>
      <c r="DY151" s="382"/>
      <c r="EO151" s="339">
        <v>148</v>
      </c>
      <c r="EP151" s="338" t="str">
        <f>IF(Cover!B151="","",Cover!B151)</f>
        <v/>
      </c>
      <c r="EQ151" s="338" t="str">
        <f>IF(Cover!C151="","",Cover!C151)</f>
        <v/>
      </c>
      <c r="ER151" s="357" t="str">
        <f>IF(Cover!D151="","",Cover!D151)</f>
        <v/>
      </c>
      <c r="ES151" s="1037" t="str">
        <f>IF(AND(ISBLANK(Cover!B151),ISBLANK(Cover!C151),ISBLANK(Cover!D151)),"",100-SUM(EP151:ER151))</f>
        <v/>
      </c>
      <c r="FC151" s="237" t="str">
        <f t="shared" si="29"/>
        <v/>
      </c>
      <c r="FD151" s="90"/>
    </row>
    <row r="152" spans="1:160" ht="14.5" thickBot="1" x14ac:dyDescent="0.35">
      <c r="A152" s="338"/>
      <c r="B152" s="343"/>
      <c r="C152" s="128"/>
      <c r="D152" s="372"/>
      <c r="E152" s="351"/>
      <c r="F152" s="127"/>
      <c r="G152" s="127"/>
      <c r="H152" s="344"/>
      <c r="I152" s="348"/>
      <c r="J152" s="696"/>
      <c r="K152" s="344"/>
      <c r="L152" s="348"/>
      <c r="M152" s="344"/>
      <c r="N152" s="357"/>
      <c r="O152" s="127"/>
      <c r="P152" s="127"/>
      <c r="Q152" s="127"/>
      <c r="R152" s="358"/>
      <c r="S152" s="351"/>
      <c r="T152" s="127"/>
      <c r="U152" s="40"/>
      <c r="V152" s="446" t="str">
        <f t="shared" si="20"/>
        <v/>
      </c>
      <c r="W152" s="43" t="str">
        <f t="shared" si="21"/>
        <v/>
      </c>
      <c r="X152" s="42" t="str">
        <f t="shared" si="22"/>
        <v/>
      </c>
      <c r="Y152" s="238" t="str">
        <f t="shared" si="23"/>
        <v/>
      </c>
      <c r="Z152" s="112" t="str">
        <f t="shared" si="24"/>
        <v/>
      </c>
      <c r="AA152" s="833" t="str">
        <f t="shared" si="25"/>
        <v/>
      </c>
      <c r="AB152" s="456">
        <f t="shared" si="26"/>
        <v>0</v>
      </c>
      <c r="AC152" s="448">
        <f t="shared" si="28"/>
        <v>1</v>
      </c>
      <c r="AD152" s="837" t="str">
        <f t="shared" si="27"/>
        <v/>
      </c>
      <c r="AF152" s="438"/>
      <c r="AG152" s="447"/>
      <c r="AH152" s="450"/>
      <c r="AI152" s="450"/>
      <c r="AJ152" s="450"/>
      <c r="AK152" s="451"/>
      <c r="AO152" s="438"/>
      <c r="AP152" s="472"/>
      <c r="AQ152" s="473"/>
      <c r="AR152" s="424"/>
      <c r="AS152" s="56"/>
      <c r="AT152" s="44"/>
      <c r="AU152" s="452"/>
      <c r="AV152" s="452"/>
      <c r="AW152" s="452"/>
      <c r="AX152" s="44"/>
      <c r="AY152" s="452"/>
      <c r="AZ152" s="56"/>
      <c r="BA152" s="452"/>
      <c r="BB152" s="455"/>
      <c r="BC152" s="455"/>
      <c r="BD152" s="56"/>
      <c r="BE152" s="452"/>
      <c r="BF152" s="452"/>
      <c r="BG152" s="456"/>
      <c r="BH152" s="457"/>
      <c r="BI152" s="56"/>
      <c r="BJ152" s="474"/>
      <c r="BK152" s="452"/>
      <c r="BL152" s="56"/>
      <c r="BM152" s="56"/>
      <c r="BN152" s="452"/>
      <c r="BR152" s="459"/>
      <c r="BS152" s="460"/>
      <c r="BV152" s="461"/>
      <c r="BW152" s="382"/>
      <c r="BX152" s="382"/>
      <c r="BY152" s="462"/>
      <c r="BZ152" s="475"/>
      <c r="CA152" s="41"/>
      <c r="CB152" s="452"/>
      <c r="CC152" s="452"/>
      <c r="CD152" s="452"/>
      <c r="CE152" s="56"/>
      <c r="CF152" s="452"/>
      <c r="CG152" s="452"/>
      <c r="CH152" s="452"/>
      <c r="CI152" s="452"/>
      <c r="CK152" s="382"/>
      <c r="CL152" s="382"/>
      <c r="CM152" s="382"/>
      <c r="CP152" s="464"/>
      <c r="CQ152" s="380"/>
      <c r="CR152" s="476"/>
      <c r="CS152" s="382"/>
      <c r="CT152" s="477"/>
      <c r="CU152" s="382"/>
      <c r="CV152" s="382"/>
      <c r="CW152" s="468"/>
      <c r="CX152" s="469"/>
      <c r="CY152" s="382"/>
      <c r="CZ152" s="470"/>
      <c r="DA152" s="471"/>
      <c r="DB152" s="438"/>
      <c r="DC152" s="461"/>
      <c r="DD152" s="382"/>
      <c r="DE152" s="382"/>
      <c r="DF152" s="382"/>
      <c r="DJ152" s="438"/>
      <c r="DK152" s="461"/>
      <c r="DN152" s="438"/>
      <c r="DO152" s="452"/>
      <c r="DP152" s="455"/>
      <c r="DQ152" s="452"/>
      <c r="DR152" s="456"/>
      <c r="DS152" s="382">
        <v>148</v>
      </c>
      <c r="DW152" s="382"/>
      <c r="DX152" s="382">
        <v>15.2</v>
      </c>
      <c r="DY152" s="382"/>
      <c r="EO152" s="338">
        <v>149</v>
      </c>
      <c r="EP152" s="1035" t="str">
        <f>IF(Cover!B152="","",Cover!B152)</f>
        <v/>
      </c>
      <c r="EQ152" s="1035" t="str">
        <f>IF(Cover!C152="","",Cover!C152)</f>
        <v/>
      </c>
      <c r="ER152" s="1035" t="str">
        <f>IF(Cover!D152="","",Cover!D152)</f>
        <v/>
      </c>
      <c r="ES152" s="1037" t="str">
        <f>IF(AND(ISBLANK(Cover!B152),ISBLANK(Cover!C152),ISBLANK(Cover!D152)),"",100-SUM(EP152:ER152))</f>
        <v/>
      </c>
      <c r="FC152" s="351" t="str">
        <f t="shared" si="29"/>
        <v/>
      </c>
      <c r="FD152" s="127"/>
    </row>
    <row r="153" spans="1:160" ht="14.5" thickBot="1" x14ac:dyDescent="0.35">
      <c r="A153" s="339"/>
      <c r="B153" s="345"/>
      <c r="C153" s="90"/>
      <c r="D153" s="360"/>
      <c r="E153" s="352"/>
      <c r="F153" s="90"/>
      <c r="G153" s="91"/>
      <c r="H153" s="346"/>
      <c r="I153" s="349"/>
      <c r="J153" s="697"/>
      <c r="K153" s="346"/>
      <c r="L153" s="349"/>
      <c r="M153" s="346"/>
      <c r="N153" s="359"/>
      <c r="O153" s="91"/>
      <c r="P153" s="91"/>
      <c r="Q153" s="91"/>
      <c r="R153" s="360"/>
      <c r="S153" s="353"/>
      <c r="T153" s="91"/>
      <c r="U153" s="40"/>
      <c r="V153" s="446" t="str">
        <f t="shared" si="20"/>
        <v/>
      </c>
      <c r="W153" s="43" t="str">
        <f t="shared" si="21"/>
        <v/>
      </c>
      <c r="X153" s="42" t="str">
        <f t="shared" si="22"/>
        <v/>
      </c>
      <c r="Y153" s="238" t="str">
        <f t="shared" si="23"/>
        <v/>
      </c>
      <c r="Z153" s="112" t="str">
        <f t="shared" si="24"/>
        <v/>
      </c>
      <c r="AA153" s="833" t="str">
        <f t="shared" si="25"/>
        <v/>
      </c>
      <c r="AB153" s="456">
        <f t="shared" si="26"/>
        <v>0</v>
      </c>
      <c r="AC153" s="448">
        <f t="shared" si="28"/>
        <v>1</v>
      </c>
      <c r="AD153" s="837" t="str">
        <f t="shared" si="27"/>
        <v/>
      </c>
      <c r="AF153" s="438"/>
      <c r="AG153" s="447"/>
      <c r="AH153" s="450"/>
      <c r="AI153" s="450"/>
      <c r="AJ153" s="450"/>
      <c r="AK153" s="451"/>
      <c r="AO153" s="438"/>
      <c r="AP153" s="472"/>
      <c r="AQ153" s="473"/>
      <c r="AR153" s="424"/>
      <c r="AS153" s="56"/>
      <c r="AT153" s="44"/>
      <c r="AU153" s="452"/>
      <c r="AV153" s="452"/>
      <c r="AW153" s="452"/>
      <c r="AX153" s="44"/>
      <c r="AY153" s="452"/>
      <c r="AZ153" s="56"/>
      <c r="BA153" s="452"/>
      <c r="BB153" s="455"/>
      <c r="BC153" s="455"/>
      <c r="BD153" s="56"/>
      <c r="BE153" s="452"/>
      <c r="BF153" s="452"/>
      <c r="BG153" s="456"/>
      <c r="BH153" s="457"/>
      <c r="BI153" s="56"/>
      <c r="BJ153" s="474"/>
      <c r="BK153" s="452"/>
      <c r="BL153" s="56"/>
      <c r="BM153" s="56"/>
      <c r="BN153" s="452"/>
      <c r="BR153" s="459"/>
      <c r="BS153" s="460"/>
      <c r="BV153" s="461"/>
      <c r="BW153" s="382"/>
      <c r="BX153" s="382"/>
      <c r="BY153" s="462"/>
      <c r="BZ153" s="475"/>
      <c r="CA153" s="41"/>
      <c r="CB153" s="452"/>
      <c r="CC153" s="452"/>
      <c r="CD153" s="452"/>
      <c r="CE153" s="56"/>
      <c r="CF153" s="452"/>
      <c r="CG153" s="452"/>
      <c r="CH153" s="452"/>
      <c r="CI153" s="452"/>
      <c r="CK153" s="382"/>
      <c r="CL153" s="382"/>
      <c r="CM153" s="382"/>
      <c r="CP153" s="464"/>
      <c r="CQ153" s="380"/>
      <c r="CR153" s="476"/>
      <c r="CS153" s="382"/>
      <c r="CT153" s="477"/>
      <c r="CU153" s="382"/>
      <c r="CV153" s="382"/>
      <c r="CW153" s="468"/>
      <c r="CX153" s="469"/>
      <c r="CY153" s="382"/>
      <c r="CZ153" s="470"/>
      <c r="DA153" s="471"/>
      <c r="DB153" s="438"/>
      <c r="DC153" s="461"/>
      <c r="DD153" s="382"/>
      <c r="DE153" s="382"/>
      <c r="DF153" s="382"/>
      <c r="DJ153" s="438"/>
      <c r="DK153" s="461"/>
      <c r="DN153" s="438"/>
      <c r="DO153" s="452"/>
      <c r="DP153" s="455"/>
      <c r="DQ153" s="452"/>
      <c r="DR153" s="456"/>
      <c r="DS153" s="382">
        <v>149</v>
      </c>
      <c r="DW153" s="382"/>
      <c r="DX153" s="382">
        <v>15.3</v>
      </c>
      <c r="DY153" s="382"/>
      <c r="EO153" s="339">
        <v>150</v>
      </c>
      <c r="EP153" s="338" t="str">
        <f>IF(Cover!B153="","",Cover!B153)</f>
        <v/>
      </c>
      <c r="EQ153" s="338" t="str">
        <f>IF(Cover!C153="","",Cover!C153)</f>
        <v/>
      </c>
      <c r="ER153" s="357" t="str">
        <f>IF(Cover!D153="","",Cover!D153)</f>
        <v/>
      </c>
      <c r="ES153" s="1037" t="str">
        <f>IF(AND(ISBLANK(Cover!B153),ISBLANK(Cover!C153),ISBLANK(Cover!D153)),"",100-SUM(EP153:ER153))</f>
        <v/>
      </c>
      <c r="FC153" s="237" t="str">
        <f t="shared" si="29"/>
        <v/>
      </c>
      <c r="FD153" s="90"/>
    </row>
    <row r="154" spans="1:160" ht="14.5" thickBot="1" x14ac:dyDescent="0.35">
      <c r="A154" s="338"/>
      <c r="B154" s="343"/>
      <c r="C154" s="128"/>
      <c r="D154" s="372"/>
      <c r="E154" s="351"/>
      <c r="F154" s="127"/>
      <c r="G154" s="127"/>
      <c r="H154" s="344"/>
      <c r="I154" s="348"/>
      <c r="J154" s="696"/>
      <c r="K154" s="344"/>
      <c r="L154" s="348"/>
      <c r="M154" s="344"/>
      <c r="N154" s="357"/>
      <c r="O154" s="127"/>
      <c r="P154" s="127"/>
      <c r="Q154" s="127"/>
      <c r="R154" s="358"/>
      <c r="S154" s="351"/>
      <c r="T154" s="127"/>
      <c r="U154" s="40"/>
      <c r="V154" s="446" t="str">
        <f t="shared" si="20"/>
        <v/>
      </c>
      <c r="W154" s="43" t="str">
        <f t="shared" si="21"/>
        <v/>
      </c>
      <c r="X154" s="42" t="str">
        <f t="shared" si="22"/>
        <v/>
      </c>
      <c r="Y154" s="238" t="str">
        <f t="shared" si="23"/>
        <v/>
      </c>
      <c r="Z154" s="112" t="str">
        <f t="shared" si="24"/>
        <v/>
      </c>
      <c r="AA154" s="833" t="str">
        <f t="shared" si="25"/>
        <v/>
      </c>
      <c r="AB154" s="456">
        <f t="shared" si="26"/>
        <v>0</v>
      </c>
      <c r="AC154" s="448">
        <f t="shared" si="28"/>
        <v>1</v>
      </c>
      <c r="AD154" s="837" t="str">
        <f t="shared" si="27"/>
        <v/>
      </c>
      <c r="AF154" s="438"/>
      <c r="AG154" s="447"/>
      <c r="AH154" s="450"/>
      <c r="AI154" s="450"/>
      <c r="AJ154" s="450"/>
      <c r="AK154" s="451"/>
      <c r="AO154" s="438"/>
      <c r="AP154" s="472"/>
      <c r="AQ154" s="473"/>
      <c r="AR154" s="424"/>
      <c r="AS154" s="56"/>
      <c r="AT154" s="44"/>
      <c r="AU154" s="452"/>
      <c r="AV154" s="452"/>
      <c r="AW154" s="452"/>
      <c r="AX154" s="44"/>
      <c r="AY154" s="452"/>
      <c r="AZ154" s="56"/>
      <c r="BA154" s="452"/>
      <c r="BB154" s="455"/>
      <c r="BC154" s="455"/>
      <c r="BD154" s="56"/>
      <c r="BE154" s="452"/>
      <c r="BF154" s="452"/>
      <c r="BG154" s="456"/>
      <c r="BH154" s="457"/>
      <c r="BI154" s="56"/>
      <c r="BJ154" s="474"/>
      <c r="BK154" s="452"/>
      <c r="BL154" s="56"/>
      <c r="BM154" s="56"/>
      <c r="BN154" s="452"/>
      <c r="BR154" s="459"/>
      <c r="BS154" s="460"/>
      <c r="BV154" s="461"/>
      <c r="BW154" s="382"/>
      <c r="BX154" s="382"/>
      <c r="BY154" s="462"/>
      <c r="BZ154" s="475"/>
      <c r="CA154" s="41"/>
      <c r="CB154" s="452"/>
      <c r="CC154" s="452"/>
      <c r="CD154" s="452"/>
      <c r="CE154" s="56"/>
      <c r="CF154" s="452"/>
      <c r="CG154" s="452"/>
      <c r="CH154" s="452"/>
      <c r="CI154" s="452"/>
      <c r="CK154" s="382"/>
      <c r="CL154" s="382"/>
      <c r="CM154" s="382"/>
      <c r="CP154" s="464"/>
      <c r="CQ154" s="380"/>
      <c r="CR154" s="476"/>
      <c r="CS154" s="382"/>
      <c r="CT154" s="477"/>
      <c r="CU154" s="382"/>
      <c r="CV154" s="382"/>
      <c r="CW154" s="468"/>
      <c r="CX154" s="469"/>
      <c r="CY154" s="382"/>
      <c r="CZ154" s="470"/>
      <c r="DA154" s="471"/>
      <c r="DB154" s="438"/>
      <c r="DC154" s="461"/>
      <c r="DD154" s="382"/>
      <c r="DE154" s="382"/>
      <c r="DF154" s="382"/>
      <c r="DJ154" s="438"/>
      <c r="DK154" s="461"/>
      <c r="DN154" s="438"/>
      <c r="DO154" s="452"/>
      <c r="DP154" s="455"/>
      <c r="DQ154" s="452"/>
      <c r="DR154" s="456"/>
      <c r="DS154" s="382">
        <v>150</v>
      </c>
      <c r="DW154" s="382"/>
      <c r="DX154" s="382">
        <v>15.4</v>
      </c>
      <c r="DY154" s="382"/>
      <c r="EO154" s="338">
        <v>151</v>
      </c>
      <c r="EP154" s="1035" t="str">
        <f>IF(Cover!B154="","",Cover!B154)</f>
        <v/>
      </c>
      <c r="EQ154" s="1035" t="str">
        <f>IF(Cover!C154="","",Cover!C154)</f>
        <v/>
      </c>
      <c r="ER154" s="1035" t="str">
        <f>IF(Cover!D154="","",Cover!D154)</f>
        <v/>
      </c>
      <c r="ES154" s="1037" t="str">
        <f>IF(AND(ISBLANK(Cover!B154),ISBLANK(Cover!C154),ISBLANK(Cover!D154)),"",100-SUM(EP154:ER154))</f>
        <v/>
      </c>
      <c r="FC154" s="351" t="str">
        <f t="shared" si="29"/>
        <v/>
      </c>
      <c r="FD154" s="127"/>
    </row>
    <row r="155" spans="1:160" ht="14.5" thickBot="1" x14ac:dyDescent="0.35">
      <c r="A155" s="339"/>
      <c r="B155" s="345"/>
      <c r="C155" s="90"/>
      <c r="D155" s="360"/>
      <c r="E155" s="352"/>
      <c r="F155" s="90"/>
      <c r="G155" s="91"/>
      <c r="H155" s="346"/>
      <c r="I155" s="349"/>
      <c r="J155" s="697"/>
      <c r="K155" s="346"/>
      <c r="L155" s="349"/>
      <c r="M155" s="346"/>
      <c r="N155" s="359"/>
      <c r="O155" s="91"/>
      <c r="P155" s="91"/>
      <c r="Q155" s="91"/>
      <c r="R155" s="360"/>
      <c r="S155" s="353"/>
      <c r="T155" s="91"/>
      <c r="U155" s="40"/>
      <c r="V155" s="446" t="str">
        <f t="shared" si="20"/>
        <v/>
      </c>
      <c r="W155" s="43" t="str">
        <f t="shared" si="21"/>
        <v/>
      </c>
      <c r="X155" s="42" t="str">
        <f t="shared" si="22"/>
        <v/>
      </c>
      <c r="Y155" s="238" t="str">
        <f t="shared" si="23"/>
        <v/>
      </c>
      <c r="Z155" s="112" t="str">
        <f t="shared" si="24"/>
        <v/>
      </c>
      <c r="AA155" s="833" t="str">
        <f t="shared" si="25"/>
        <v/>
      </c>
      <c r="AB155" s="456">
        <f t="shared" si="26"/>
        <v>0</v>
      </c>
      <c r="AC155" s="448">
        <f t="shared" si="28"/>
        <v>1</v>
      </c>
      <c r="AD155" s="837" t="str">
        <f t="shared" si="27"/>
        <v/>
      </c>
      <c r="AF155" s="438"/>
      <c r="AG155" s="447"/>
      <c r="AH155" s="450"/>
      <c r="AI155" s="450"/>
      <c r="AJ155" s="450"/>
      <c r="AK155" s="451"/>
      <c r="AO155" s="438"/>
      <c r="AP155" s="472"/>
      <c r="AQ155" s="473"/>
      <c r="AR155" s="424"/>
      <c r="AS155" s="56"/>
      <c r="AT155" s="44"/>
      <c r="AU155" s="452"/>
      <c r="AV155" s="452"/>
      <c r="AW155" s="452"/>
      <c r="AX155" s="44"/>
      <c r="AY155" s="452"/>
      <c r="AZ155" s="56"/>
      <c r="BA155" s="452"/>
      <c r="BB155" s="455"/>
      <c r="BC155" s="455"/>
      <c r="BD155" s="56"/>
      <c r="BE155" s="452"/>
      <c r="BF155" s="452"/>
      <c r="BG155" s="456"/>
      <c r="BH155" s="457"/>
      <c r="BI155" s="56"/>
      <c r="BJ155" s="474"/>
      <c r="BK155" s="452"/>
      <c r="BL155" s="56"/>
      <c r="BM155" s="56"/>
      <c r="BN155" s="452"/>
      <c r="BR155" s="459"/>
      <c r="BS155" s="460"/>
      <c r="BV155" s="461"/>
      <c r="BW155" s="382"/>
      <c r="BX155" s="382"/>
      <c r="BY155" s="462"/>
      <c r="BZ155" s="475"/>
      <c r="CA155" s="41"/>
      <c r="CB155" s="452"/>
      <c r="CC155" s="452"/>
      <c r="CD155" s="452"/>
      <c r="CE155" s="56"/>
      <c r="CF155" s="452"/>
      <c r="CG155" s="452"/>
      <c r="CH155" s="452"/>
      <c r="CI155" s="452"/>
      <c r="CK155" s="382"/>
      <c r="CL155" s="382"/>
      <c r="CM155" s="382"/>
      <c r="CP155" s="464"/>
      <c r="CQ155" s="380"/>
      <c r="CR155" s="476"/>
      <c r="CS155" s="382"/>
      <c r="CT155" s="477"/>
      <c r="CU155" s="382"/>
      <c r="CV155" s="382"/>
      <c r="CW155" s="468"/>
      <c r="CX155" s="469"/>
      <c r="CY155" s="382"/>
      <c r="CZ155" s="470"/>
      <c r="DA155" s="471"/>
      <c r="DB155" s="438"/>
      <c r="DC155" s="461"/>
      <c r="DD155" s="382"/>
      <c r="DE155" s="382"/>
      <c r="DF155" s="382"/>
      <c r="DJ155" s="438"/>
      <c r="DK155" s="461"/>
      <c r="DN155" s="438"/>
      <c r="DO155" s="452"/>
      <c r="DP155" s="455"/>
      <c r="DQ155" s="452"/>
      <c r="DR155" s="456"/>
      <c r="DS155" s="382">
        <v>151</v>
      </c>
      <c r="DW155" s="382"/>
      <c r="DX155" s="382">
        <v>15.5</v>
      </c>
      <c r="DY155" s="382"/>
      <c r="EO155" s="339">
        <v>152</v>
      </c>
      <c r="EP155" s="338" t="str">
        <f>IF(Cover!B155="","",Cover!B155)</f>
        <v/>
      </c>
      <c r="EQ155" s="338" t="str">
        <f>IF(Cover!C155="","",Cover!C155)</f>
        <v/>
      </c>
      <c r="ER155" s="357" t="str">
        <f>IF(Cover!D155="","",Cover!D155)</f>
        <v/>
      </c>
      <c r="ES155" s="1037" t="str">
        <f>IF(AND(ISBLANK(Cover!B155),ISBLANK(Cover!C155),ISBLANK(Cover!D155)),"",100-SUM(EP155:ER155))</f>
        <v/>
      </c>
      <c r="FC155" s="237" t="str">
        <f t="shared" si="29"/>
        <v/>
      </c>
      <c r="FD155" s="90"/>
    </row>
    <row r="156" spans="1:160" ht="14.5" thickBot="1" x14ac:dyDescent="0.35">
      <c r="A156" s="338"/>
      <c r="B156" s="343"/>
      <c r="C156" s="128"/>
      <c r="D156" s="372"/>
      <c r="E156" s="351"/>
      <c r="F156" s="127"/>
      <c r="G156" s="127"/>
      <c r="H156" s="344"/>
      <c r="I156" s="348"/>
      <c r="J156" s="696"/>
      <c r="K156" s="344"/>
      <c r="L156" s="348"/>
      <c r="M156" s="344"/>
      <c r="N156" s="357"/>
      <c r="O156" s="127"/>
      <c r="P156" s="127"/>
      <c r="Q156" s="127"/>
      <c r="R156" s="358"/>
      <c r="S156" s="351"/>
      <c r="T156" s="127"/>
      <c r="U156" s="40"/>
      <c r="V156" s="446" t="str">
        <f t="shared" si="20"/>
        <v/>
      </c>
      <c r="W156" s="43" t="str">
        <f t="shared" si="21"/>
        <v/>
      </c>
      <c r="X156" s="42" t="str">
        <f t="shared" si="22"/>
        <v/>
      </c>
      <c r="Y156" s="238" t="str">
        <f t="shared" si="23"/>
        <v/>
      </c>
      <c r="Z156" s="112" t="str">
        <f t="shared" si="24"/>
        <v/>
      </c>
      <c r="AA156" s="833" t="str">
        <f t="shared" si="25"/>
        <v/>
      </c>
      <c r="AB156" s="456">
        <f t="shared" si="26"/>
        <v>0</v>
      </c>
      <c r="AC156" s="448">
        <f t="shared" si="28"/>
        <v>1</v>
      </c>
      <c r="AD156" s="837" t="str">
        <f t="shared" si="27"/>
        <v/>
      </c>
      <c r="AF156" s="438"/>
      <c r="AG156" s="447"/>
      <c r="AH156" s="450"/>
      <c r="AI156" s="450"/>
      <c r="AJ156" s="450"/>
      <c r="AK156" s="451"/>
      <c r="AO156" s="438"/>
      <c r="AP156" s="472"/>
      <c r="AQ156" s="473"/>
      <c r="AR156" s="424"/>
      <c r="AS156" s="56"/>
      <c r="AT156" s="44"/>
      <c r="AU156" s="452"/>
      <c r="AV156" s="452"/>
      <c r="AW156" s="452"/>
      <c r="AX156" s="44"/>
      <c r="AY156" s="452"/>
      <c r="AZ156" s="56"/>
      <c r="BA156" s="452"/>
      <c r="BB156" s="455"/>
      <c r="BC156" s="455"/>
      <c r="BD156" s="56"/>
      <c r="BE156" s="452"/>
      <c r="BF156" s="452"/>
      <c r="BG156" s="456"/>
      <c r="BH156" s="457"/>
      <c r="BI156" s="56"/>
      <c r="BJ156" s="474"/>
      <c r="BK156" s="452"/>
      <c r="BL156" s="56"/>
      <c r="BM156" s="56"/>
      <c r="BN156" s="452"/>
      <c r="BR156" s="459"/>
      <c r="BS156" s="460"/>
      <c r="BV156" s="461"/>
      <c r="BW156" s="382"/>
      <c r="BX156" s="382"/>
      <c r="BY156" s="462"/>
      <c r="BZ156" s="475"/>
      <c r="CB156" s="452"/>
      <c r="CC156" s="452"/>
      <c r="CD156" s="452"/>
      <c r="CE156" s="56"/>
      <c r="CF156" s="452"/>
      <c r="CG156" s="452"/>
      <c r="CH156" s="452"/>
      <c r="CI156" s="452"/>
      <c r="CK156" s="382"/>
      <c r="CL156" s="382"/>
      <c r="CM156" s="382"/>
      <c r="CP156" s="464"/>
      <c r="CQ156" s="380"/>
      <c r="CR156" s="476"/>
      <c r="CS156" s="382"/>
      <c r="CT156" s="477"/>
      <c r="CU156" s="382"/>
      <c r="CV156" s="382"/>
      <c r="CW156" s="468"/>
      <c r="CX156" s="469"/>
      <c r="CY156" s="382"/>
      <c r="CZ156" s="470"/>
      <c r="DA156" s="471"/>
      <c r="DB156" s="438"/>
      <c r="DC156" s="461"/>
      <c r="DD156" s="382"/>
      <c r="DE156" s="382"/>
      <c r="DF156" s="382"/>
      <c r="DJ156" s="438"/>
      <c r="DK156" s="461"/>
      <c r="DN156" s="438"/>
      <c r="DO156" s="452"/>
      <c r="DP156" s="455"/>
      <c r="DQ156" s="452"/>
      <c r="DR156" s="456"/>
      <c r="DS156" s="382">
        <v>152</v>
      </c>
      <c r="DW156" s="382"/>
      <c r="DX156" s="382">
        <v>15.6</v>
      </c>
      <c r="DY156" s="382"/>
      <c r="EO156" s="338">
        <v>153</v>
      </c>
      <c r="EP156" s="1035" t="str">
        <f>IF(Cover!B156="","",Cover!B156)</f>
        <v/>
      </c>
      <c r="EQ156" s="1035" t="str">
        <f>IF(Cover!C156="","",Cover!C156)</f>
        <v/>
      </c>
      <c r="ER156" s="1035" t="str">
        <f>IF(Cover!D156="","",Cover!D156)</f>
        <v/>
      </c>
      <c r="ES156" s="1037" t="str">
        <f>IF(AND(ISBLANK(Cover!B156),ISBLANK(Cover!C156),ISBLANK(Cover!D156)),"",100-SUM(EP156:ER156))</f>
        <v/>
      </c>
      <c r="FC156" s="351" t="str">
        <f t="shared" si="29"/>
        <v/>
      </c>
      <c r="FD156" s="127"/>
    </row>
    <row r="157" spans="1:160" ht="14.5" thickBot="1" x14ac:dyDescent="0.35">
      <c r="A157" s="339"/>
      <c r="B157" s="345"/>
      <c r="C157" s="90"/>
      <c r="D157" s="360"/>
      <c r="E157" s="352"/>
      <c r="F157" s="90"/>
      <c r="G157" s="91"/>
      <c r="H157" s="346"/>
      <c r="I157" s="349"/>
      <c r="J157" s="697"/>
      <c r="K157" s="346"/>
      <c r="L157" s="349"/>
      <c r="M157" s="346"/>
      <c r="N157" s="359"/>
      <c r="O157" s="91"/>
      <c r="P157" s="91"/>
      <c r="Q157" s="91"/>
      <c r="R157" s="360"/>
      <c r="S157" s="353"/>
      <c r="T157" s="91"/>
      <c r="U157" s="40"/>
      <c r="V157" s="446" t="str">
        <f t="shared" si="20"/>
        <v/>
      </c>
      <c r="W157" s="43" t="str">
        <f t="shared" si="21"/>
        <v/>
      </c>
      <c r="X157" s="42" t="str">
        <f t="shared" si="22"/>
        <v/>
      </c>
      <c r="Y157" s="238" t="str">
        <f t="shared" si="23"/>
        <v/>
      </c>
      <c r="Z157" s="112" t="str">
        <f t="shared" si="24"/>
        <v/>
      </c>
      <c r="AA157" s="833" t="str">
        <f t="shared" si="25"/>
        <v/>
      </c>
      <c r="AB157" s="456">
        <f t="shared" si="26"/>
        <v>0</v>
      </c>
      <c r="AC157" s="448">
        <f t="shared" si="28"/>
        <v>1</v>
      </c>
      <c r="AD157" s="837" t="str">
        <f t="shared" si="27"/>
        <v/>
      </c>
      <c r="AF157" s="438"/>
      <c r="AG157" s="447"/>
      <c r="AH157" s="450"/>
      <c r="AI157" s="450"/>
      <c r="AJ157" s="450"/>
      <c r="AK157" s="451"/>
      <c r="AO157" s="438"/>
      <c r="AP157" s="472"/>
      <c r="AQ157" s="473"/>
      <c r="AR157" s="424"/>
      <c r="AS157" s="56"/>
      <c r="AT157" s="44"/>
      <c r="AU157" s="452"/>
      <c r="AV157" s="452"/>
      <c r="AW157" s="452"/>
      <c r="AX157" s="44"/>
      <c r="AY157" s="452"/>
      <c r="AZ157" s="56"/>
      <c r="BA157" s="452"/>
      <c r="BB157" s="455"/>
      <c r="BC157" s="455"/>
      <c r="BD157" s="56"/>
      <c r="BE157" s="452"/>
      <c r="BF157" s="452"/>
      <c r="BG157" s="456"/>
      <c r="BH157" s="457"/>
      <c r="BI157" s="56"/>
      <c r="BJ157" s="474"/>
      <c r="BK157" s="452"/>
      <c r="BL157" s="56"/>
      <c r="BM157" s="56"/>
      <c r="BN157" s="452"/>
      <c r="BR157" s="459"/>
      <c r="BS157" s="460"/>
      <c r="BV157" s="461"/>
      <c r="BW157" s="382"/>
      <c r="BX157" s="382"/>
      <c r="BY157" s="462"/>
      <c r="BZ157" s="475"/>
      <c r="CB157" s="452"/>
      <c r="CC157" s="452"/>
      <c r="CD157" s="452"/>
      <c r="CE157" s="56"/>
      <c r="CF157" s="452"/>
      <c r="CG157" s="452"/>
      <c r="CH157" s="452"/>
      <c r="CI157" s="452"/>
      <c r="CK157" s="382"/>
      <c r="CL157" s="382"/>
      <c r="CM157" s="382"/>
      <c r="CP157" s="464"/>
      <c r="CQ157" s="380"/>
      <c r="CR157" s="476"/>
      <c r="CS157" s="382"/>
      <c r="CT157" s="477"/>
      <c r="CU157" s="382"/>
      <c r="CV157" s="382"/>
      <c r="CW157" s="468"/>
      <c r="CX157" s="469"/>
      <c r="CY157" s="382"/>
      <c r="CZ157" s="470"/>
      <c r="DA157" s="471"/>
      <c r="DB157" s="438"/>
      <c r="DC157" s="461"/>
      <c r="DD157" s="382"/>
      <c r="DE157" s="382"/>
      <c r="DF157" s="382"/>
      <c r="DJ157" s="438"/>
      <c r="DK157" s="461"/>
      <c r="DN157" s="438"/>
      <c r="DO157" s="452"/>
      <c r="DP157" s="455"/>
      <c r="DQ157" s="452"/>
      <c r="DR157" s="456"/>
      <c r="DS157" s="382">
        <v>153</v>
      </c>
      <c r="DW157" s="382"/>
      <c r="DX157" s="382">
        <v>15.7</v>
      </c>
      <c r="DY157" s="382"/>
      <c r="EO157" s="339">
        <v>154</v>
      </c>
      <c r="EP157" s="338" t="str">
        <f>IF(Cover!B157="","",Cover!B157)</f>
        <v/>
      </c>
      <c r="EQ157" s="338" t="str">
        <f>IF(Cover!C157="","",Cover!C157)</f>
        <v/>
      </c>
      <c r="ER157" s="357" t="str">
        <f>IF(Cover!D157="","",Cover!D157)</f>
        <v/>
      </c>
      <c r="ES157" s="1037" t="str">
        <f>IF(AND(ISBLANK(Cover!B157),ISBLANK(Cover!C157),ISBLANK(Cover!D157)),"",100-SUM(EP157:ER157))</f>
        <v/>
      </c>
      <c r="FC157" s="237" t="str">
        <f t="shared" si="29"/>
        <v/>
      </c>
      <c r="FD157" s="90"/>
    </row>
    <row r="158" spans="1:160" ht="14.5" thickBot="1" x14ac:dyDescent="0.35">
      <c r="A158" s="338"/>
      <c r="B158" s="343"/>
      <c r="C158" s="128"/>
      <c r="D158" s="372"/>
      <c r="E158" s="351"/>
      <c r="F158" s="127"/>
      <c r="G158" s="127"/>
      <c r="H158" s="344"/>
      <c r="I158" s="348"/>
      <c r="J158" s="696"/>
      <c r="K158" s="344"/>
      <c r="L158" s="348"/>
      <c r="M158" s="344"/>
      <c r="N158" s="357"/>
      <c r="O158" s="127"/>
      <c r="P158" s="127"/>
      <c r="Q158" s="127"/>
      <c r="R158" s="358"/>
      <c r="S158" s="351"/>
      <c r="T158" s="127"/>
      <c r="U158" s="40"/>
      <c r="V158" s="446" t="str">
        <f t="shared" si="20"/>
        <v/>
      </c>
      <c r="W158" s="43" t="str">
        <f t="shared" si="21"/>
        <v/>
      </c>
      <c r="X158" s="42" t="str">
        <f t="shared" si="22"/>
        <v/>
      </c>
      <c r="Y158" s="238" t="str">
        <f t="shared" si="23"/>
        <v/>
      </c>
      <c r="Z158" s="112" t="str">
        <f t="shared" si="24"/>
        <v/>
      </c>
      <c r="AA158" s="833" t="str">
        <f t="shared" si="25"/>
        <v/>
      </c>
      <c r="AB158" s="456">
        <f t="shared" si="26"/>
        <v>0</v>
      </c>
      <c r="AC158" s="448">
        <f t="shared" si="28"/>
        <v>1</v>
      </c>
      <c r="AD158" s="837" t="str">
        <f t="shared" si="27"/>
        <v/>
      </c>
      <c r="AF158" s="438"/>
      <c r="AG158" s="447"/>
      <c r="AH158" s="450"/>
      <c r="AI158" s="450"/>
      <c r="AJ158" s="450"/>
      <c r="AK158" s="451"/>
      <c r="AO158" s="438"/>
      <c r="AP158" s="472"/>
      <c r="AQ158" s="473"/>
      <c r="AR158" s="424"/>
      <c r="AS158" s="56"/>
      <c r="AT158" s="44"/>
      <c r="AU158" s="452"/>
      <c r="AV158" s="452"/>
      <c r="AW158" s="452"/>
      <c r="AX158" s="44"/>
      <c r="AY158" s="452"/>
      <c r="AZ158" s="56"/>
      <c r="BA158" s="452"/>
      <c r="BB158" s="455"/>
      <c r="BC158" s="455"/>
      <c r="BD158" s="56"/>
      <c r="BE158" s="452"/>
      <c r="BF158" s="452"/>
      <c r="BG158" s="456"/>
      <c r="BH158" s="457"/>
      <c r="BI158" s="56"/>
      <c r="BJ158" s="474"/>
      <c r="BK158" s="452"/>
      <c r="BL158" s="56"/>
      <c r="BM158" s="56"/>
      <c r="BN158" s="452"/>
      <c r="BR158" s="459"/>
      <c r="BS158" s="460"/>
      <c r="BV158" s="461"/>
      <c r="BW158" s="382"/>
      <c r="BX158" s="382"/>
      <c r="BY158" s="462"/>
      <c r="BZ158" s="475"/>
      <c r="CB158" s="452"/>
      <c r="CC158" s="452"/>
      <c r="CD158" s="452"/>
      <c r="CE158" s="56"/>
      <c r="CF158" s="452"/>
      <c r="CG158" s="452"/>
      <c r="CH158" s="452"/>
      <c r="CI158" s="452"/>
      <c r="CK158" s="382"/>
      <c r="CL158" s="382"/>
      <c r="CM158" s="382"/>
      <c r="CP158" s="464"/>
      <c r="CQ158" s="380"/>
      <c r="CR158" s="476"/>
      <c r="CS158" s="382"/>
      <c r="CT158" s="477"/>
      <c r="CU158" s="382"/>
      <c r="CV158" s="382"/>
      <c r="CW158" s="468"/>
      <c r="CX158" s="469"/>
      <c r="CY158" s="382"/>
      <c r="CZ158" s="470"/>
      <c r="DA158" s="471"/>
      <c r="DB158" s="438"/>
      <c r="DC158" s="461"/>
      <c r="DD158" s="382"/>
      <c r="DE158" s="382"/>
      <c r="DF158" s="382"/>
      <c r="DJ158" s="438"/>
      <c r="DK158" s="461"/>
      <c r="DN158" s="438"/>
      <c r="DO158" s="452"/>
      <c r="DP158" s="455"/>
      <c r="DQ158" s="452"/>
      <c r="DR158" s="456"/>
      <c r="DS158" s="382">
        <v>154</v>
      </c>
      <c r="DW158" s="382"/>
      <c r="DX158" s="382">
        <v>15.8</v>
      </c>
      <c r="DY158" s="382"/>
      <c r="EO158" s="338">
        <v>155</v>
      </c>
      <c r="EP158" s="1035" t="str">
        <f>IF(Cover!B158="","",Cover!B158)</f>
        <v/>
      </c>
      <c r="EQ158" s="1035" t="str">
        <f>IF(Cover!C158="","",Cover!C158)</f>
        <v/>
      </c>
      <c r="ER158" s="1035" t="str">
        <f>IF(Cover!D158="","",Cover!D158)</f>
        <v/>
      </c>
      <c r="ES158" s="1037" t="str">
        <f>IF(AND(ISBLANK(Cover!B158),ISBLANK(Cover!C158),ISBLANK(Cover!D158)),"",100-SUM(EP158:ER158))</f>
        <v/>
      </c>
      <c r="FC158" s="351" t="str">
        <f t="shared" si="29"/>
        <v/>
      </c>
      <c r="FD158" s="127"/>
    </row>
    <row r="159" spans="1:160" ht="14.5" thickBot="1" x14ac:dyDescent="0.35">
      <c r="A159" s="339"/>
      <c r="B159" s="345"/>
      <c r="C159" s="90"/>
      <c r="D159" s="360"/>
      <c r="E159" s="352"/>
      <c r="F159" s="90"/>
      <c r="G159" s="91"/>
      <c r="H159" s="346"/>
      <c r="I159" s="349"/>
      <c r="J159" s="697"/>
      <c r="K159" s="346"/>
      <c r="L159" s="349"/>
      <c r="M159" s="346"/>
      <c r="N159" s="359"/>
      <c r="O159" s="91"/>
      <c r="P159" s="91"/>
      <c r="Q159" s="91"/>
      <c r="R159" s="360"/>
      <c r="S159" s="353"/>
      <c r="T159" s="91"/>
      <c r="U159" s="40"/>
      <c r="V159" s="446" t="str">
        <f t="shared" si="20"/>
        <v/>
      </c>
      <c r="W159" s="43" t="str">
        <f t="shared" si="21"/>
        <v/>
      </c>
      <c r="X159" s="42" t="str">
        <f t="shared" si="22"/>
        <v/>
      </c>
      <c r="Y159" s="238" t="str">
        <f t="shared" si="23"/>
        <v/>
      </c>
      <c r="Z159" s="112" t="str">
        <f t="shared" si="24"/>
        <v/>
      </c>
      <c r="AA159" s="833" t="str">
        <f t="shared" si="25"/>
        <v/>
      </c>
      <c r="AB159" s="456">
        <f t="shared" si="26"/>
        <v>0</v>
      </c>
      <c r="AC159" s="448">
        <f t="shared" si="28"/>
        <v>1</v>
      </c>
      <c r="AD159" s="837" t="str">
        <f t="shared" si="27"/>
        <v/>
      </c>
      <c r="AF159" s="438"/>
      <c r="AG159" s="447"/>
      <c r="AH159" s="450"/>
      <c r="AI159" s="450"/>
      <c r="AJ159" s="450"/>
      <c r="AK159" s="451"/>
      <c r="AO159" s="438"/>
      <c r="AP159" s="472"/>
      <c r="AQ159" s="473"/>
      <c r="AR159" s="424"/>
      <c r="AS159" s="56"/>
      <c r="AT159" s="44"/>
      <c r="AU159" s="452"/>
      <c r="AV159" s="452"/>
      <c r="AW159" s="452"/>
      <c r="AX159" s="44"/>
      <c r="AY159" s="452"/>
      <c r="AZ159" s="56"/>
      <c r="BA159" s="452"/>
      <c r="BB159" s="455"/>
      <c r="BC159" s="455"/>
      <c r="BD159" s="56"/>
      <c r="BE159" s="452"/>
      <c r="BF159" s="452"/>
      <c r="BG159" s="456"/>
      <c r="BH159" s="457"/>
      <c r="BI159" s="56"/>
      <c r="BJ159" s="474"/>
      <c r="BK159" s="452"/>
      <c r="BL159" s="56"/>
      <c r="BM159" s="56"/>
      <c r="BN159" s="452"/>
      <c r="BR159" s="459"/>
      <c r="BS159" s="460"/>
      <c r="BV159" s="461"/>
      <c r="BW159" s="382"/>
      <c r="BX159" s="382"/>
      <c r="BY159" s="462"/>
      <c r="BZ159" s="475"/>
      <c r="CB159" s="452"/>
      <c r="CC159" s="452"/>
      <c r="CD159" s="452"/>
      <c r="CE159" s="56"/>
      <c r="CF159" s="452"/>
      <c r="CG159" s="452"/>
      <c r="CH159" s="452"/>
      <c r="CI159" s="452"/>
      <c r="CK159" s="382"/>
      <c r="CL159" s="382"/>
      <c r="CM159" s="382"/>
      <c r="CP159" s="464"/>
      <c r="CQ159" s="380"/>
      <c r="CR159" s="476"/>
      <c r="CS159" s="382"/>
      <c r="CT159" s="477"/>
      <c r="CU159" s="382"/>
      <c r="CV159" s="382"/>
      <c r="CW159" s="468"/>
      <c r="CX159" s="469"/>
      <c r="CY159" s="382"/>
      <c r="CZ159" s="470"/>
      <c r="DA159" s="471"/>
      <c r="DB159" s="438"/>
      <c r="DC159" s="461"/>
      <c r="DD159" s="382"/>
      <c r="DE159" s="382"/>
      <c r="DF159" s="382"/>
      <c r="DJ159" s="438"/>
      <c r="DK159" s="461"/>
      <c r="DN159" s="438"/>
      <c r="DO159" s="452"/>
      <c r="DP159" s="455"/>
      <c r="DQ159" s="452"/>
      <c r="DR159" s="456"/>
      <c r="DS159" s="382">
        <v>155</v>
      </c>
      <c r="DW159" s="382"/>
      <c r="DX159" s="382">
        <v>15.9</v>
      </c>
      <c r="DY159" s="382"/>
      <c r="EO159" s="339">
        <v>156</v>
      </c>
      <c r="EP159" s="338" t="str">
        <f>IF(Cover!B159="","",Cover!B159)</f>
        <v/>
      </c>
      <c r="EQ159" s="338" t="str">
        <f>IF(Cover!C159="","",Cover!C159)</f>
        <v/>
      </c>
      <c r="ER159" s="357" t="str">
        <f>IF(Cover!D159="","",Cover!D159)</f>
        <v/>
      </c>
      <c r="ES159" s="1037" t="str">
        <f>IF(AND(ISBLANK(Cover!B159),ISBLANK(Cover!C159),ISBLANK(Cover!D159)),"",100-SUM(EP159:ER159))</f>
        <v/>
      </c>
      <c r="FC159" s="237" t="str">
        <f t="shared" si="29"/>
        <v/>
      </c>
      <c r="FD159" s="90"/>
    </row>
    <row r="160" spans="1:160" ht="14.5" thickBot="1" x14ac:dyDescent="0.35">
      <c r="A160" s="338"/>
      <c r="B160" s="343"/>
      <c r="C160" s="128"/>
      <c r="D160" s="372"/>
      <c r="E160" s="351"/>
      <c r="F160" s="127"/>
      <c r="G160" s="127"/>
      <c r="H160" s="344"/>
      <c r="I160" s="348"/>
      <c r="J160" s="696"/>
      <c r="K160" s="344"/>
      <c r="L160" s="348"/>
      <c r="M160" s="344"/>
      <c r="N160" s="357"/>
      <c r="O160" s="127"/>
      <c r="P160" s="127"/>
      <c r="Q160" s="127"/>
      <c r="R160" s="358"/>
      <c r="S160" s="351"/>
      <c r="T160" s="127"/>
      <c r="U160" s="40"/>
      <c r="V160" s="446" t="str">
        <f t="shared" si="20"/>
        <v/>
      </c>
      <c r="W160" s="43" t="str">
        <f t="shared" si="21"/>
        <v/>
      </c>
      <c r="X160" s="42" t="str">
        <f t="shared" si="22"/>
        <v/>
      </c>
      <c r="Y160" s="238" t="str">
        <f t="shared" si="23"/>
        <v/>
      </c>
      <c r="Z160" s="112" t="str">
        <f t="shared" si="24"/>
        <v/>
      </c>
      <c r="AA160" s="833" t="str">
        <f t="shared" si="25"/>
        <v/>
      </c>
      <c r="AB160" s="456">
        <f t="shared" si="26"/>
        <v>0</v>
      </c>
      <c r="AC160" s="448">
        <f t="shared" si="28"/>
        <v>1</v>
      </c>
      <c r="AD160" s="837" t="str">
        <f t="shared" si="27"/>
        <v/>
      </c>
      <c r="AF160" s="438"/>
      <c r="AG160" s="447"/>
      <c r="AH160" s="450"/>
      <c r="AI160" s="450"/>
      <c r="AJ160" s="450"/>
      <c r="AK160" s="451"/>
      <c r="AO160" s="438"/>
      <c r="AP160" s="472"/>
      <c r="AQ160" s="473"/>
      <c r="AR160" s="424"/>
      <c r="AS160" s="56"/>
      <c r="AT160" s="44"/>
      <c r="AU160" s="452"/>
      <c r="AV160" s="452"/>
      <c r="AW160" s="452"/>
      <c r="AX160" s="44"/>
      <c r="AY160" s="452"/>
      <c r="AZ160" s="56"/>
      <c r="BA160" s="452"/>
      <c r="BB160" s="455"/>
      <c r="BC160" s="455"/>
      <c r="BD160" s="56"/>
      <c r="BE160" s="452"/>
      <c r="BF160" s="452"/>
      <c r="BG160" s="456"/>
      <c r="BH160" s="457"/>
      <c r="BI160" s="56"/>
      <c r="BJ160" s="474"/>
      <c r="BK160" s="452"/>
      <c r="BL160" s="56"/>
      <c r="BM160" s="56"/>
      <c r="BN160" s="452"/>
      <c r="BR160" s="459"/>
      <c r="BS160" s="460"/>
      <c r="BV160" s="461"/>
      <c r="BW160" s="382"/>
      <c r="BX160" s="382"/>
      <c r="BY160" s="462"/>
      <c r="BZ160" s="475"/>
      <c r="CB160" s="452"/>
      <c r="CC160" s="452"/>
      <c r="CD160" s="452"/>
      <c r="CE160" s="56"/>
      <c r="CF160" s="452"/>
      <c r="CG160" s="452"/>
      <c r="CH160" s="452"/>
      <c r="CI160" s="452"/>
      <c r="CK160" s="382"/>
      <c r="CL160" s="382"/>
      <c r="CM160" s="382"/>
      <c r="CP160" s="464"/>
      <c r="CQ160" s="380"/>
      <c r="CR160" s="476"/>
      <c r="CS160" s="382"/>
      <c r="CT160" s="477"/>
      <c r="CU160" s="382"/>
      <c r="CV160" s="382"/>
      <c r="CW160" s="468"/>
      <c r="CX160" s="469"/>
      <c r="CY160" s="382"/>
      <c r="CZ160" s="470"/>
      <c r="DA160" s="471"/>
      <c r="DB160" s="438"/>
      <c r="DC160" s="461"/>
      <c r="DD160" s="382"/>
      <c r="DE160" s="382"/>
      <c r="DF160" s="382"/>
      <c r="DJ160" s="438"/>
      <c r="DK160" s="461"/>
      <c r="DN160" s="438"/>
      <c r="DO160" s="452"/>
      <c r="DP160" s="455"/>
      <c r="DQ160" s="452"/>
      <c r="DR160" s="456"/>
      <c r="DS160" s="382">
        <v>156</v>
      </c>
      <c r="DW160" s="382"/>
      <c r="DX160" s="382">
        <v>16</v>
      </c>
      <c r="DY160" s="382"/>
      <c r="EO160" s="338">
        <v>157</v>
      </c>
      <c r="EP160" s="1035" t="str">
        <f>IF(Cover!B160="","",Cover!B160)</f>
        <v/>
      </c>
      <c r="EQ160" s="1035" t="str">
        <f>IF(Cover!C160="","",Cover!C160)</f>
        <v/>
      </c>
      <c r="ER160" s="1035" t="str">
        <f>IF(Cover!D160="","",Cover!D160)</f>
        <v/>
      </c>
      <c r="ES160" s="1037" t="str">
        <f>IF(AND(ISBLANK(Cover!B160),ISBLANK(Cover!C160),ISBLANK(Cover!D160)),"",100-SUM(EP160:ER160))</f>
        <v/>
      </c>
      <c r="FC160" s="351" t="str">
        <f t="shared" si="29"/>
        <v/>
      </c>
      <c r="FD160" s="127"/>
    </row>
    <row r="161" spans="1:160" ht="14.5" thickBot="1" x14ac:dyDescent="0.35">
      <c r="A161" s="339"/>
      <c r="B161" s="345"/>
      <c r="C161" s="90"/>
      <c r="D161" s="360"/>
      <c r="E161" s="352"/>
      <c r="F161" s="90"/>
      <c r="G161" s="91"/>
      <c r="H161" s="346"/>
      <c r="I161" s="350"/>
      <c r="J161" s="697"/>
      <c r="K161" s="346"/>
      <c r="L161" s="349"/>
      <c r="M161" s="346"/>
      <c r="N161" s="361"/>
      <c r="O161" s="91"/>
      <c r="P161" s="91"/>
      <c r="Q161" s="91"/>
      <c r="R161" s="360"/>
      <c r="S161" s="353"/>
      <c r="T161" s="91"/>
      <c r="U161" s="40"/>
      <c r="V161" s="446" t="str">
        <f t="shared" si="20"/>
        <v/>
      </c>
      <c r="W161" s="43" t="str">
        <f t="shared" si="21"/>
        <v/>
      </c>
      <c r="X161" s="42" t="str">
        <f t="shared" si="22"/>
        <v/>
      </c>
      <c r="Y161" s="238" t="str">
        <f t="shared" si="23"/>
        <v/>
      </c>
      <c r="Z161" s="112" t="str">
        <f t="shared" si="24"/>
        <v/>
      </c>
      <c r="AA161" s="833" t="str">
        <f t="shared" si="25"/>
        <v/>
      </c>
      <c r="AB161" s="456">
        <f t="shared" si="26"/>
        <v>0</v>
      </c>
      <c r="AC161" s="448">
        <f t="shared" si="28"/>
        <v>1</v>
      </c>
      <c r="AD161" s="837" t="str">
        <f t="shared" si="27"/>
        <v/>
      </c>
      <c r="AF161" s="438"/>
      <c r="AG161" s="447"/>
      <c r="AH161" s="450"/>
      <c r="AI161" s="450"/>
      <c r="AJ161" s="450"/>
      <c r="AK161" s="451"/>
      <c r="AO161" s="438"/>
      <c r="AP161" s="472"/>
      <c r="AQ161" s="473"/>
      <c r="AR161" s="424"/>
      <c r="AS161" s="56"/>
      <c r="AT161" s="44"/>
      <c r="AU161" s="452"/>
      <c r="AV161" s="452"/>
      <c r="AW161" s="452"/>
      <c r="AX161" s="44"/>
      <c r="AY161" s="452"/>
      <c r="AZ161" s="56"/>
      <c r="BA161" s="452"/>
      <c r="BB161" s="455"/>
      <c r="BC161" s="455"/>
      <c r="BD161" s="56"/>
      <c r="BE161" s="452"/>
      <c r="BF161" s="452"/>
      <c r="BG161" s="456"/>
      <c r="BH161" s="457"/>
      <c r="BI161" s="56"/>
      <c r="BJ161" s="474"/>
      <c r="BK161" s="452"/>
      <c r="BL161" s="56"/>
      <c r="BM161" s="56"/>
      <c r="BN161" s="452"/>
      <c r="BR161" s="459"/>
      <c r="BS161" s="460"/>
      <c r="BV161" s="461"/>
      <c r="BW161" s="382"/>
      <c r="BX161" s="382"/>
      <c r="BY161" s="462"/>
      <c r="BZ161" s="475"/>
      <c r="CB161" s="452"/>
      <c r="CC161" s="452"/>
      <c r="CD161" s="452"/>
      <c r="CE161" s="56"/>
      <c r="CF161" s="452"/>
      <c r="CG161" s="452"/>
      <c r="CH161" s="452"/>
      <c r="CI161" s="452"/>
      <c r="CK161" s="382"/>
      <c r="CL161" s="382"/>
      <c r="CM161" s="382"/>
      <c r="CP161" s="464"/>
      <c r="CQ161" s="380"/>
      <c r="CR161" s="476"/>
      <c r="CS161" s="382"/>
      <c r="CT161" s="477"/>
      <c r="CU161" s="382"/>
      <c r="CV161" s="382"/>
      <c r="CW161" s="468"/>
      <c r="CX161" s="469"/>
      <c r="CY161" s="382"/>
      <c r="CZ161" s="470"/>
      <c r="DA161" s="471"/>
      <c r="DB161" s="438"/>
      <c r="DC161" s="461"/>
      <c r="DD161" s="382"/>
      <c r="DE161" s="382"/>
      <c r="DF161" s="382"/>
      <c r="DJ161" s="438"/>
      <c r="DK161" s="461"/>
      <c r="DN161" s="438"/>
      <c r="DO161" s="452"/>
      <c r="DP161" s="455"/>
      <c r="DQ161" s="452"/>
      <c r="DR161" s="456"/>
      <c r="DS161" s="382">
        <v>157</v>
      </c>
      <c r="DW161" s="382"/>
      <c r="DX161" s="382">
        <v>16.100000000000001</v>
      </c>
      <c r="DY161" s="382"/>
      <c r="EO161" s="339">
        <v>158</v>
      </c>
      <c r="EP161" s="338" t="str">
        <f>IF(Cover!B161="","",Cover!B161)</f>
        <v/>
      </c>
      <c r="EQ161" s="338" t="str">
        <f>IF(Cover!C161="","",Cover!C161)</f>
        <v/>
      </c>
      <c r="ER161" s="357" t="str">
        <f>IF(Cover!D161="","",Cover!D161)</f>
        <v/>
      </c>
      <c r="ES161" s="1037" t="str">
        <f>IF(AND(ISBLANK(Cover!B161),ISBLANK(Cover!C161),ISBLANK(Cover!D161)),"",100-SUM(EP161:ER161))</f>
        <v/>
      </c>
      <c r="FC161" s="237" t="str">
        <f t="shared" si="29"/>
        <v/>
      </c>
      <c r="FD161" s="90"/>
    </row>
    <row r="162" spans="1:160" ht="14.5" thickBot="1" x14ac:dyDescent="0.35">
      <c r="A162" s="338"/>
      <c r="B162" s="343"/>
      <c r="C162" s="128"/>
      <c r="D162" s="372"/>
      <c r="E162" s="351"/>
      <c r="F162" s="127"/>
      <c r="G162" s="127"/>
      <c r="H162" s="344"/>
      <c r="I162" s="348"/>
      <c r="J162" s="696"/>
      <c r="K162" s="344"/>
      <c r="L162" s="348"/>
      <c r="M162" s="344"/>
      <c r="N162" s="357"/>
      <c r="O162" s="127"/>
      <c r="P162" s="127"/>
      <c r="Q162" s="127"/>
      <c r="R162" s="358"/>
      <c r="S162" s="351"/>
      <c r="T162" s="127"/>
      <c r="U162" s="40"/>
      <c r="V162" s="446" t="str">
        <f t="shared" si="20"/>
        <v/>
      </c>
      <c r="W162" s="43" t="str">
        <f t="shared" si="21"/>
        <v/>
      </c>
      <c r="X162" s="42" t="str">
        <f t="shared" si="22"/>
        <v/>
      </c>
      <c r="Y162" s="238" t="str">
        <f t="shared" si="23"/>
        <v/>
      </c>
      <c r="Z162" s="112" t="str">
        <f t="shared" si="24"/>
        <v/>
      </c>
      <c r="AA162" s="833" t="str">
        <f t="shared" si="25"/>
        <v/>
      </c>
      <c r="AB162" s="456">
        <f t="shared" si="26"/>
        <v>0</v>
      </c>
      <c r="AC162" s="448">
        <f t="shared" si="28"/>
        <v>1</v>
      </c>
      <c r="AD162" s="837" t="str">
        <f t="shared" si="27"/>
        <v/>
      </c>
      <c r="AF162" s="438"/>
      <c r="AG162" s="447"/>
      <c r="AH162" s="450"/>
      <c r="AI162" s="450"/>
      <c r="AJ162" s="450"/>
      <c r="AK162" s="451"/>
      <c r="AO162" s="438"/>
      <c r="AP162" s="472"/>
      <c r="AQ162" s="473"/>
      <c r="AR162" s="424"/>
      <c r="AS162" s="56"/>
      <c r="AT162" s="44"/>
      <c r="AU162" s="452"/>
      <c r="AV162" s="452"/>
      <c r="AW162" s="452"/>
      <c r="AX162" s="44"/>
      <c r="AY162" s="452"/>
      <c r="AZ162" s="56"/>
      <c r="BA162" s="452"/>
      <c r="BB162" s="455"/>
      <c r="BC162" s="455"/>
      <c r="BD162" s="56"/>
      <c r="BE162" s="452"/>
      <c r="BF162" s="452"/>
      <c r="BG162" s="456"/>
      <c r="BH162" s="457"/>
      <c r="BI162" s="56"/>
      <c r="BJ162" s="474"/>
      <c r="BK162" s="452"/>
      <c r="BL162" s="56"/>
      <c r="BM162" s="56"/>
      <c r="BN162" s="452"/>
      <c r="BR162" s="459"/>
      <c r="BS162" s="460"/>
      <c r="BV162" s="461"/>
      <c r="BW162" s="382"/>
      <c r="BX162" s="382"/>
      <c r="BY162" s="462"/>
      <c r="BZ162" s="475"/>
      <c r="CB162" s="452"/>
      <c r="CC162" s="452"/>
      <c r="CD162" s="452"/>
      <c r="CE162" s="56"/>
      <c r="CF162" s="452"/>
      <c r="CG162" s="452"/>
      <c r="CH162" s="452"/>
      <c r="CI162" s="452"/>
      <c r="CK162" s="382"/>
      <c r="CL162" s="382"/>
      <c r="CM162" s="382"/>
      <c r="CP162" s="464"/>
      <c r="CQ162" s="380"/>
      <c r="CR162" s="476"/>
      <c r="CS162" s="382"/>
      <c r="CT162" s="477"/>
      <c r="CU162" s="382"/>
      <c r="CV162" s="382"/>
      <c r="CW162" s="468"/>
      <c r="CX162" s="469"/>
      <c r="CY162" s="382"/>
      <c r="CZ162" s="470"/>
      <c r="DA162" s="471"/>
      <c r="DB162" s="438"/>
      <c r="DC162" s="461"/>
      <c r="DD162" s="382"/>
      <c r="DE162" s="382"/>
      <c r="DF162" s="382"/>
      <c r="DJ162" s="438"/>
      <c r="DK162" s="461"/>
      <c r="DN162" s="438"/>
      <c r="DO162" s="452"/>
      <c r="DP162" s="455"/>
      <c r="DQ162" s="452"/>
      <c r="DR162" s="456"/>
      <c r="DS162" s="382">
        <v>158</v>
      </c>
      <c r="DW162" s="382"/>
      <c r="DX162" s="382">
        <v>16.2</v>
      </c>
      <c r="DY162" s="382"/>
      <c r="EO162" s="338">
        <v>159</v>
      </c>
      <c r="EP162" s="1035" t="str">
        <f>IF(Cover!B162="","",Cover!B162)</f>
        <v/>
      </c>
      <c r="EQ162" s="1035" t="str">
        <f>IF(Cover!C162="","",Cover!C162)</f>
        <v/>
      </c>
      <c r="ER162" s="1035" t="str">
        <f>IF(Cover!D162="","",Cover!D162)</f>
        <v/>
      </c>
      <c r="ES162" s="1037" t="str">
        <f>IF(AND(ISBLANK(Cover!B162),ISBLANK(Cover!C162),ISBLANK(Cover!D162)),"",100-SUM(EP162:ER162))</f>
        <v/>
      </c>
      <c r="FC162" s="351" t="str">
        <f t="shared" si="29"/>
        <v/>
      </c>
      <c r="FD162" s="127"/>
    </row>
    <row r="163" spans="1:160" ht="14.5" thickBot="1" x14ac:dyDescent="0.35">
      <c r="A163" s="339"/>
      <c r="B163" s="345"/>
      <c r="C163" s="91"/>
      <c r="D163" s="360"/>
      <c r="E163" s="352"/>
      <c r="F163" s="91"/>
      <c r="G163" s="91"/>
      <c r="H163" s="346"/>
      <c r="I163" s="350"/>
      <c r="J163" s="697"/>
      <c r="K163" s="346"/>
      <c r="L163" s="349"/>
      <c r="M163" s="346"/>
      <c r="N163" s="361"/>
      <c r="O163" s="91"/>
      <c r="P163" s="91"/>
      <c r="Q163" s="91"/>
      <c r="R163" s="360"/>
      <c r="S163" s="355"/>
      <c r="T163" s="91"/>
      <c r="U163" s="40"/>
      <c r="V163" s="446" t="str">
        <f t="shared" si="20"/>
        <v/>
      </c>
      <c r="W163" s="43" t="str">
        <f t="shared" si="21"/>
        <v/>
      </c>
      <c r="X163" s="42" t="str">
        <f t="shared" si="22"/>
        <v/>
      </c>
      <c r="Y163" s="238" t="str">
        <f t="shared" si="23"/>
        <v/>
      </c>
      <c r="Z163" s="112" t="str">
        <f t="shared" si="24"/>
        <v/>
      </c>
      <c r="AA163" s="833" t="str">
        <f t="shared" si="25"/>
        <v/>
      </c>
      <c r="AB163" s="456">
        <f t="shared" si="26"/>
        <v>0</v>
      </c>
      <c r="AC163" s="448">
        <f t="shared" si="28"/>
        <v>1</v>
      </c>
      <c r="AD163" s="837" t="str">
        <f t="shared" si="27"/>
        <v/>
      </c>
      <c r="AF163" s="438"/>
      <c r="AG163" s="447"/>
      <c r="AH163" s="450"/>
      <c r="AI163" s="450"/>
      <c r="AJ163" s="450"/>
      <c r="AK163" s="451"/>
      <c r="AO163" s="438"/>
      <c r="AP163" s="472"/>
      <c r="AQ163" s="473"/>
      <c r="AR163" s="424"/>
      <c r="AS163" s="56"/>
      <c r="AT163" s="44"/>
      <c r="AU163" s="452"/>
      <c r="AV163" s="452"/>
      <c r="AW163" s="452"/>
      <c r="AX163" s="44"/>
      <c r="AY163" s="452"/>
      <c r="AZ163" s="56"/>
      <c r="BA163" s="452"/>
      <c r="BB163" s="455"/>
      <c r="BC163" s="455"/>
      <c r="BD163" s="56"/>
      <c r="BE163" s="452"/>
      <c r="BF163" s="452"/>
      <c r="BG163" s="456"/>
      <c r="BH163" s="457"/>
      <c r="BI163" s="56"/>
      <c r="BJ163" s="474"/>
      <c r="BK163" s="452"/>
      <c r="BL163" s="56"/>
      <c r="BM163" s="56"/>
      <c r="BN163" s="452"/>
      <c r="BR163" s="459"/>
      <c r="BS163" s="460"/>
      <c r="BV163" s="461"/>
      <c r="BW163" s="382"/>
      <c r="BX163" s="382"/>
      <c r="BY163" s="462"/>
      <c r="BZ163" s="475"/>
      <c r="CB163" s="452"/>
      <c r="CC163" s="452"/>
      <c r="CD163" s="452"/>
      <c r="CE163" s="56"/>
      <c r="CF163" s="452"/>
      <c r="CG163" s="452"/>
      <c r="CH163" s="452"/>
      <c r="CI163" s="452"/>
      <c r="CK163" s="382"/>
      <c r="CL163" s="382"/>
      <c r="CM163" s="382"/>
      <c r="CP163" s="464"/>
      <c r="CQ163" s="380"/>
      <c r="CR163" s="476"/>
      <c r="CS163" s="382"/>
      <c r="CT163" s="477"/>
      <c r="CU163" s="382"/>
      <c r="CV163" s="382"/>
      <c r="CW163" s="468"/>
      <c r="CX163" s="469"/>
      <c r="CY163" s="382"/>
      <c r="CZ163" s="470"/>
      <c r="DA163" s="471"/>
      <c r="DB163" s="438"/>
      <c r="DC163" s="461"/>
      <c r="DD163" s="382"/>
      <c r="DE163" s="382"/>
      <c r="DF163" s="382"/>
      <c r="DJ163" s="438"/>
      <c r="DK163" s="461"/>
      <c r="DN163" s="438"/>
      <c r="DO163" s="452"/>
      <c r="DP163" s="455"/>
      <c r="DQ163" s="452"/>
      <c r="DR163" s="456"/>
      <c r="DS163" s="382">
        <v>159</v>
      </c>
      <c r="DW163" s="382"/>
      <c r="DX163" s="382">
        <v>16.3</v>
      </c>
      <c r="DY163" s="382"/>
      <c r="EO163" s="339">
        <v>160</v>
      </c>
      <c r="EP163" s="338" t="str">
        <f>IF(Cover!B163="","",Cover!B163)</f>
        <v/>
      </c>
      <c r="EQ163" s="338" t="str">
        <f>IF(Cover!C163="","",Cover!C163)</f>
        <v/>
      </c>
      <c r="ER163" s="357" t="str">
        <f>IF(Cover!D163="","",Cover!D163)</f>
        <v/>
      </c>
      <c r="ES163" s="1037" t="str">
        <f>IF(AND(ISBLANK(Cover!B163),ISBLANK(Cover!C163),ISBLANK(Cover!D163)),"",100-SUM(EP163:ER163))</f>
        <v/>
      </c>
      <c r="FC163" s="237" t="str">
        <f t="shared" si="29"/>
        <v/>
      </c>
      <c r="FD163" s="91"/>
    </row>
    <row r="164" spans="1:160" ht="14.5" thickBot="1" x14ac:dyDescent="0.35">
      <c r="A164" s="338"/>
      <c r="B164" s="343"/>
      <c r="C164" s="128"/>
      <c r="D164" s="372"/>
      <c r="E164" s="351"/>
      <c r="F164" s="127"/>
      <c r="G164" s="127"/>
      <c r="H164" s="344"/>
      <c r="I164" s="348"/>
      <c r="J164" s="696"/>
      <c r="K164" s="344"/>
      <c r="L164" s="348"/>
      <c r="M164" s="344"/>
      <c r="N164" s="357"/>
      <c r="O164" s="127"/>
      <c r="P164" s="127"/>
      <c r="Q164" s="127"/>
      <c r="R164" s="358"/>
      <c r="S164" s="351"/>
      <c r="T164" s="127"/>
      <c r="U164" s="40"/>
      <c r="V164" s="446" t="str">
        <f t="shared" si="20"/>
        <v/>
      </c>
      <c r="W164" s="43" t="str">
        <f t="shared" si="21"/>
        <v/>
      </c>
      <c r="X164" s="42" t="str">
        <f t="shared" si="22"/>
        <v/>
      </c>
      <c r="Y164" s="238" t="str">
        <f t="shared" si="23"/>
        <v/>
      </c>
      <c r="Z164" s="112" t="str">
        <f t="shared" si="24"/>
        <v/>
      </c>
      <c r="AA164" s="833" t="str">
        <f t="shared" si="25"/>
        <v/>
      </c>
      <c r="AB164" s="456">
        <f t="shared" si="26"/>
        <v>0</v>
      </c>
      <c r="AC164" s="448">
        <f t="shared" si="28"/>
        <v>1</v>
      </c>
      <c r="AD164" s="837" t="str">
        <f t="shared" si="27"/>
        <v/>
      </c>
      <c r="AF164" s="438"/>
      <c r="AG164" s="447"/>
      <c r="AH164" s="450"/>
      <c r="AI164" s="450"/>
      <c r="AJ164" s="450"/>
      <c r="AK164" s="451"/>
      <c r="AO164" s="438"/>
      <c r="AP164" s="472"/>
      <c r="AQ164" s="473"/>
      <c r="AR164" s="424"/>
      <c r="AS164" s="56"/>
      <c r="AT164" s="44"/>
      <c r="AU164" s="452"/>
      <c r="AV164" s="452"/>
      <c r="AW164" s="452"/>
      <c r="AX164" s="44"/>
      <c r="AY164" s="452"/>
      <c r="AZ164" s="56"/>
      <c r="BA164" s="452"/>
      <c r="BB164" s="455"/>
      <c r="BC164" s="455"/>
      <c r="BD164" s="56"/>
      <c r="BE164" s="452"/>
      <c r="BF164" s="452"/>
      <c r="BG164" s="456"/>
      <c r="BH164" s="457"/>
      <c r="BI164" s="56"/>
      <c r="BJ164" s="474"/>
      <c r="BK164" s="452"/>
      <c r="BL164" s="56"/>
      <c r="BM164" s="56"/>
      <c r="BN164" s="452"/>
      <c r="BR164" s="459"/>
      <c r="BS164" s="460"/>
      <c r="BV164" s="461"/>
      <c r="BW164" s="382"/>
      <c r="BX164" s="382"/>
      <c r="BY164" s="462"/>
      <c r="BZ164" s="475"/>
      <c r="CB164" s="452"/>
      <c r="CC164" s="452"/>
      <c r="CD164" s="452"/>
      <c r="CE164" s="56"/>
      <c r="CF164" s="452"/>
      <c r="CG164" s="452"/>
      <c r="CH164" s="452"/>
      <c r="CI164" s="452"/>
      <c r="CK164" s="382"/>
      <c r="CL164" s="382"/>
      <c r="CM164" s="382"/>
      <c r="CP164" s="464"/>
      <c r="CQ164" s="380"/>
      <c r="CR164" s="476"/>
      <c r="CS164" s="382"/>
      <c r="CT164" s="477"/>
      <c r="CU164" s="382"/>
      <c r="CV164" s="382"/>
      <c r="CW164" s="468"/>
      <c r="CX164" s="469"/>
      <c r="CY164" s="382"/>
      <c r="CZ164" s="470"/>
      <c r="DA164" s="471"/>
      <c r="DB164" s="438"/>
      <c r="DC164" s="461"/>
      <c r="DD164" s="382"/>
      <c r="DE164" s="382"/>
      <c r="DF164" s="382"/>
      <c r="DJ164" s="438"/>
      <c r="DK164" s="461"/>
      <c r="DN164" s="438"/>
      <c r="DO164" s="452"/>
      <c r="DP164" s="455"/>
      <c r="DQ164" s="452"/>
      <c r="DR164" s="456"/>
      <c r="DS164" s="382">
        <v>160</v>
      </c>
      <c r="DW164" s="382"/>
      <c r="DX164" s="382">
        <v>16.399999999999999</v>
      </c>
      <c r="DY164" s="382"/>
      <c r="EO164" s="338">
        <v>161</v>
      </c>
      <c r="EP164" s="1035" t="str">
        <f>IF(Cover!B164="","",Cover!B164)</f>
        <v/>
      </c>
      <c r="EQ164" s="1035" t="str">
        <f>IF(Cover!C164="","",Cover!C164)</f>
        <v/>
      </c>
      <c r="ER164" s="1035" t="str">
        <f>IF(Cover!D164="","",Cover!D164)</f>
        <v/>
      </c>
      <c r="ES164" s="1037" t="str">
        <f>IF(AND(ISBLANK(Cover!B164),ISBLANK(Cover!C164),ISBLANK(Cover!D164)),"",100-SUM(EP164:ER164))</f>
        <v/>
      </c>
      <c r="FC164" s="351" t="str">
        <f t="shared" si="29"/>
        <v/>
      </c>
      <c r="FD164" s="127"/>
    </row>
    <row r="165" spans="1:160" ht="14.5" thickBot="1" x14ac:dyDescent="0.35">
      <c r="A165" s="339"/>
      <c r="B165" s="345"/>
      <c r="C165" s="91"/>
      <c r="D165" s="360"/>
      <c r="E165" s="352"/>
      <c r="F165" s="91"/>
      <c r="G165" s="91"/>
      <c r="H165" s="346"/>
      <c r="I165" s="350"/>
      <c r="J165" s="697"/>
      <c r="K165" s="346"/>
      <c r="L165" s="349"/>
      <c r="M165" s="346"/>
      <c r="N165" s="361"/>
      <c r="O165" s="91"/>
      <c r="P165" s="91"/>
      <c r="Q165" s="91"/>
      <c r="R165" s="360"/>
      <c r="S165" s="353"/>
      <c r="T165" s="91"/>
      <c r="U165" s="40"/>
      <c r="V165" s="446" t="str">
        <f t="shared" si="20"/>
        <v/>
      </c>
      <c r="W165" s="43" t="str">
        <f t="shared" si="21"/>
        <v/>
      </c>
      <c r="X165" s="42" t="str">
        <f t="shared" si="22"/>
        <v/>
      </c>
      <c r="Y165" s="238" t="str">
        <f t="shared" si="23"/>
        <v/>
      </c>
      <c r="Z165" s="112" t="str">
        <f t="shared" si="24"/>
        <v/>
      </c>
      <c r="AA165" s="833" t="str">
        <f t="shared" si="25"/>
        <v/>
      </c>
      <c r="AB165" s="456">
        <f t="shared" si="26"/>
        <v>0</v>
      </c>
      <c r="AC165" s="448">
        <f t="shared" si="28"/>
        <v>1</v>
      </c>
      <c r="AD165" s="837" t="str">
        <f t="shared" si="27"/>
        <v/>
      </c>
      <c r="AF165" s="438"/>
      <c r="AG165" s="447"/>
      <c r="AH165" s="450"/>
      <c r="AI165" s="450"/>
      <c r="AJ165" s="450"/>
      <c r="AK165" s="451"/>
      <c r="AO165" s="438"/>
      <c r="AP165" s="472"/>
      <c r="AQ165" s="473"/>
      <c r="AR165" s="424"/>
      <c r="AS165" s="56"/>
      <c r="AT165" s="44"/>
      <c r="AU165" s="452"/>
      <c r="AV165" s="452"/>
      <c r="AW165" s="452"/>
      <c r="AX165" s="44"/>
      <c r="AY165" s="452"/>
      <c r="AZ165" s="56"/>
      <c r="BA165" s="452"/>
      <c r="BB165" s="455"/>
      <c r="BC165" s="455"/>
      <c r="BD165" s="56"/>
      <c r="BE165" s="452"/>
      <c r="BF165" s="452"/>
      <c r="BG165" s="456"/>
      <c r="BH165" s="457"/>
      <c r="BI165" s="56"/>
      <c r="BJ165" s="474"/>
      <c r="BK165" s="452"/>
      <c r="BL165" s="56"/>
      <c r="BM165" s="56"/>
      <c r="BN165" s="452"/>
      <c r="BR165" s="459"/>
      <c r="BS165" s="460"/>
      <c r="BV165" s="461"/>
      <c r="BW165" s="382"/>
      <c r="BX165" s="382"/>
      <c r="BY165" s="462"/>
      <c r="BZ165" s="475"/>
      <c r="CB165" s="452"/>
      <c r="CC165" s="452"/>
      <c r="CD165" s="452"/>
      <c r="CE165" s="56"/>
      <c r="CF165" s="452"/>
      <c r="CG165" s="452"/>
      <c r="CH165" s="452"/>
      <c r="CI165" s="452"/>
      <c r="CK165" s="382"/>
      <c r="CL165" s="382"/>
      <c r="CM165" s="382"/>
      <c r="CP165" s="464"/>
      <c r="CQ165" s="380"/>
      <c r="CR165" s="476"/>
      <c r="CS165" s="382"/>
      <c r="CT165" s="477"/>
      <c r="CU165" s="382"/>
      <c r="CV165" s="382"/>
      <c r="CW165" s="468"/>
      <c r="CX165" s="469"/>
      <c r="CY165" s="382"/>
      <c r="CZ165" s="470"/>
      <c r="DA165" s="471"/>
      <c r="DB165" s="438"/>
      <c r="DC165" s="461"/>
      <c r="DD165" s="382"/>
      <c r="DE165" s="382"/>
      <c r="DF165" s="382"/>
      <c r="DJ165" s="438"/>
      <c r="DK165" s="461"/>
      <c r="DN165" s="438"/>
      <c r="DO165" s="452"/>
      <c r="DP165" s="455"/>
      <c r="DQ165" s="452"/>
      <c r="DR165" s="456"/>
      <c r="DS165" s="382">
        <v>161</v>
      </c>
      <c r="DW165" s="382"/>
      <c r="DX165" s="382">
        <v>16.5</v>
      </c>
      <c r="DY165" s="382"/>
      <c r="EO165" s="339">
        <v>162</v>
      </c>
      <c r="EP165" s="338" t="str">
        <f>IF(Cover!B165="","",Cover!B165)</f>
        <v/>
      </c>
      <c r="EQ165" s="338" t="str">
        <f>IF(Cover!C165="","",Cover!C165)</f>
        <v/>
      </c>
      <c r="ER165" s="357" t="str">
        <f>IF(Cover!D165="","",Cover!D165)</f>
        <v/>
      </c>
      <c r="ES165" s="1037" t="str">
        <f>IF(AND(ISBLANK(Cover!B165),ISBLANK(Cover!C165),ISBLANK(Cover!D165)),"",100-SUM(EP165:ER165))</f>
        <v/>
      </c>
      <c r="FC165" s="237" t="str">
        <f t="shared" si="29"/>
        <v/>
      </c>
      <c r="FD165" s="91"/>
    </row>
    <row r="166" spans="1:160" ht="14.5" thickBot="1" x14ac:dyDescent="0.35">
      <c r="A166" s="338"/>
      <c r="B166" s="343"/>
      <c r="C166" s="128"/>
      <c r="D166" s="372"/>
      <c r="E166" s="351"/>
      <c r="F166" s="127"/>
      <c r="G166" s="127"/>
      <c r="H166" s="344"/>
      <c r="I166" s="348"/>
      <c r="J166" s="696"/>
      <c r="K166" s="344"/>
      <c r="L166" s="348"/>
      <c r="M166" s="344"/>
      <c r="N166" s="357"/>
      <c r="O166" s="127"/>
      <c r="P166" s="127"/>
      <c r="Q166" s="127"/>
      <c r="R166" s="358"/>
      <c r="S166" s="351"/>
      <c r="T166" s="127"/>
      <c r="U166" s="40"/>
      <c r="V166" s="446" t="str">
        <f t="shared" si="20"/>
        <v/>
      </c>
      <c r="W166" s="43" t="str">
        <f t="shared" si="21"/>
        <v/>
      </c>
      <c r="X166" s="42" t="str">
        <f t="shared" si="22"/>
        <v/>
      </c>
      <c r="Y166" s="238" t="str">
        <f t="shared" si="23"/>
        <v/>
      </c>
      <c r="Z166" s="112" t="str">
        <f t="shared" si="24"/>
        <v/>
      </c>
      <c r="AA166" s="833" t="str">
        <f t="shared" si="25"/>
        <v/>
      </c>
      <c r="AB166" s="456">
        <f t="shared" si="26"/>
        <v>0</v>
      </c>
      <c r="AC166" s="448">
        <f t="shared" si="28"/>
        <v>1</v>
      </c>
      <c r="AD166" s="837" t="str">
        <f t="shared" si="27"/>
        <v/>
      </c>
      <c r="AF166" s="438"/>
      <c r="AG166" s="447"/>
      <c r="AH166" s="450"/>
      <c r="AI166" s="450"/>
      <c r="AJ166" s="450"/>
      <c r="AK166" s="451"/>
      <c r="AO166" s="438"/>
      <c r="AP166" s="472"/>
      <c r="AQ166" s="473"/>
      <c r="AR166" s="424"/>
      <c r="AS166" s="56"/>
      <c r="AT166" s="44"/>
      <c r="AU166" s="452"/>
      <c r="AV166" s="452"/>
      <c r="AW166" s="452"/>
      <c r="AX166" s="44"/>
      <c r="AY166" s="452"/>
      <c r="AZ166" s="56"/>
      <c r="BA166" s="452"/>
      <c r="BB166" s="455"/>
      <c r="BC166" s="455"/>
      <c r="BD166" s="56"/>
      <c r="BE166" s="452"/>
      <c r="BF166" s="452"/>
      <c r="BG166" s="456"/>
      <c r="BH166" s="457"/>
      <c r="BI166" s="56"/>
      <c r="BJ166" s="474"/>
      <c r="BK166" s="452"/>
      <c r="BL166" s="56"/>
      <c r="BM166" s="56"/>
      <c r="BN166" s="452"/>
      <c r="BR166" s="459"/>
      <c r="BS166" s="460"/>
      <c r="BV166" s="461"/>
      <c r="BW166" s="382"/>
      <c r="BX166" s="382"/>
      <c r="BY166" s="462"/>
      <c r="BZ166" s="475"/>
      <c r="CB166" s="452"/>
      <c r="CC166" s="452"/>
      <c r="CD166" s="452"/>
      <c r="CE166" s="56"/>
      <c r="CF166" s="452"/>
      <c r="CG166" s="452"/>
      <c r="CH166" s="452"/>
      <c r="CI166" s="452"/>
      <c r="CK166" s="382"/>
      <c r="CL166" s="382"/>
      <c r="CM166" s="382"/>
      <c r="CP166" s="464"/>
      <c r="CQ166" s="380"/>
      <c r="CR166" s="476"/>
      <c r="CS166" s="382"/>
      <c r="CT166" s="477"/>
      <c r="CU166" s="382"/>
      <c r="CV166" s="382"/>
      <c r="CW166" s="468"/>
      <c r="CX166" s="469"/>
      <c r="CY166" s="382"/>
      <c r="CZ166" s="470"/>
      <c r="DA166" s="471"/>
      <c r="DB166" s="438"/>
      <c r="DC166" s="461"/>
      <c r="DD166" s="382"/>
      <c r="DE166" s="382"/>
      <c r="DF166" s="382"/>
      <c r="DJ166" s="438"/>
      <c r="DK166" s="461"/>
      <c r="DN166" s="438"/>
      <c r="DO166" s="452"/>
      <c r="DP166" s="455"/>
      <c r="DQ166" s="452"/>
      <c r="DR166" s="456"/>
      <c r="DS166" s="382">
        <v>162</v>
      </c>
      <c r="DW166" s="382"/>
      <c r="DX166" s="382">
        <v>16.600000000000001</v>
      </c>
      <c r="DY166" s="382"/>
      <c r="EO166" s="338">
        <v>163</v>
      </c>
      <c r="EP166" s="1035" t="str">
        <f>IF(Cover!B166="","",Cover!B166)</f>
        <v/>
      </c>
      <c r="EQ166" s="1035" t="str">
        <f>IF(Cover!C166="","",Cover!C166)</f>
        <v/>
      </c>
      <c r="ER166" s="1035" t="str">
        <f>IF(Cover!D166="","",Cover!D166)</f>
        <v/>
      </c>
      <c r="ES166" s="1037" t="str">
        <f>IF(AND(ISBLANK(Cover!B166),ISBLANK(Cover!C166),ISBLANK(Cover!D166)),"",100-SUM(EP166:ER166))</f>
        <v/>
      </c>
      <c r="FC166" s="351" t="str">
        <f t="shared" si="29"/>
        <v/>
      </c>
      <c r="FD166" s="127"/>
    </row>
    <row r="167" spans="1:160" ht="14.5" thickBot="1" x14ac:dyDescent="0.35">
      <c r="A167" s="339"/>
      <c r="B167" s="345"/>
      <c r="C167" s="91"/>
      <c r="D167" s="360"/>
      <c r="E167" s="352"/>
      <c r="F167" s="91"/>
      <c r="G167" s="91"/>
      <c r="H167" s="346"/>
      <c r="I167" s="481"/>
      <c r="J167" s="511"/>
      <c r="K167" s="482"/>
      <c r="L167" s="481"/>
      <c r="M167" s="482"/>
      <c r="N167" s="483"/>
      <c r="O167" s="91"/>
      <c r="P167" s="91"/>
      <c r="Q167" s="91"/>
      <c r="R167" s="360"/>
      <c r="S167" s="353"/>
      <c r="T167" s="91"/>
      <c r="U167" s="40"/>
      <c r="V167" s="446" t="str">
        <f t="shared" si="20"/>
        <v/>
      </c>
      <c r="W167" s="43" t="str">
        <f t="shared" si="21"/>
        <v/>
      </c>
      <c r="X167" s="42" t="str">
        <f t="shared" si="22"/>
        <v/>
      </c>
      <c r="Y167" s="238" t="str">
        <f t="shared" si="23"/>
        <v/>
      </c>
      <c r="Z167" s="112" t="str">
        <f t="shared" si="24"/>
        <v/>
      </c>
      <c r="AA167" s="833" t="str">
        <f t="shared" si="25"/>
        <v/>
      </c>
      <c r="AB167" s="456">
        <f t="shared" si="26"/>
        <v>0</v>
      </c>
      <c r="AC167" s="448">
        <f t="shared" si="28"/>
        <v>1</v>
      </c>
      <c r="AD167" s="837" t="str">
        <f t="shared" si="27"/>
        <v/>
      </c>
      <c r="AG167" s="447"/>
      <c r="AH167" s="450"/>
      <c r="AI167" s="450"/>
      <c r="AJ167" s="450"/>
      <c r="AK167" s="451"/>
      <c r="AO167" s="438"/>
      <c r="AP167" s="472"/>
      <c r="AQ167" s="473"/>
      <c r="AR167" s="424"/>
      <c r="AS167" s="56"/>
      <c r="AT167" s="44"/>
      <c r="AU167" s="452"/>
      <c r="AV167" s="452"/>
      <c r="AW167" s="452"/>
      <c r="AX167" s="44"/>
      <c r="AY167" s="452"/>
      <c r="AZ167" s="56"/>
      <c r="BA167" s="452"/>
      <c r="BB167" s="455"/>
      <c r="BC167" s="455"/>
      <c r="BD167" s="56"/>
      <c r="BE167" s="452"/>
      <c r="BF167" s="452"/>
      <c r="BG167" s="456"/>
      <c r="BH167" s="457"/>
      <c r="BI167" s="56"/>
      <c r="BJ167" s="474"/>
      <c r="BK167" s="452"/>
      <c r="BL167" s="56"/>
      <c r="BM167" s="56"/>
      <c r="BN167" s="452"/>
      <c r="BR167" s="459"/>
      <c r="BS167" s="460"/>
      <c r="BV167" s="461"/>
      <c r="BW167" s="382"/>
      <c r="BX167" s="382"/>
      <c r="BY167" s="462"/>
      <c r="BZ167" s="475"/>
      <c r="CB167" s="452"/>
      <c r="CC167" s="452"/>
      <c r="CD167" s="452"/>
      <c r="CE167" s="56"/>
      <c r="CF167" s="452"/>
      <c r="CG167" s="452"/>
      <c r="CH167" s="452"/>
      <c r="CI167" s="452"/>
      <c r="CK167" s="382"/>
      <c r="CL167" s="382"/>
      <c r="CM167" s="382"/>
      <c r="CP167" s="464"/>
      <c r="CQ167" s="380"/>
      <c r="CR167" s="476"/>
      <c r="CS167" s="382"/>
      <c r="CT167" s="477"/>
      <c r="CU167" s="382"/>
      <c r="CV167" s="382"/>
      <c r="CW167" s="468"/>
      <c r="CX167" s="469"/>
      <c r="CY167" s="382"/>
      <c r="CZ167" s="470"/>
      <c r="DA167" s="471"/>
      <c r="DB167" s="438"/>
      <c r="DC167" s="461"/>
      <c r="DD167" s="382"/>
      <c r="DE167" s="382"/>
      <c r="DF167" s="382"/>
      <c r="DJ167" s="438"/>
      <c r="DK167" s="461"/>
      <c r="DN167" s="438"/>
      <c r="DO167" s="452"/>
      <c r="DP167" s="455"/>
      <c r="DQ167" s="452"/>
      <c r="DR167" s="456"/>
      <c r="DS167" s="382">
        <v>163</v>
      </c>
      <c r="DW167" s="382"/>
      <c r="DX167" s="382">
        <v>16.7</v>
      </c>
      <c r="DY167" s="382"/>
      <c r="EO167" s="339">
        <v>164</v>
      </c>
      <c r="EP167" s="338" t="str">
        <f>IF(Cover!B167="","",Cover!B167)</f>
        <v/>
      </c>
      <c r="EQ167" s="338" t="str">
        <f>IF(Cover!C167="","",Cover!C167)</f>
        <v/>
      </c>
      <c r="ER167" s="357" t="str">
        <f>IF(Cover!D167="","",Cover!D167)</f>
        <v/>
      </c>
      <c r="ES167" s="1037" t="str">
        <f>IF(AND(ISBLANK(Cover!B167),ISBLANK(Cover!C167),ISBLANK(Cover!D167)),"",100-SUM(EP167:ER167))</f>
        <v/>
      </c>
      <c r="FC167" s="237" t="str">
        <f t="shared" si="29"/>
        <v/>
      </c>
      <c r="FD167" s="91"/>
    </row>
    <row r="168" spans="1:160" ht="14.5" thickBot="1" x14ac:dyDescent="0.35">
      <c r="A168" s="338"/>
      <c r="B168" s="343"/>
      <c r="C168" s="128"/>
      <c r="D168" s="372"/>
      <c r="E168" s="351"/>
      <c r="F168" s="127"/>
      <c r="G168" s="127"/>
      <c r="H168" s="344"/>
      <c r="I168" s="348"/>
      <c r="J168" s="696"/>
      <c r="K168" s="344"/>
      <c r="L168" s="348"/>
      <c r="M168" s="344"/>
      <c r="N168" s="357"/>
      <c r="O168" s="127"/>
      <c r="P168" s="127"/>
      <c r="Q168" s="127"/>
      <c r="R168" s="358"/>
      <c r="S168" s="351"/>
      <c r="T168" s="127"/>
      <c r="U168" s="40"/>
      <c r="V168" s="446" t="str">
        <f t="shared" si="20"/>
        <v/>
      </c>
      <c r="W168" s="43" t="str">
        <f t="shared" si="21"/>
        <v/>
      </c>
      <c r="X168" s="42" t="str">
        <f t="shared" si="22"/>
        <v/>
      </c>
      <c r="Y168" s="238" t="str">
        <f t="shared" si="23"/>
        <v/>
      </c>
      <c r="Z168" s="112" t="str">
        <f t="shared" si="24"/>
        <v/>
      </c>
      <c r="AA168" s="833" t="str">
        <f t="shared" si="25"/>
        <v/>
      </c>
      <c r="AB168" s="456">
        <f t="shared" si="26"/>
        <v>0</v>
      </c>
      <c r="AC168" s="448">
        <f t="shared" si="28"/>
        <v>1</v>
      </c>
      <c r="AD168" s="837" t="str">
        <f t="shared" si="27"/>
        <v/>
      </c>
      <c r="AF168" s="438"/>
      <c r="AG168" s="447"/>
      <c r="AH168" s="450"/>
      <c r="AI168" s="450"/>
      <c r="AJ168" s="450"/>
      <c r="AK168" s="451"/>
      <c r="AO168" s="438"/>
      <c r="AP168" s="472"/>
      <c r="AQ168" s="473"/>
      <c r="AR168" s="424"/>
      <c r="AS168" s="56"/>
      <c r="AT168" s="44"/>
      <c r="AU168" s="452"/>
      <c r="AV168" s="452"/>
      <c r="AW168" s="452"/>
      <c r="AX168" s="44"/>
      <c r="AY168" s="452"/>
      <c r="AZ168" s="56"/>
      <c r="BA168" s="452"/>
      <c r="BB168" s="455"/>
      <c r="BC168" s="455"/>
      <c r="BD168" s="56"/>
      <c r="BE168" s="452"/>
      <c r="BF168" s="452"/>
      <c r="BG168" s="456"/>
      <c r="BH168" s="457"/>
      <c r="BI168" s="56"/>
      <c r="BJ168" s="474"/>
      <c r="BK168" s="452"/>
      <c r="BL168" s="56"/>
      <c r="BM168" s="56"/>
      <c r="BN168" s="452"/>
      <c r="BR168" s="459"/>
      <c r="BS168" s="460"/>
      <c r="BV168" s="461"/>
      <c r="BW168" s="382"/>
      <c r="BX168" s="382"/>
      <c r="BY168" s="462"/>
      <c r="BZ168" s="475"/>
      <c r="CB168" s="452"/>
      <c r="CC168" s="452"/>
      <c r="CD168" s="452"/>
      <c r="CE168" s="56"/>
      <c r="CF168" s="452"/>
      <c r="CG168" s="452"/>
      <c r="CH168" s="452"/>
      <c r="CI168" s="452"/>
      <c r="CK168" s="382"/>
      <c r="CL168" s="382"/>
      <c r="CM168" s="382"/>
      <c r="CP168" s="464"/>
      <c r="CQ168" s="380"/>
      <c r="CR168" s="476"/>
      <c r="CS168" s="382"/>
      <c r="CT168" s="477"/>
      <c r="CU168" s="382"/>
      <c r="CV168" s="382"/>
      <c r="CW168" s="468"/>
      <c r="CX168" s="469"/>
      <c r="CY168" s="382"/>
      <c r="CZ168" s="470"/>
      <c r="DA168" s="471"/>
      <c r="DB168" s="438"/>
      <c r="DC168" s="461"/>
      <c r="DD168" s="382"/>
      <c r="DE168" s="382"/>
      <c r="DF168" s="382"/>
      <c r="DJ168" s="438"/>
      <c r="DK168" s="461"/>
      <c r="DN168" s="438"/>
      <c r="DO168" s="452"/>
      <c r="DP168" s="455"/>
      <c r="DQ168" s="452"/>
      <c r="DR168" s="456"/>
      <c r="DS168" s="382">
        <v>164</v>
      </c>
      <c r="DW168" s="382"/>
      <c r="DX168" s="382">
        <v>16.8</v>
      </c>
      <c r="DY168" s="382"/>
      <c r="EO168" s="338">
        <v>165</v>
      </c>
      <c r="EP168" s="1035" t="str">
        <f>IF(Cover!B168="","",Cover!B168)</f>
        <v/>
      </c>
      <c r="EQ168" s="1035" t="str">
        <f>IF(Cover!C168="","",Cover!C168)</f>
        <v/>
      </c>
      <c r="ER168" s="1035" t="str">
        <f>IF(Cover!D168="","",Cover!D168)</f>
        <v/>
      </c>
      <c r="ES168" s="1037" t="str">
        <f>IF(AND(ISBLANK(Cover!B168),ISBLANK(Cover!C168),ISBLANK(Cover!D168)),"",100-SUM(EP168:ER168))</f>
        <v/>
      </c>
      <c r="FC168" s="351" t="str">
        <f t="shared" si="29"/>
        <v/>
      </c>
      <c r="FD168" s="127"/>
    </row>
    <row r="169" spans="1:160" ht="14.5" thickBot="1" x14ac:dyDescent="0.35">
      <c r="A169" s="339"/>
      <c r="B169" s="345"/>
      <c r="C169" s="91"/>
      <c r="D169" s="360"/>
      <c r="E169" s="352"/>
      <c r="F169" s="91"/>
      <c r="G169" s="91"/>
      <c r="H169" s="346"/>
      <c r="I169" s="350"/>
      <c r="J169" s="697"/>
      <c r="K169" s="346"/>
      <c r="L169" s="349"/>
      <c r="M169" s="346"/>
      <c r="N169" s="361"/>
      <c r="O169" s="91"/>
      <c r="P169" s="91"/>
      <c r="Q169" s="91"/>
      <c r="R169" s="360"/>
      <c r="S169" s="353"/>
      <c r="T169" s="91"/>
      <c r="U169" s="40"/>
      <c r="V169" s="446" t="str">
        <f t="shared" si="20"/>
        <v/>
      </c>
      <c r="W169" s="43" t="str">
        <f t="shared" si="21"/>
        <v/>
      </c>
      <c r="X169" s="42" t="str">
        <f t="shared" si="22"/>
        <v/>
      </c>
      <c r="Y169" s="238" t="str">
        <f t="shared" si="23"/>
        <v/>
      </c>
      <c r="Z169" s="112" t="str">
        <f t="shared" si="24"/>
        <v/>
      </c>
      <c r="AA169" s="833" t="str">
        <f t="shared" si="25"/>
        <v/>
      </c>
      <c r="AB169" s="456">
        <f t="shared" si="26"/>
        <v>0</v>
      </c>
      <c r="AC169" s="448">
        <f t="shared" si="28"/>
        <v>1</v>
      </c>
      <c r="AD169" s="837" t="str">
        <f t="shared" si="27"/>
        <v/>
      </c>
      <c r="AF169" s="438"/>
      <c r="AG169" s="447"/>
      <c r="AH169" s="450"/>
      <c r="AI169" s="450"/>
      <c r="AJ169" s="450"/>
      <c r="AK169" s="451"/>
      <c r="AO169" s="438"/>
      <c r="AP169" s="472"/>
      <c r="AQ169" s="473"/>
      <c r="AR169" s="424"/>
      <c r="AS169" s="56"/>
      <c r="AT169" s="44"/>
      <c r="AU169" s="452"/>
      <c r="AV169" s="452"/>
      <c r="AW169" s="452"/>
      <c r="AX169" s="44"/>
      <c r="AY169" s="452"/>
      <c r="AZ169" s="56"/>
      <c r="BA169" s="452"/>
      <c r="BB169" s="455"/>
      <c r="BC169" s="455"/>
      <c r="BD169" s="56"/>
      <c r="BE169" s="452"/>
      <c r="BF169" s="452"/>
      <c r="BG169" s="456"/>
      <c r="BH169" s="457"/>
      <c r="BI169" s="56"/>
      <c r="BJ169" s="474"/>
      <c r="BK169" s="452"/>
      <c r="BL169" s="56"/>
      <c r="BM169" s="56"/>
      <c r="BN169" s="452"/>
      <c r="BR169" s="459"/>
      <c r="BS169" s="460"/>
      <c r="BV169" s="461"/>
      <c r="BW169" s="382"/>
      <c r="BX169" s="382"/>
      <c r="BY169" s="462"/>
      <c r="BZ169" s="475"/>
      <c r="CB169" s="452"/>
      <c r="CC169" s="452"/>
      <c r="CD169" s="452"/>
      <c r="CE169" s="56"/>
      <c r="CF169" s="452"/>
      <c r="CG169" s="452"/>
      <c r="CH169" s="452"/>
      <c r="CI169" s="452"/>
      <c r="CK169" s="382"/>
      <c r="CL169" s="382"/>
      <c r="CM169" s="382"/>
      <c r="CP169" s="464"/>
      <c r="CQ169" s="380"/>
      <c r="CR169" s="476"/>
      <c r="CS169" s="382"/>
      <c r="CT169" s="477"/>
      <c r="CU169" s="382"/>
      <c r="CV169" s="382"/>
      <c r="CW169" s="468"/>
      <c r="CX169" s="469"/>
      <c r="CY169" s="382"/>
      <c r="CZ169" s="470"/>
      <c r="DA169" s="471"/>
      <c r="DB169" s="438"/>
      <c r="DC169" s="461"/>
      <c r="DD169" s="382"/>
      <c r="DE169" s="382"/>
      <c r="DF169" s="382"/>
      <c r="DJ169" s="438"/>
      <c r="DK169" s="461"/>
      <c r="DN169" s="438"/>
      <c r="DO169" s="452"/>
      <c r="DP169" s="455"/>
      <c r="DQ169" s="452"/>
      <c r="DR169" s="456"/>
      <c r="DS169" s="382">
        <v>165</v>
      </c>
      <c r="DW169" s="382"/>
      <c r="DX169" s="382">
        <v>16.899999999999999</v>
      </c>
      <c r="DY169" s="382"/>
      <c r="EO169" s="339">
        <v>166</v>
      </c>
      <c r="EP169" s="338" t="str">
        <f>IF(Cover!B169="","",Cover!B169)</f>
        <v/>
      </c>
      <c r="EQ169" s="338" t="str">
        <f>IF(Cover!C169="","",Cover!C169)</f>
        <v/>
      </c>
      <c r="ER169" s="357" t="str">
        <f>IF(Cover!D169="","",Cover!D169)</f>
        <v/>
      </c>
      <c r="ES169" s="1037" t="str">
        <f>IF(AND(ISBLANK(Cover!B169),ISBLANK(Cover!C169),ISBLANK(Cover!D169)),"",100-SUM(EP169:ER169))</f>
        <v/>
      </c>
      <c r="FC169" s="237" t="str">
        <f t="shared" si="29"/>
        <v/>
      </c>
      <c r="FD169" s="91"/>
    </row>
    <row r="170" spans="1:160" ht="14.5" thickBot="1" x14ac:dyDescent="0.35">
      <c r="A170" s="338"/>
      <c r="B170" s="343"/>
      <c r="C170" s="128"/>
      <c r="D170" s="372"/>
      <c r="E170" s="351"/>
      <c r="F170" s="127"/>
      <c r="G170" s="127"/>
      <c r="H170" s="344"/>
      <c r="I170" s="348"/>
      <c r="J170" s="696"/>
      <c r="K170" s="344"/>
      <c r="L170" s="348"/>
      <c r="M170" s="344"/>
      <c r="N170" s="357"/>
      <c r="O170" s="127"/>
      <c r="P170" s="127"/>
      <c r="Q170" s="127"/>
      <c r="R170" s="358"/>
      <c r="S170" s="351"/>
      <c r="T170" s="127"/>
      <c r="U170" s="40"/>
      <c r="V170" s="446" t="str">
        <f t="shared" si="20"/>
        <v/>
      </c>
      <c r="W170" s="43" t="str">
        <f t="shared" si="21"/>
        <v/>
      </c>
      <c r="X170" s="42" t="str">
        <f t="shared" si="22"/>
        <v/>
      </c>
      <c r="Y170" s="238" t="str">
        <f t="shared" si="23"/>
        <v/>
      </c>
      <c r="Z170" s="112" t="str">
        <f t="shared" si="24"/>
        <v/>
      </c>
      <c r="AA170" s="833" t="str">
        <f t="shared" si="25"/>
        <v/>
      </c>
      <c r="AB170" s="456">
        <f t="shared" si="26"/>
        <v>0</v>
      </c>
      <c r="AC170" s="448">
        <f t="shared" si="28"/>
        <v>1</v>
      </c>
      <c r="AD170" s="837" t="str">
        <f t="shared" si="27"/>
        <v/>
      </c>
      <c r="AF170" s="438"/>
      <c r="AG170" s="447"/>
      <c r="AH170" s="450"/>
      <c r="AI170" s="450"/>
      <c r="AJ170" s="450"/>
      <c r="AK170" s="451"/>
      <c r="AO170" s="438"/>
      <c r="AP170" s="472"/>
      <c r="AQ170" s="473"/>
      <c r="AR170" s="424"/>
      <c r="AS170" s="56"/>
      <c r="AT170" s="44"/>
      <c r="AU170" s="452"/>
      <c r="AV170" s="452"/>
      <c r="AW170" s="452"/>
      <c r="AX170" s="44"/>
      <c r="AY170" s="452"/>
      <c r="AZ170" s="56"/>
      <c r="BA170" s="452"/>
      <c r="BB170" s="455"/>
      <c r="BC170" s="455"/>
      <c r="BD170" s="56"/>
      <c r="BE170" s="452"/>
      <c r="BF170" s="452"/>
      <c r="BG170" s="456"/>
      <c r="BH170" s="457"/>
      <c r="BI170" s="56"/>
      <c r="BJ170" s="474"/>
      <c r="BK170" s="452"/>
      <c r="BL170" s="56"/>
      <c r="BM170" s="56"/>
      <c r="BN170" s="452"/>
      <c r="BR170" s="459"/>
      <c r="BS170" s="460"/>
      <c r="BV170" s="461"/>
      <c r="BW170" s="382"/>
      <c r="BX170" s="382"/>
      <c r="BY170" s="462"/>
      <c r="BZ170" s="475"/>
      <c r="CB170" s="452"/>
      <c r="CC170" s="452"/>
      <c r="CD170" s="452"/>
      <c r="CE170" s="56"/>
      <c r="CF170" s="452"/>
      <c r="CG170" s="452"/>
      <c r="CH170" s="452"/>
      <c r="CI170" s="452"/>
      <c r="CK170" s="382"/>
      <c r="CL170" s="382"/>
      <c r="CM170" s="382"/>
      <c r="CP170" s="464"/>
      <c r="CQ170" s="380"/>
      <c r="CR170" s="476"/>
      <c r="CS170" s="382"/>
      <c r="CT170" s="477"/>
      <c r="CU170" s="382"/>
      <c r="CV170" s="382"/>
      <c r="CW170" s="468"/>
      <c r="CX170" s="469"/>
      <c r="CY170" s="382"/>
      <c r="CZ170" s="470"/>
      <c r="DA170" s="471"/>
      <c r="DB170" s="438"/>
      <c r="DC170" s="461"/>
      <c r="DD170" s="382"/>
      <c r="DE170" s="382"/>
      <c r="DF170" s="382"/>
      <c r="DJ170" s="438"/>
      <c r="DK170" s="461"/>
      <c r="DN170" s="438"/>
      <c r="DO170" s="452"/>
      <c r="DP170" s="455"/>
      <c r="DQ170" s="452"/>
      <c r="DR170" s="456"/>
      <c r="DS170" s="382">
        <v>166</v>
      </c>
      <c r="DW170" s="382"/>
      <c r="DX170" s="382">
        <v>17</v>
      </c>
      <c r="DY170" s="382"/>
      <c r="EO170" s="338">
        <v>167</v>
      </c>
      <c r="EP170" s="1035" t="str">
        <f>IF(Cover!B170="","",Cover!B170)</f>
        <v/>
      </c>
      <c r="EQ170" s="1035" t="str">
        <f>IF(Cover!C170="","",Cover!C170)</f>
        <v/>
      </c>
      <c r="ER170" s="1035" t="str">
        <f>IF(Cover!D170="","",Cover!D170)</f>
        <v/>
      </c>
      <c r="ES170" s="1037" t="str">
        <f>IF(AND(ISBLANK(Cover!B170),ISBLANK(Cover!C170),ISBLANK(Cover!D170)),"",100-SUM(EP170:ER170))</f>
        <v/>
      </c>
      <c r="FC170" s="351" t="str">
        <f t="shared" si="29"/>
        <v/>
      </c>
      <c r="FD170" s="127"/>
    </row>
    <row r="171" spans="1:160" ht="14.5" thickBot="1" x14ac:dyDescent="0.35">
      <c r="A171" s="339"/>
      <c r="B171" s="345"/>
      <c r="C171" s="91"/>
      <c r="D171" s="360"/>
      <c r="E171" s="352"/>
      <c r="F171" s="91"/>
      <c r="G171" s="91"/>
      <c r="H171" s="346"/>
      <c r="I171" s="350"/>
      <c r="J171" s="697"/>
      <c r="K171" s="346"/>
      <c r="L171" s="349"/>
      <c r="M171" s="346"/>
      <c r="N171" s="361"/>
      <c r="O171" s="91"/>
      <c r="P171" s="91"/>
      <c r="Q171" s="91"/>
      <c r="R171" s="360"/>
      <c r="S171" s="353"/>
      <c r="T171" s="91"/>
      <c r="U171" s="40"/>
      <c r="V171" s="446" t="str">
        <f t="shared" si="20"/>
        <v/>
      </c>
      <c r="W171" s="43" t="str">
        <f t="shared" si="21"/>
        <v/>
      </c>
      <c r="X171" s="42" t="str">
        <f t="shared" si="22"/>
        <v/>
      </c>
      <c r="Y171" s="238" t="str">
        <f t="shared" si="23"/>
        <v/>
      </c>
      <c r="Z171" s="112" t="str">
        <f t="shared" si="24"/>
        <v/>
      </c>
      <c r="AA171" s="833" t="str">
        <f t="shared" si="25"/>
        <v/>
      </c>
      <c r="AB171" s="456">
        <f t="shared" si="26"/>
        <v>0</v>
      </c>
      <c r="AC171" s="448">
        <f t="shared" si="28"/>
        <v>1</v>
      </c>
      <c r="AD171" s="837" t="str">
        <f t="shared" si="27"/>
        <v/>
      </c>
      <c r="AF171" s="438"/>
      <c r="AG171" s="447"/>
      <c r="AH171" s="450"/>
      <c r="AI171" s="450"/>
      <c r="AJ171" s="450"/>
      <c r="AK171" s="451"/>
      <c r="AO171" s="438"/>
      <c r="AP171" s="472"/>
      <c r="AQ171" s="473"/>
      <c r="AR171" s="424"/>
      <c r="AS171" s="56"/>
      <c r="AT171" s="44"/>
      <c r="AU171" s="452"/>
      <c r="AV171" s="452"/>
      <c r="AW171" s="452"/>
      <c r="AX171" s="44"/>
      <c r="AY171" s="452"/>
      <c r="AZ171" s="56"/>
      <c r="BA171" s="452"/>
      <c r="BB171" s="455"/>
      <c r="BC171" s="455"/>
      <c r="BD171" s="56"/>
      <c r="BE171" s="452"/>
      <c r="BF171" s="452"/>
      <c r="BG171" s="456"/>
      <c r="BH171" s="457"/>
      <c r="BI171" s="56"/>
      <c r="BJ171" s="474"/>
      <c r="BK171" s="452"/>
      <c r="BL171" s="56"/>
      <c r="BM171" s="56"/>
      <c r="BN171" s="452"/>
      <c r="BR171" s="459"/>
      <c r="BS171" s="460"/>
      <c r="BV171" s="461"/>
      <c r="BW171" s="382"/>
      <c r="BX171" s="382"/>
      <c r="BY171" s="462"/>
      <c r="BZ171" s="475"/>
      <c r="CB171" s="452"/>
      <c r="CC171" s="452"/>
      <c r="CD171" s="452"/>
      <c r="CE171" s="56"/>
      <c r="CF171" s="452"/>
      <c r="CG171" s="452"/>
      <c r="CH171" s="452"/>
      <c r="CI171" s="452"/>
      <c r="CK171" s="382"/>
      <c r="CL171" s="382"/>
      <c r="CM171" s="382"/>
      <c r="CP171" s="464"/>
      <c r="CQ171" s="380"/>
      <c r="CR171" s="476"/>
      <c r="CS171" s="382"/>
      <c r="CT171" s="477"/>
      <c r="CU171" s="382"/>
      <c r="CV171" s="382"/>
      <c r="CW171" s="468"/>
      <c r="CX171" s="469"/>
      <c r="CY171" s="382"/>
      <c r="CZ171" s="470"/>
      <c r="DA171" s="471"/>
      <c r="DB171" s="438"/>
      <c r="DC171" s="461"/>
      <c r="DD171" s="382"/>
      <c r="DE171" s="382"/>
      <c r="DF171" s="382"/>
      <c r="DJ171" s="438"/>
      <c r="DK171" s="461"/>
      <c r="DN171" s="438"/>
      <c r="DO171" s="452"/>
      <c r="DP171" s="455"/>
      <c r="DQ171" s="452"/>
      <c r="DR171" s="456"/>
      <c r="DS171" s="382">
        <v>167</v>
      </c>
      <c r="DW171" s="382"/>
      <c r="DX171" s="382">
        <v>17.100000000000001</v>
      </c>
      <c r="DY171" s="382"/>
      <c r="EO171" s="339">
        <v>168</v>
      </c>
      <c r="EP171" s="338" t="str">
        <f>IF(Cover!B171="","",Cover!B171)</f>
        <v/>
      </c>
      <c r="EQ171" s="338" t="str">
        <f>IF(Cover!C171="","",Cover!C171)</f>
        <v/>
      </c>
      <c r="ER171" s="357" t="str">
        <f>IF(Cover!D171="","",Cover!D171)</f>
        <v/>
      </c>
      <c r="ES171" s="1037" t="str">
        <f>IF(AND(ISBLANK(Cover!B171),ISBLANK(Cover!C171),ISBLANK(Cover!D171)),"",100-SUM(EP171:ER171))</f>
        <v/>
      </c>
      <c r="FC171" s="237" t="str">
        <f t="shared" si="29"/>
        <v/>
      </c>
      <c r="FD171" s="91"/>
    </row>
    <row r="172" spans="1:160" ht="14.5" thickBot="1" x14ac:dyDescent="0.35">
      <c r="A172" s="338"/>
      <c r="B172" s="343"/>
      <c r="C172" s="128"/>
      <c r="D172" s="372"/>
      <c r="E172" s="351"/>
      <c r="F172" s="127"/>
      <c r="G172" s="127"/>
      <c r="H172" s="344"/>
      <c r="I172" s="348"/>
      <c r="J172" s="696"/>
      <c r="K172" s="344"/>
      <c r="L172" s="348"/>
      <c r="M172" s="344"/>
      <c r="N172" s="357"/>
      <c r="O172" s="127"/>
      <c r="P172" s="127"/>
      <c r="Q172" s="127"/>
      <c r="R172" s="358"/>
      <c r="S172" s="351"/>
      <c r="T172" s="127"/>
      <c r="U172" s="40"/>
      <c r="V172" s="446" t="str">
        <f t="shared" si="20"/>
        <v/>
      </c>
      <c r="W172" s="43" t="str">
        <f t="shared" si="21"/>
        <v/>
      </c>
      <c r="X172" s="42" t="str">
        <f t="shared" si="22"/>
        <v/>
      </c>
      <c r="Y172" s="238" t="str">
        <f t="shared" si="23"/>
        <v/>
      </c>
      <c r="Z172" s="112" t="str">
        <f t="shared" si="24"/>
        <v/>
      </c>
      <c r="AA172" s="833" t="str">
        <f t="shared" si="25"/>
        <v/>
      </c>
      <c r="AB172" s="456">
        <f t="shared" si="26"/>
        <v>0</v>
      </c>
      <c r="AC172" s="448">
        <f t="shared" si="28"/>
        <v>1</v>
      </c>
      <c r="AD172" s="837" t="str">
        <f t="shared" si="27"/>
        <v/>
      </c>
      <c r="AF172" s="438"/>
      <c r="AG172" s="447"/>
      <c r="AH172" s="450"/>
      <c r="AI172" s="450"/>
      <c r="AJ172" s="450"/>
      <c r="AK172" s="451"/>
      <c r="AO172" s="438"/>
      <c r="AP172" s="472"/>
      <c r="AQ172" s="473"/>
      <c r="AR172" s="424"/>
      <c r="AS172" s="56"/>
      <c r="AT172" s="44"/>
      <c r="AU172" s="452"/>
      <c r="AV172" s="452"/>
      <c r="AW172" s="452"/>
      <c r="AX172" s="44"/>
      <c r="AY172" s="452"/>
      <c r="AZ172" s="56"/>
      <c r="BA172" s="452"/>
      <c r="BB172" s="455"/>
      <c r="BC172" s="455"/>
      <c r="BD172" s="56"/>
      <c r="BE172" s="452"/>
      <c r="BF172" s="452"/>
      <c r="BG172" s="456"/>
      <c r="BH172" s="457"/>
      <c r="BI172" s="56"/>
      <c r="BJ172" s="474"/>
      <c r="BK172" s="452"/>
      <c r="BL172" s="56"/>
      <c r="BM172" s="56"/>
      <c r="BN172" s="452"/>
      <c r="BR172" s="459"/>
      <c r="BS172" s="460"/>
      <c r="BV172" s="461"/>
      <c r="BW172" s="382"/>
      <c r="BX172" s="382"/>
      <c r="BY172" s="462"/>
      <c r="BZ172" s="475"/>
      <c r="CB172" s="452"/>
      <c r="CC172" s="452"/>
      <c r="CD172" s="452"/>
      <c r="CE172" s="56"/>
      <c r="CF172" s="452"/>
      <c r="CG172" s="452"/>
      <c r="CH172" s="452"/>
      <c r="CI172" s="452"/>
      <c r="CK172" s="382"/>
      <c r="CL172" s="382"/>
      <c r="CM172" s="382"/>
      <c r="CP172" s="464"/>
      <c r="CQ172" s="380"/>
      <c r="CR172" s="476"/>
      <c r="CS172" s="382"/>
      <c r="CT172" s="477"/>
      <c r="CU172" s="382"/>
      <c r="CV172" s="382"/>
      <c r="CW172" s="468"/>
      <c r="CX172" s="469"/>
      <c r="CY172" s="382"/>
      <c r="CZ172" s="470"/>
      <c r="DA172" s="471"/>
      <c r="DB172" s="438"/>
      <c r="DC172" s="461"/>
      <c r="DD172" s="382"/>
      <c r="DE172" s="382"/>
      <c r="DF172" s="382"/>
      <c r="DJ172" s="438"/>
      <c r="DK172" s="461"/>
      <c r="DN172" s="438"/>
      <c r="DO172" s="452"/>
      <c r="DP172" s="455"/>
      <c r="DQ172" s="452"/>
      <c r="DR172" s="456"/>
      <c r="DS172" s="382">
        <v>168</v>
      </c>
      <c r="DW172" s="382"/>
      <c r="DX172" s="382">
        <v>17.2</v>
      </c>
      <c r="DY172" s="382"/>
      <c r="EO172" s="338">
        <v>169</v>
      </c>
      <c r="EP172" s="1035" t="str">
        <f>IF(Cover!B172="","",Cover!B172)</f>
        <v/>
      </c>
      <c r="EQ172" s="1035" t="str">
        <f>IF(Cover!C172="","",Cover!C172)</f>
        <v/>
      </c>
      <c r="ER172" s="1035" t="str">
        <f>IF(Cover!D172="","",Cover!D172)</f>
        <v/>
      </c>
      <c r="ES172" s="1037" t="str">
        <f>IF(AND(ISBLANK(Cover!B172),ISBLANK(Cover!C172),ISBLANK(Cover!D172)),"",100-SUM(EP172:ER172))</f>
        <v/>
      </c>
      <c r="FC172" s="351" t="str">
        <f t="shared" si="29"/>
        <v/>
      </c>
      <c r="FD172" s="127"/>
    </row>
    <row r="173" spans="1:160" ht="14.5" thickBot="1" x14ac:dyDescent="0.35">
      <c r="A173" s="339"/>
      <c r="B173" s="345"/>
      <c r="C173" s="91"/>
      <c r="D173" s="360"/>
      <c r="E173" s="352"/>
      <c r="F173" s="91"/>
      <c r="G173" s="91"/>
      <c r="H173" s="346"/>
      <c r="I173" s="350"/>
      <c r="J173" s="697"/>
      <c r="K173" s="346"/>
      <c r="L173" s="349"/>
      <c r="M173" s="346"/>
      <c r="N173" s="361"/>
      <c r="O173" s="91"/>
      <c r="P173" s="91"/>
      <c r="Q173" s="91"/>
      <c r="R173" s="360"/>
      <c r="S173" s="353"/>
      <c r="T173" s="353"/>
      <c r="U173" s="40"/>
      <c r="V173" s="446" t="str">
        <f t="shared" si="20"/>
        <v/>
      </c>
      <c r="W173" s="43" t="str">
        <f t="shared" si="21"/>
        <v/>
      </c>
      <c r="X173" s="42" t="str">
        <f t="shared" si="22"/>
        <v/>
      </c>
      <c r="Y173" s="238" t="str">
        <f t="shared" si="23"/>
        <v/>
      </c>
      <c r="Z173" s="112" t="str">
        <f t="shared" si="24"/>
        <v/>
      </c>
      <c r="AA173" s="833" t="str">
        <f t="shared" si="25"/>
        <v/>
      </c>
      <c r="AB173" s="456">
        <f t="shared" si="26"/>
        <v>0</v>
      </c>
      <c r="AC173" s="448">
        <f t="shared" si="28"/>
        <v>1</v>
      </c>
      <c r="AD173" s="837" t="str">
        <f t="shared" si="27"/>
        <v/>
      </c>
      <c r="AF173" s="438"/>
      <c r="AG173" s="447"/>
      <c r="AH173" s="450"/>
      <c r="AI173" s="450"/>
      <c r="AJ173" s="450"/>
      <c r="AK173" s="451"/>
      <c r="AO173" s="438"/>
      <c r="AP173" s="472"/>
      <c r="AQ173" s="473"/>
      <c r="AR173" s="424"/>
      <c r="AS173" s="56"/>
      <c r="AT173" s="44"/>
      <c r="AU173" s="452"/>
      <c r="AV173" s="452"/>
      <c r="AW173" s="452"/>
      <c r="AX173" s="44"/>
      <c r="AY173" s="452"/>
      <c r="AZ173" s="56"/>
      <c r="BA173" s="452"/>
      <c r="BB173" s="455"/>
      <c r="BC173" s="455"/>
      <c r="BD173" s="56"/>
      <c r="BE173" s="452"/>
      <c r="BF173" s="452"/>
      <c r="BG173" s="456"/>
      <c r="BH173" s="457"/>
      <c r="BI173" s="56"/>
      <c r="BJ173" s="474"/>
      <c r="BK173" s="452"/>
      <c r="BL173" s="56"/>
      <c r="BM173" s="56"/>
      <c r="BN173" s="452"/>
      <c r="BR173" s="459"/>
      <c r="BS173" s="460"/>
      <c r="BV173" s="461"/>
      <c r="BW173" s="382"/>
      <c r="BX173" s="382"/>
      <c r="BY173" s="462"/>
      <c r="BZ173" s="475"/>
      <c r="CB173" s="452"/>
      <c r="CC173" s="452"/>
      <c r="CD173" s="452"/>
      <c r="CE173" s="56"/>
      <c r="CF173" s="452"/>
      <c r="CG173" s="452"/>
      <c r="CH173" s="452"/>
      <c r="CI173" s="452"/>
      <c r="CK173" s="382"/>
      <c r="CL173" s="382"/>
      <c r="CM173" s="382"/>
      <c r="CP173" s="464"/>
      <c r="CQ173" s="380"/>
      <c r="CR173" s="476"/>
      <c r="CS173" s="382"/>
      <c r="CT173" s="477"/>
      <c r="CU173" s="382"/>
      <c r="CV173" s="382"/>
      <c r="CW173" s="468"/>
      <c r="CX173" s="469"/>
      <c r="CY173" s="382"/>
      <c r="CZ173" s="470"/>
      <c r="DA173" s="471"/>
      <c r="DB173" s="438"/>
      <c r="DC173" s="461"/>
      <c r="DD173" s="382"/>
      <c r="DE173" s="382"/>
      <c r="DF173" s="382"/>
      <c r="DJ173" s="438"/>
      <c r="DK173" s="461"/>
      <c r="DN173" s="438"/>
      <c r="DO173" s="452"/>
      <c r="DP173" s="455"/>
      <c r="DQ173" s="452"/>
      <c r="DR173" s="456"/>
      <c r="DS173" s="382">
        <v>169</v>
      </c>
      <c r="DW173" s="382"/>
      <c r="DX173" s="382">
        <v>17.3</v>
      </c>
      <c r="DY173" s="382"/>
      <c r="EO173" s="339">
        <v>170</v>
      </c>
      <c r="EP173" s="338" t="str">
        <f>IF(Cover!B173="","",Cover!B173)</f>
        <v/>
      </c>
      <c r="EQ173" s="338" t="str">
        <f>IF(Cover!C173="","",Cover!C173)</f>
        <v/>
      </c>
      <c r="ER173" s="357" t="str">
        <f>IF(Cover!D173="","",Cover!D173)</f>
        <v/>
      </c>
      <c r="ES173" s="1037" t="str">
        <f>IF(AND(ISBLANK(Cover!B173),ISBLANK(Cover!C173),ISBLANK(Cover!D173)),"",100-SUM(EP173:ER173))</f>
        <v/>
      </c>
      <c r="FC173" s="237" t="str">
        <f t="shared" si="29"/>
        <v/>
      </c>
      <c r="FD173" s="91"/>
    </row>
    <row r="174" spans="1:160" ht="14.5" thickBot="1" x14ac:dyDescent="0.35">
      <c r="A174" s="338"/>
      <c r="B174" s="343"/>
      <c r="C174" s="128"/>
      <c r="D174" s="372"/>
      <c r="E174" s="351"/>
      <c r="F174" s="127"/>
      <c r="G174" s="127"/>
      <c r="H174" s="344"/>
      <c r="I174" s="348"/>
      <c r="J174" s="696"/>
      <c r="K174" s="344"/>
      <c r="L174" s="348"/>
      <c r="M174" s="344"/>
      <c r="N174" s="357"/>
      <c r="O174" s="127"/>
      <c r="P174" s="127"/>
      <c r="Q174" s="127"/>
      <c r="R174" s="358"/>
      <c r="S174" s="351"/>
      <c r="T174" s="127"/>
      <c r="U174" s="40"/>
      <c r="V174" s="446" t="str">
        <f t="shared" si="20"/>
        <v/>
      </c>
      <c r="W174" s="43" t="str">
        <f t="shared" si="21"/>
        <v/>
      </c>
      <c r="X174" s="42" t="str">
        <f t="shared" si="22"/>
        <v/>
      </c>
      <c r="Y174" s="238" t="str">
        <f t="shared" si="23"/>
        <v/>
      </c>
      <c r="Z174" s="112" t="str">
        <f t="shared" si="24"/>
        <v/>
      </c>
      <c r="AA174" s="833" t="str">
        <f t="shared" si="25"/>
        <v/>
      </c>
      <c r="AB174" s="456">
        <f t="shared" si="26"/>
        <v>0</v>
      </c>
      <c r="AC174" s="448">
        <f t="shared" si="28"/>
        <v>1</v>
      </c>
      <c r="AD174" s="837" t="str">
        <f t="shared" si="27"/>
        <v/>
      </c>
      <c r="AF174" s="438"/>
      <c r="AG174" s="447"/>
      <c r="AH174" s="450"/>
      <c r="AI174" s="450"/>
      <c r="AJ174" s="450"/>
      <c r="AK174" s="451"/>
      <c r="AO174" s="438"/>
      <c r="AP174" s="472"/>
      <c r="AQ174" s="473"/>
      <c r="AR174" s="424"/>
      <c r="AS174" s="56"/>
      <c r="AT174" s="44"/>
      <c r="AU174" s="452"/>
      <c r="AV174" s="452"/>
      <c r="AW174" s="452"/>
      <c r="AX174" s="44"/>
      <c r="AY174" s="452"/>
      <c r="AZ174" s="56"/>
      <c r="BA174" s="452"/>
      <c r="BB174" s="455"/>
      <c r="BC174" s="455"/>
      <c r="BD174" s="56"/>
      <c r="BE174" s="452"/>
      <c r="BF174" s="452"/>
      <c r="BG174" s="456"/>
      <c r="BH174" s="457"/>
      <c r="BI174" s="56"/>
      <c r="BJ174" s="474"/>
      <c r="BK174" s="452"/>
      <c r="BL174" s="56"/>
      <c r="BM174" s="56"/>
      <c r="BN174" s="452"/>
      <c r="BR174" s="459"/>
      <c r="BS174" s="460"/>
      <c r="BV174" s="461"/>
      <c r="BW174" s="382"/>
      <c r="BX174" s="382"/>
      <c r="BY174" s="462"/>
      <c r="BZ174" s="475"/>
      <c r="CB174" s="452"/>
      <c r="CC174" s="452"/>
      <c r="CD174" s="452"/>
      <c r="CE174" s="56"/>
      <c r="CF174" s="452"/>
      <c r="CG174" s="452"/>
      <c r="CH174" s="452"/>
      <c r="CI174" s="452"/>
      <c r="CK174" s="382"/>
      <c r="CL174" s="382"/>
      <c r="CM174" s="382"/>
      <c r="CP174" s="464"/>
      <c r="CQ174" s="380"/>
      <c r="CR174" s="476"/>
      <c r="CS174" s="382"/>
      <c r="CT174" s="477"/>
      <c r="CU174" s="382"/>
      <c r="CV174" s="382"/>
      <c r="CW174" s="468"/>
      <c r="CX174" s="469"/>
      <c r="CY174" s="382"/>
      <c r="CZ174" s="470"/>
      <c r="DA174" s="471"/>
      <c r="DB174" s="438"/>
      <c r="DC174" s="461"/>
      <c r="DD174" s="382"/>
      <c r="DE174" s="382"/>
      <c r="DF174" s="382"/>
      <c r="DJ174" s="438"/>
      <c r="DK174" s="461"/>
      <c r="DN174" s="438"/>
      <c r="DO174" s="452"/>
      <c r="DP174" s="455"/>
      <c r="DQ174" s="452"/>
      <c r="DR174" s="456"/>
      <c r="DS174" s="382">
        <v>170</v>
      </c>
      <c r="DW174" s="382"/>
      <c r="DX174" s="382">
        <v>17.399999999999999</v>
      </c>
      <c r="DY174" s="382"/>
      <c r="EO174" s="338">
        <v>171</v>
      </c>
      <c r="EP174" s="1035" t="str">
        <f>IF(Cover!B174="","",Cover!B174)</f>
        <v/>
      </c>
      <c r="EQ174" s="1035" t="str">
        <f>IF(Cover!C174="","",Cover!C174)</f>
        <v/>
      </c>
      <c r="ER174" s="1035" t="str">
        <f>IF(Cover!D174="","",Cover!D174)</f>
        <v/>
      </c>
      <c r="ES174" s="1037" t="str">
        <f>IF(AND(ISBLANK(Cover!B174),ISBLANK(Cover!C174),ISBLANK(Cover!D174)),"",100-SUM(EP174:ER174))</f>
        <v/>
      </c>
      <c r="FC174" s="351" t="str">
        <f t="shared" si="29"/>
        <v/>
      </c>
      <c r="FD174" s="127"/>
    </row>
    <row r="175" spans="1:160" ht="14.5" thickBot="1" x14ac:dyDescent="0.35">
      <c r="A175" s="339"/>
      <c r="B175" s="345"/>
      <c r="C175" s="91"/>
      <c r="D175" s="360"/>
      <c r="E175" s="352"/>
      <c r="F175" s="91"/>
      <c r="G175" s="91"/>
      <c r="H175" s="346"/>
      <c r="I175" s="350"/>
      <c r="J175" s="697"/>
      <c r="K175" s="346"/>
      <c r="L175" s="349"/>
      <c r="M175" s="346"/>
      <c r="N175" s="361"/>
      <c r="O175" s="91"/>
      <c r="P175" s="91"/>
      <c r="Q175" s="91"/>
      <c r="R175" s="360"/>
      <c r="S175" s="353"/>
      <c r="T175" s="91"/>
      <c r="U175" s="40"/>
      <c r="V175" s="446" t="str">
        <f t="shared" si="20"/>
        <v/>
      </c>
      <c r="W175" s="43" t="str">
        <f t="shared" si="21"/>
        <v/>
      </c>
      <c r="X175" s="42" t="str">
        <f t="shared" si="22"/>
        <v/>
      </c>
      <c r="Y175" s="238" t="str">
        <f t="shared" si="23"/>
        <v/>
      </c>
      <c r="Z175" s="112" t="str">
        <f t="shared" si="24"/>
        <v/>
      </c>
      <c r="AA175" s="833" t="str">
        <f t="shared" si="25"/>
        <v/>
      </c>
      <c r="AB175" s="456">
        <f t="shared" si="26"/>
        <v>0</v>
      </c>
      <c r="AC175" s="448">
        <f t="shared" si="28"/>
        <v>1</v>
      </c>
      <c r="AD175" s="837" t="str">
        <f t="shared" si="27"/>
        <v/>
      </c>
      <c r="AF175" s="438"/>
      <c r="AG175" s="447"/>
      <c r="AH175" s="450"/>
      <c r="AI175" s="450"/>
      <c r="AJ175" s="450"/>
      <c r="AK175" s="451"/>
      <c r="AO175" s="438"/>
      <c r="AP175" s="472"/>
      <c r="AQ175" s="473"/>
      <c r="AR175" s="424"/>
      <c r="AS175" s="56"/>
      <c r="AT175" s="44"/>
      <c r="AU175" s="452"/>
      <c r="AV175" s="452"/>
      <c r="AW175" s="452"/>
      <c r="AX175" s="44"/>
      <c r="AY175" s="452"/>
      <c r="AZ175" s="56"/>
      <c r="BA175" s="452"/>
      <c r="BB175" s="455"/>
      <c r="BC175" s="455"/>
      <c r="BD175" s="56"/>
      <c r="BE175" s="452"/>
      <c r="BF175" s="452"/>
      <c r="BG175" s="456"/>
      <c r="BH175" s="457"/>
      <c r="BI175" s="56"/>
      <c r="BJ175" s="474"/>
      <c r="BK175" s="452"/>
      <c r="BL175" s="56"/>
      <c r="BM175" s="56"/>
      <c r="BN175" s="452"/>
      <c r="BR175" s="459"/>
      <c r="BS175" s="460"/>
      <c r="BV175" s="461"/>
      <c r="BW175" s="382"/>
      <c r="BX175" s="382"/>
      <c r="BY175" s="462"/>
      <c r="BZ175" s="475"/>
      <c r="CB175" s="452"/>
      <c r="CC175" s="452"/>
      <c r="CD175" s="452"/>
      <c r="CE175" s="56"/>
      <c r="CF175" s="452"/>
      <c r="CG175" s="452"/>
      <c r="CH175" s="452"/>
      <c r="CI175" s="452"/>
      <c r="CK175" s="382"/>
      <c r="CL175" s="382"/>
      <c r="CM175" s="382"/>
      <c r="CP175" s="464"/>
      <c r="CQ175" s="380"/>
      <c r="CR175" s="476"/>
      <c r="CS175" s="382"/>
      <c r="CT175" s="477"/>
      <c r="CU175" s="382"/>
      <c r="CV175" s="382"/>
      <c r="CW175" s="468"/>
      <c r="CX175" s="469"/>
      <c r="CY175" s="382"/>
      <c r="CZ175" s="470"/>
      <c r="DA175" s="471"/>
      <c r="DB175" s="438"/>
      <c r="DC175" s="461"/>
      <c r="DD175" s="382"/>
      <c r="DE175" s="382"/>
      <c r="DF175" s="382"/>
      <c r="DJ175" s="438"/>
      <c r="DK175" s="461"/>
      <c r="DN175" s="438"/>
      <c r="DO175" s="452"/>
      <c r="DP175" s="455"/>
      <c r="DQ175" s="452"/>
      <c r="DR175" s="456"/>
      <c r="DS175" s="382">
        <v>171</v>
      </c>
      <c r="DW175" s="382"/>
      <c r="DX175" s="382">
        <v>17.5</v>
      </c>
      <c r="DY175" s="382"/>
      <c r="EO175" s="339">
        <v>172</v>
      </c>
      <c r="EP175" s="338" t="str">
        <f>IF(Cover!B175="","",Cover!B175)</f>
        <v/>
      </c>
      <c r="EQ175" s="338" t="str">
        <f>IF(Cover!C175="","",Cover!C175)</f>
        <v/>
      </c>
      <c r="ER175" s="357" t="str">
        <f>IF(Cover!D175="","",Cover!D175)</f>
        <v/>
      </c>
      <c r="ES175" s="1037" t="str">
        <f>IF(AND(ISBLANK(Cover!B175),ISBLANK(Cover!C175),ISBLANK(Cover!D175)),"",100-SUM(EP175:ER175))</f>
        <v/>
      </c>
      <c r="FC175" s="237" t="str">
        <f t="shared" si="29"/>
        <v/>
      </c>
      <c r="FD175" s="91"/>
    </row>
    <row r="176" spans="1:160" ht="14.5" thickBot="1" x14ac:dyDescent="0.35">
      <c r="A176" s="338"/>
      <c r="B176" s="343"/>
      <c r="C176" s="128"/>
      <c r="D176" s="372"/>
      <c r="E176" s="351"/>
      <c r="F176" s="127"/>
      <c r="G176" s="127"/>
      <c r="H176" s="344"/>
      <c r="I176" s="348"/>
      <c r="J176" s="696"/>
      <c r="K176" s="344"/>
      <c r="L176" s="348"/>
      <c r="M176" s="344"/>
      <c r="N176" s="357"/>
      <c r="O176" s="127"/>
      <c r="P176" s="127"/>
      <c r="Q176" s="127"/>
      <c r="R176" s="358"/>
      <c r="S176" s="351"/>
      <c r="T176" s="127"/>
      <c r="U176" s="40"/>
      <c r="V176" s="446" t="str">
        <f t="shared" si="20"/>
        <v/>
      </c>
      <c r="W176" s="43" t="str">
        <f t="shared" si="21"/>
        <v/>
      </c>
      <c r="X176" s="42" t="str">
        <f t="shared" si="22"/>
        <v/>
      </c>
      <c r="Y176" s="238" t="str">
        <f t="shared" si="23"/>
        <v/>
      </c>
      <c r="Z176" s="112" t="str">
        <f t="shared" si="24"/>
        <v/>
      </c>
      <c r="AA176" s="833" t="str">
        <f t="shared" si="25"/>
        <v/>
      </c>
      <c r="AB176" s="456">
        <f t="shared" si="26"/>
        <v>0</v>
      </c>
      <c r="AC176" s="448">
        <f t="shared" si="28"/>
        <v>1</v>
      </c>
      <c r="AD176" s="837" t="str">
        <f t="shared" si="27"/>
        <v/>
      </c>
      <c r="AF176" s="438"/>
      <c r="AG176" s="447"/>
      <c r="AH176" s="450"/>
      <c r="AI176" s="450"/>
      <c r="AJ176" s="450"/>
      <c r="AK176" s="451"/>
      <c r="AO176" s="438"/>
      <c r="AP176" s="472"/>
      <c r="AQ176" s="473"/>
      <c r="AR176" s="424"/>
      <c r="AS176" s="56"/>
      <c r="AT176" s="44"/>
      <c r="AU176" s="452"/>
      <c r="AV176" s="452"/>
      <c r="AW176" s="452"/>
      <c r="AX176" s="44"/>
      <c r="AY176" s="452"/>
      <c r="AZ176" s="56"/>
      <c r="BA176" s="452"/>
      <c r="BB176" s="455"/>
      <c r="BC176" s="455"/>
      <c r="BD176" s="56"/>
      <c r="BE176" s="452"/>
      <c r="BF176" s="452"/>
      <c r="BG176" s="456"/>
      <c r="BH176" s="457"/>
      <c r="BI176" s="56"/>
      <c r="BJ176" s="474"/>
      <c r="BK176" s="452"/>
      <c r="BL176" s="56"/>
      <c r="BM176" s="56"/>
      <c r="BN176" s="452"/>
      <c r="BR176" s="459"/>
      <c r="BS176" s="460"/>
      <c r="BV176" s="461"/>
      <c r="BW176" s="382"/>
      <c r="BX176" s="382"/>
      <c r="BY176" s="462"/>
      <c r="BZ176" s="475"/>
      <c r="CB176" s="452"/>
      <c r="CC176" s="452"/>
      <c r="CD176" s="452"/>
      <c r="CE176" s="56"/>
      <c r="CF176" s="452"/>
      <c r="CG176" s="452"/>
      <c r="CH176" s="452"/>
      <c r="CI176" s="452"/>
      <c r="CK176" s="382"/>
      <c r="CL176" s="382"/>
      <c r="CM176" s="382"/>
      <c r="CP176" s="464"/>
      <c r="CQ176" s="380"/>
      <c r="CR176" s="476"/>
      <c r="CS176" s="382"/>
      <c r="CT176" s="477"/>
      <c r="CU176" s="382"/>
      <c r="CV176" s="382"/>
      <c r="CW176" s="468"/>
      <c r="CX176" s="469"/>
      <c r="CY176" s="382"/>
      <c r="CZ176" s="470"/>
      <c r="DA176" s="471"/>
      <c r="DB176" s="438"/>
      <c r="DC176" s="461"/>
      <c r="DD176" s="382"/>
      <c r="DE176" s="382"/>
      <c r="DF176" s="382"/>
      <c r="DJ176" s="438"/>
      <c r="DK176" s="461"/>
      <c r="DN176" s="438"/>
      <c r="DO176" s="452"/>
      <c r="DP176" s="455"/>
      <c r="DQ176" s="452"/>
      <c r="DR176" s="456"/>
      <c r="DS176" s="382">
        <v>172</v>
      </c>
      <c r="DW176" s="382"/>
      <c r="DX176" s="382">
        <v>17.600000000000001</v>
      </c>
      <c r="DY176" s="382"/>
      <c r="EO176" s="338">
        <v>173</v>
      </c>
      <c r="EP176" s="1035" t="str">
        <f>IF(Cover!B176="","",Cover!B176)</f>
        <v/>
      </c>
      <c r="EQ176" s="1035" t="str">
        <f>IF(Cover!C176="","",Cover!C176)</f>
        <v/>
      </c>
      <c r="ER176" s="1035" t="str">
        <f>IF(Cover!D176="","",Cover!D176)</f>
        <v/>
      </c>
      <c r="ES176" s="1037" t="str">
        <f>IF(AND(ISBLANK(Cover!B176),ISBLANK(Cover!C176),ISBLANK(Cover!D176)),"",100-SUM(EP176:ER176))</f>
        <v/>
      </c>
      <c r="FC176" s="351" t="str">
        <f t="shared" si="29"/>
        <v/>
      </c>
      <c r="FD176" s="127"/>
    </row>
    <row r="177" spans="1:160" ht="14.5" thickBot="1" x14ac:dyDescent="0.35">
      <c r="A177" s="339"/>
      <c r="B177" s="345"/>
      <c r="C177" s="91"/>
      <c r="D177" s="360"/>
      <c r="E177" s="352"/>
      <c r="F177" s="91"/>
      <c r="G177" s="91"/>
      <c r="H177" s="346"/>
      <c r="I177" s="350"/>
      <c r="J177" s="697"/>
      <c r="K177" s="346"/>
      <c r="L177" s="349"/>
      <c r="M177" s="346"/>
      <c r="N177" s="361"/>
      <c r="O177" s="91"/>
      <c r="P177" s="91"/>
      <c r="Q177" s="91"/>
      <c r="R177" s="360"/>
      <c r="S177" s="353"/>
      <c r="T177" s="91"/>
      <c r="U177" s="40"/>
      <c r="V177" s="446" t="str">
        <f t="shared" si="20"/>
        <v/>
      </c>
      <c r="W177" s="43" t="str">
        <f t="shared" si="21"/>
        <v/>
      </c>
      <c r="X177" s="42" t="str">
        <f t="shared" si="22"/>
        <v/>
      </c>
      <c r="Y177" s="238" t="str">
        <f t="shared" si="23"/>
        <v/>
      </c>
      <c r="Z177" s="112" t="str">
        <f t="shared" si="24"/>
        <v/>
      </c>
      <c r="AA177" s="833" t="str">
        <f t="shared" si="25"/>
        <v/>
      </c>
      <c r="AB177" s="456">
        <f t="shared" si="26"/>
        <v>0</v>
      </c>
      <c r="AC177" s="448">
        <f t="shared" si="28"/>
        <v>1</v>
      </c>
      <c r="AD177" s="837" t="str">
        <f t="shared" si="27"/>
        <v/>
      </c>
      <c r="AF177" s="438"/>
      <c r="AG177" s="447"/>
      <c r="AH177" s="450"/>
      <c r="AI177" s="450"/>
      <c r="AJ177" s="450"/>
      <c r="AK177" s="451"/>
      <c r="AO177" s="438"/>
      <c r="AP177" s="472"/>
      <c r="AQ177" s="473"/>
      <c r="AR177" s="424"/>
      <c r="AS177" s="56"/>
      <c r="AT177" s="44"/>
      <c r="AU177" s="452"/>
      <c r="AV177" s="452"/>
      <c r="AW177" s="452"/>
      <c r="AX177" s="44"/>
      <c r="AY177" s="452"/>
      <c r="AZ177" s="56"/>
      <c r="BA177" s="452"/>
      <c r="BB177" s="455"/>
      <c r="BC177" s="455"/>
      <c r="BD177" s="56"/>
      <c r="BE177" s="452"/>
      <c r="BF177" s="452"/>
      <c r="BG177" s="456"/>
      <c r="BH177" s="457"/>
      <c r="BI177" s="56"/>
      <c r="BJ177" s="474"/>
      <c r="BK177" s="452"/>
      <c r="BL177" s="56"/>
      <c r="BM177" s="56"/>
      <c r="BN177" s="452"/>
      <c r="BR177" s="459"/>
      <c r="BS177" s="460"/>
      <c r="BV177" s="461"/>
      <c r="BW177" s="382"/>
      <c r="BX177" s="382"/>
      <c r="BY177" s="462"/>
      <c r="BZ177" s="475"/>
      <c r="CB177" s="452"/>
      <c r="CC177" s="452"/>
      <c r="CD177" s="452"/>
      <c r="CE177" s="56"/>
      <c r="CF177" s="452"/>
      <c r="CG177" s="452"/>
      <c r="CH177" s="452"/>
      <c r="CI177" s="452"/>
      <c r="CK177" s="382"/>
      <c r="CL177" s="382"/>
      <c r="CM177" s="382"/>
      <c r="CP177" s="464"/>
      <c r="CQ177" s="380"/>
      <c r="CR177" s="476"/>
      <c r="CS177" s="382"/>
      <c r="CT177" s="477"/>
      <c r="CU177" s="382"/>
      <c r="CV177" s="382"/>
      <c r="CW177" s="468"/>
      <c r="CX177" s="469"/>
      <c r="CY177" s="382"/>
      <c r="CZ177" s="470"/>
      <c r="DA177" s="471"/>
      <c r="DB177" s="438"/>
      <c r="DC177" s="461"/>
      <c r="DD177" s="382"/>
      <c r="DE177" s="382"/>
      <c r="DF177" s="382"/>
      <c r="DJ177" s="438"/>
      <c r="DK177" s="461"/>
      <c r="DN177" s="438"/>
      <c r="DO177" s="452"/>
      <c r="DP177" s="455"/>
      <c r="DQ177" s="452"/>
      <c r="DR177" s="456"/>
      <c r="DS177" s="382">
        <v>173</v>
      </c>
      <c r="DW177" s="382"/>
      <c r="DX177" s="382">
        <v>17.7</v>
      </c>
      <c r="DY177" s="382"/>
      <c r="EO177" s="339">
        <v>174</v>
      </c>
      <c r="EP177" s="338" t="str">
        <f>IF(Cover!B177="","",Cover!B177)</f>
        <v/>
      </c>
      <c r="EQ177" s="338" t="str">
        <f>IF(Cover!C177="","",Cover!C177)</f>
        <v/>
      </c>
      <c r="ER177" s="357" t="str">
        <f>IF(Cover!D177="","",Cover!D177)</f>
        <v/>
      </c>
      <c r="ES177" s="1037" t="str">
        <f>IF(AND(ISBLANK(Cover!B177),ISBLANK(Cover!C177),ISBLANK(Cover!D177)),"",100-SUM(EP177:ER177))</f>
        <v/>
      </c>
      <c r="FC177" s="237" t="str">
        <f t="shared" si="29"/>
        <v/>
      </c>
      <c r="FD177" s="91"/>
    </row>
    <row r="178" spans="1:160" ht="14.5" thickBot="1" x14ac:dyDescent="0.35">
      <c r="A178" s="338"/>
      <c r="B178" s="343"/>
      <c r="C178" s="128"/>
      <c r="D178" s="372"/>
      <c r="E178" s="351"/>
      <c r="F178" s="127"/>
      <c r="G178" s="127"/>
      <c r="H178" s="344"/>
      <c r="I178" s="348"/>
      <c r="J178" s="696"/>
      <c r="K178" s="344"/>
      <c r="L178" s="348"/>
      <c r="M178" s="344"/>
      <c r="N178" s="357"/>
      <c r="O178" s="127"/>
      <c r="P178" s="127"/>
      <c r="Q178" s="127"/>
      <c r="R178" s="358"/>
      <c r="S178" s="351"/>
      <c r="T178" s="127"/>
      <c r="U178" s="40"/>
      <c r="V178" s="446" t="str">
        <f t="shared" si="20"/>
        <v/>
      </c>
      <c r="W178" s="43" t="str">
        <f t="shared" si="21"/>
        <v/>
      </c>
      <c r="X178" s="42" t="str">
        <f t="shared" si="22"/>
        <v/>
      </c>
      <c r="Y178" s="238" t="str">
        <f t="shared" si="23"/>
        <v/>
      </c>
      <c r="Z178" s="112" t="str">
        <f t="shared" si="24"/>
        <v/>
      </c>
      <c r="AA178" s="833" t="str">
        <f t="shared" si="25"/>
        <v/>
      </c>
      <c r="AB178" s="456">
        <f t="shared" si="26"/>
        <v>0</v>
      </c>
      <c r="AC178" s="448">
        <f t="shared" si="28"/>
        <v>1</v>
      </c>
      <c r="AD178" s="837" t="str">
        <f t="shared" si="27"/>
        <v/>
      </c>
      <c r="AF178" s="438"/>
      <c r="AG178" s="447"/>
      <c r="AH178" s="450"/>
      <c r="AI178" s="450"/>
      <c r="AJ178" s="450"/>
      <c r="AK178" s="451"/>
      <c r="AO178" s="438"/>
      <c r="AP178" s="472"/>
      <c r="AQ178" s="473"/>
      <c r="AR178" s="424"/>
      <c r="AS178" s="56"/>
      <c r="AT178" s="44"/>
      <c r="AU178" s="452"/>
      <c r="AV178" s="452"/>
      <c r="AW178" s="452"/>
      <c r="AX178" s="44"/>
      <c r="AY178" s="452"/>
      <c r="AZ178" s="56"/>
      <c r="BA178" s="452"/>
      <c r="BB178" s="455"/>
      <c r="BC178" s="455"/>
      <c r="BD178" s="56"/>
      <c r="BE178" s="452"/>
      <c r="BF178" s="452"/>
      <c r="BG178" s="456"/>
      <c r="BH178" s="457"/>
      <c r="BI178" s="56"/>
      <c r="BJ178" s="474"/>
      <c r="BK178" s="452"/>
      <c r="BL178" s="56"/>
      <c r="BM178" s="56"/>
      <c r="BN178" s="452"/>
      <c r="BR178" s="459"/>
      <c r="BS178" s="460"/>
      <c r="BV178" s="461"/>
      <c r="BW178" s="382"/>
      <c r="BX178" s="382"/>
      <c r="BY178" s="462"/>
      <c r="BZ178" s="475"/>
      <c r="CB178" s="452"/>
      <c r="CC178" s="452"/>
      <c r="CD178" s="452"/>
      <c r="CE178" s="56"/>
      <c r="CF178" s="452"/>
      <c r="CG178" s="452"/>
      <c r="CH178" s="452"/>
      <c r="CI178" s="452"/>
      <c r="CK178" s="382"/>
      <c r="CL178" s="382"/>
      <c r="CM178" s="382"/>
      <c r="CP178" s="464"/>
      <c r="CQ178" s="380"/>
      <c r="CR178" s="476"/>
      <c r="CS178" s="382"/>
      <c r="CT178" s="477"/>
      <c r="CU178" s="382"/>
      <c r="CV178" s="382"/>
      <c r="CW178" s="468"/>
      <c r="CX178" s="469"/>
      <c r="CY178" s="382"/>
      <c r="CZ178" s="470"/>
      <c r="DA178" s="471"/>
      <c r="DB178" s="438"/>
      <c r="DC178" s="461"/>
      <c r="DD178" s="382"/>
      <c r="DE178" s="382"/>
      <c r="DF178" s="382"/>
      <c r="DJ178" s="438"/>
      <c r="DK178" s="461"/>
      <c r="DN178" s="438"/>
      <c r="DO178" s="452"/>
      <c r="DP178" s="455"/>
      <c r="DQ178" s="452"/>
      <c r="DR178" s="456"/>
      <c r="DS178" s="382">
        <v>174</v>
      </c>
      <c r="DW178" s="382"/>
      <c r="DX178" s="382">
        <v>17.8</v>
      </c>
      <c r="DY178" s="382"/>
      <c r="EO178" s="338">
        <v>175</v>
      </c>
      <c r="EP178" s="1035" t="str">
        <f>IF(Cover!B178="","",Cover!B178)</f>
        <v/>
      </c>
      <c r="EQ178" s="1035" t="str">
        <f>IF(Cover!C178="","",Cover!C178)</f>
        <v/>
      </c>
      <c r="ER178" s="1035" t="str">
        <f>IF(Cover!D178="","",Cover!D178)</f>
        <v/>
      </c>
      <c r="ES178" s="1037" t="str">
        <f>IF(AND(ISBLANK(Cover!B178),ISBLANK(Cover!C178),ISBLANK(Cover!D178)),"",100-SUM(EP178:ER178))</f>
        <v/>
      </c>
      <c r="FC178" s="351" t="str">
        <f t="shared" si="29"/>
        <v/>
      </c>
      <c r="FD178" s="127"/>
    </row>
    <row r="179" spans="1:160" ht="14.5" thickBot="1" x14ac:dyDescent="0.35">
      <c r="A179" s="339"/>
      <c r="B179" s="345"/>
      <c r="C179" s="90"/>
      <c r="D179" s="362"/>
      <c r="E179" s="352"/>
      <c r="F179" s="90"/>
      <c r="G179" s="91"/>
      <c r="H179" s="346"/>
      <c r="I179" s="350"/>
      <c r="J179" s="697"/>
      <c r="K179" s="346"/>
      <c r="L179" s="349"/>
      <c r="M179" s="346"/>
      <c r="N179" s="361"/>
      <c r="O179" s="91"/>
      <c r="P179" s="91"/>
      <c r="Q179" s="91"/>
      <c r="R179" s="360"/>
      <c r="S179" s="353"/>
      <c r="T179" s="91"/>
      <c r="U179" s="40"/>
      <c r="V179" s="446" t="str">
        <f t="shared" si="20"/>
        <v/>
      </c>
      <c r="W179" s="43" t="str">
        <f t="shared" si="21"/>
        <v/>
      </c>
      <c r="X179" s="42" t="str">
        <f t="shared" si="22"/>
        <v/>
      </c>
      <c r="Y179" s="238" t="str">
        <f t="shared" si="23"/>
        <v/>
      </c>
      <c r="Z179" s="112" t="str">
        <f t="shared" si="24"/>
        <v/>
      </c>
      <c r="AA179" s="833" t="str">
        <f t="shared" si="25"/>
        <v/>
      </c>
      <c r="AB179" s="456">
        <f t="shared" si="26"/>
        <v>0</v>
      </c>
      <c r="AC179" s="448">
        <f t="shared" si="28"/>
        <v>1</v>
      </c>
      <c r="AD179" s="837" t="str">
        <f t="shared" si="27"/>
        <v/>
      </c>
      <c r="AF179" s="438"/>
      <c r="AG179" s="447"/>
      <c r="AH179" s="450"/>
      <c r="AI179" s="450"/>
      <c r="AJ179" s="450"/>
      <c r="AK179" s="451"/>
      <c r="AO179" s="438"/>
      <c r="AP179" s="472"/>
      <c r="AQ179" s="473"/>
      <c r="AR179" s="424"/>
      <c r="AS179" s="56"/>
      <c r="AT179" s="44"/>
      <c r="AU179" s="452"/>
      <c r="AV179" s="452"/>
      <c r="AW179" s="452"/>
      <c r="AX179" s="44"/>
      <c r="AY179" s="452"/>
      <c r="AZ179" s="56"/>
      <c r="BA179" s="452"/>
      <c r="BB179" s="455"/>
      <c r="BC179" s="455"/>
      <c r="BD179" s="56"/>
      <c r="BE179" s="452"/>
      <c r="BF179" s="452"/>
      <c r="BG179" s="456"/>
      <c r="BH179" s="457"/>
      <c r="BI179" s="56"/>
      <c r="BJ179" s="474"/>
      <c r="BK179" s="452"/>
      <c r="BL179" s="56"/>
      <c r="BM179" s="56"/>
      <c r="BN179" s="452"/>
      <c r="BR179" s="459"/>
      <c r="BS179" s="460"/>
      <c r="BV179" s="461"/>
      <c r="BW179" s="382"/>
      <c r="BX179" s="382"/>
      <c r="BY179" s="462"/>
      <c r="BZ179" s="475"/>
      <c r="CB179" s="452"/>
      <c r="CC179" s="452"/>
      <c r="CD179" s="452"/>
      <c r="CE179" s="56"/>
      <c r="CF179" s="452"/>
      <c r="CG179" s="452"/>
      <c r="CH179" s="452"/>
      <c r="CI179" s="452"/>
      <c r="CK179" s="382"/>
      <c r="CL179" s="382"/>
      <c r="CM179" s="382"/>
      <c r="CP179" s="464"/>
      <c r="CQ179" s="380"/>
      <c r="CR179" s="476"/>
      <c r="CS179" s="382"/>
      <c r="CT179" s="477"/>
      <c r="CU179" s="382"/>
      <c r="CV179" s="382"/>
      <c r="CW179" s="468"/>
      <c r="CX179" s="469"/>
      <c r="CY179" s="382"/>
      <c r="CZ179" s="470"/>
      <c r="DA179" s="471"/>
      <c r="DB179" s="438"/>
      <c r="DC179" s="461"/>
      <c r="DD179" s="382"/>
      <c r="DE179" s="382"/>
      <c r="DF179" s="382"/>
      <c r="DJ179" s="438"/>
      <c r="DK179" s="461"/>
      <c r="DN179" s="438"/>
      <c r="DO179" s="452"/>
      <c r="DP179" s="455"/>
      <c r="DQ179" s="452"/>
      <c r="DR179" s="456"/>
      <c r="DS179" s="382">
        <v>175</v>
      </c>
      <c r="DW179" s="382"/>
      <c r="DX179" s="382">
        <v>17.899999999999999</v>
      </c>
      <c r="DY179" s="382"/>
      <c r="EO179" s="339">
        <v>176</v>
      </c>
      <c r="EP179" s="338" t="str">
        <f>IF(Cover!B179="","",Cover!B179)</f>
        <v/>
      </c>
      <c r="EQ179" s="338" t="str">
        <f>IF(Cover!C179="","",Cover!C179)</f>
        <v/>
      </c>
      <c r="ER179" s="357" t="str">
        <f>IF(Cover!D179="","",Cover!D179)</f>
        <v/>
      </c>
      <c r="ES179" s="1037" t="str">
        <f>IF(AND(ISBLANK(Cover!B179),ISBLANK(Cover!C179),ISBLANK(Cover!D179)),"",100-SUM(EP179:ER179))</f>
        <v/>
      </c>
      <c r="FC179" s="237" t="str">
        <f t="shared" si="29"/>
        <v/>
      </c>
      <c r="FD179" s="90"/>
    </row>
    <row r="180" spans="1:160" ht="14.5" thickBot="1" x14ac:dyDescent="0.35">
      <c r="A180" s="338"/>
      <c r="B180" s="343"/>
      <c r="C180" s="128"/>
      <c r="D180" s="372"/>
      <c r="E180" s="351"/>
      <c r="F180" s="127"/>
      <c r="G180" s="127"/>
      <c r="H180" s="344"/>
      <c r="I180" s="348"/>
      <c r="J180" s="696"/>
      <c r="K180" s="344"/>
      <c r="L180" s="348"/>
      <c r="M180" s="344"/>
      <c r="N180" s="357"/>
      <c r="O180" s="127"/>
      <c r="P180" s="127"/>
      <c r="Q180" s="127"/>
      <c r="R180" s="358"/>
      <c r="S180" s="351"/>
      <c r="T180" s="127"/>
      <c r="U180" s="40"/>
      <c r="V180" s="446" t="str">
        <f t="shared" si="20"/>
        <v/>
      </c>
      <c r="W180" s="43" t="str">
        <f t="shared" si="21"/>
        <v/>
      </c>
      <c r="X180" s="42" t="str">
        <f t="shared" si="22"/>
        <v/>
      </c>
      <c r="Y180" s="238" t="str">
        <f t="shared" si="23"/>
        <v/>
      </c>
      <c r="Z180" s="112" t="str">
        <f t="shared" si="24"/>
        <v/>
      </c>
      <c r="AA180" s="833" t="str">
        <f t="shared" si="25"/>
        <v/>
      </c>
      <c r="AB180" s="456">
        <f t="shared" si="26"/>
        <v>0</v>
      </c>
      <c r="AC180" s="448">
        <f t="shared" si="28"/>
        <v>1</v>
      </c>
      <c r="AD180" s="837" t="str">
        <f t="shared" si="27"/>
        <v/>
      </c>
      <c r="AF180" s="438"/>
      <c r="AG180" s="447"/>
      <c r="AH180" s="450"/>
      <c r="AI180" s="450"/>
      <c r="AJ180" s="450"/>
      <c r="AK180" s="451"/>
      <c r="AO180" s="438"/>
      <c r="AP180" s="472"/>
      <c r="AQ180" s="473"/>
      <c r="AR180" s="424"/>
      <c r="AS180" s="56"/>
      <c r="AT180" s="44"/>
      <c r="AU180" s="452"/>
      <c r="AV180" s="452"/>
      <c r="AW180" s="452"/>
      <c r="AX180" s="44"/>
      <c r="AY180" s="452"/>
      <c r="AZ180" s="56"/>
      <c r="BA180" s="452"/>
      <c r="BB180" s="455"/>
      <c r="BC180" s="455"/>
      <c r="BD180" s="56"/>
      <c r="BE180" s="452"/>
      <c r="BF180" s="452"/>
      <c r="BG180" s="456"/>
      <c r="BH180" s="457"/>
      <c r="BI180" s="56"/>
      <c r="BJ180" s="474"/>
      <c r="BK180" s="452"/>
      <c r="BL180" s="56"/>
      <c r="BM180" s="56"/>
      <c r="BN180" s="452"/>
      <c r="BR180" s="459"/>
      <c r="BS180" s="460"/>
      <c r="BV180" s="461"/>
      <c r="BW180" s="382"/>
      <c r="BX180" s="382"/>
      <c r="BY180" s="462"/>
      <c r="BZ180" s="475"/>
      <c r="CB180" s="452"/>
      <c r="CC180" s="452"/>
      <c r="CD180" s="452"/>
      <c r="CE180" s="56"/>
      <c r="CF180" s="452"/>
      <c r="CG180" s="452"/>
      <c r="CH180" s="452"/>
      <c r="CI180" s="452"/>
      <c r="CK180" s="382"/>
      <c r="CL180" s="382"/>
      <c r="CM180" s="382"/>
      <c r="CP180" s="464"/>
      <c r="CQ180" s="380"/>
      <c r="CR180" s="476"/>
      <c r="CS180" s="382"/>
      <c r="CT180" s="477"/>
      <c r="CU180" s="382"/>
      <c r="CV180" s="382"/>
      <c r="CW180" s="468"/>
      <c r="CX180" s="469"/>
      <c r="CY180" s="382"/>
      <c r="CZ180" s="470"/>
      <c r="DA180" s="471"/>
      <c r="DB180" s="438"/>
      <c r="DC180" s="461"/>
      <c r="DD180" s="382"/>
      <c r="DE180" s="382"/>
      <c r="DF180" s="382"/>
      <c r="DJ180" s="438"/>
      <c r="DK180" s="461"/>
      <c r="DN180" s="438"/>
      <c r="DO180" s="452"/>
      <c r="DP180" s="455"/>
      <c r="DQ180" s="452"/>
      <c r="DR180" s="456"/>
      <c r="DS180" s="382">
        <v>176</v>
      </c>
      <c r="DW180" s="382"/>
      <c r="DX180" s="382">
        <v>18</v>
      </c>
      <c r="DY180" s="382"/>
      <c r="EO180" s="338">
        <v>177</v>
      </c>
      <c r="EP180" s="1035" t="str">
        <f>IF(Cover!B180="","",Cover!B180)</f>
        <v/>
      </c>
      <c r="EQ180" s="1035" t="str">
        <f>IF(Cover!C180="","",Cover!C180)</f>
        <v/>
      </c>
      <c r="ER180" s="1035" t="str">
        <f>IF(Cover!D180="","",Cover!D180)</f>
        <v/>
      </c>
      <c r="ES180" s="1037" t="str">
        <f>IF(AND(ISBLANK(Cover!B180),ISBLANK(Cover!C180),ISBLANK(Cover!D180)),"",100-SUM(EP180:ER180))</f>
        <v/>
      </c>
      <c r="FC180" s="351" t="str">
        <f t="shared" si="29"/>
        <v/>
      </c>
      <c r="FD180" s="127"/>
    </row>
    <row r="181" spans="1:160" ht="14.5" thickBot="1" x14ac:dyDescent="0.35">
      <c r="A181" s="339"/>
      <c r="B181" s="345"/>
      <c r="C181" s="91"/>
      <c r="D181" s="360"/>
      <c r="E181" s="352"/>
      <c r="F181" s="91"/>
      <c r="G181" s="91"/>
      <c r="H181" s="346"/>
      <c r="I181" s="350"/>
      <c r="J181" s="697"/>
      <c r="K181" s="346"/>
      <c r="L181" s="349"/>
      <c r="M181" s="346"/>
      <c r="N181" s="361"/>
      <c r="O181" s="91"/>
      <c r="P181" s="91"/>
      <c r="Q181" s="91"/>
      <c r="R181" s="360"/>
      <c r="S181" s="353"/>
      <c r="T181" s="91"/>
      <c r="U181" s="40"/>
      <c r="V181" s="446" t="str">
        <f t="shared" si="20"/>
        <v/>
      </c>
      <c r="W181" s="43" t="str">
        <f t="shared" si="21"/>
        <v/>
      </c>
      <c r="X181" s="42" t="str">
        <f t="shared" si="22"/>
        <v/>
      </c>
      <c r="Y181" s="238" t="str">
        <f t="shared" si="23"/>
        <v/>
      </c>
      <c r="Z181" s="112" t="str">
        <f t="shared" si="24"/>
        <v/>
      </c>
      <c r="AA181" s="833" t="str">
        <f t="shared" si="25"/>
        <v/>
      </c>
      <c r="AB181" s="456">
        <f t="shared" si="26"/>
        <v>0</v>
      </c>
      <c r="AC181" s="448">
        <f t="shared" si="28"/>
        <v>1</v>
      </c>
      <c r="AD181" s="837" t="str">
        <f t="shared" si="27"/>
        <v/>
      </c>
      <c r="AF181" s="438"/>
      <c r="AG181" s="447"/>
      <c r="AH181" s="450"/>
      <c r="AI181" s="450"/>
      <c r="AJ181" s="450"/>
      <c r="AK181" s="451"/>
      <c r="AO181" s="438"/>
      <c r="AP181" s="472"/>
      <c r="AQ181" s="473"/>
      <c r="AR181" s="424"/>
      <c r="AS181" s="56"/>
      <c r="AT181" s="44"/>
      <c r="AU181" s="452"/>
      <c r="AV181" s="452"/>
      <c r="AW181" s="452"/>
      <c r="AX181" s="44"/>
      <c r="AY181" s="452"/>
      <c r="AZ181" s="56"/>
      <c r="BA181" s="452"/>
      <c r="BB181" s="455"/>
      <c r="BC181" s="455"/>
      <c r="BD181" s="56"/>
      <c r="BE181" s="452"/>
      <c r="BF181" s="452"/>
      <c r="BG181" s="456"/>
      <c r="BH181" s="457"/>
      <c r="BI181" s="56"/>
      <c r="BJ181" s="474"/>
      <c r="BK181" s="452"/>
      <c r="BL181" s="56"/>
      <c r="BM181" s="56"/>
      <c r="BN181" s="452"/>
      <c r="BR181" s="459"/>
      <c r="BS181" s="460"/>
      <c r="BV181" s="461"/>
      <c r="BW181" s="382"/>
      <c r="BX181" s="382"/>
      <c r="BY181" s="462"/>
      <c r="BZ181" s="475"/>
      <c r="CB181" s="452"/>
      <c r="CC181" s="452"/>
      <c r="CD181" s="452"/>
      <c r="CE181" s="56"/>
      <c r="CF181" s="452"/>
      <c r="CG181" s="452"/>
      <c r="CH181" s="452"/>
      <c r="CI181" s="452"/>
      <c r="CK181" s="382"/>
      <c r="CL181" s="382"/>
      <c r="CM181" s="382"/>
      <c r="CP181" s="464"/>
      <c r="CQ181" s="380"/>
      <c r="CR181" s="476"/>
      <c r="CS181" s="382"/>
      <c r="CT181" s="477"/>
      <c r="CU181" s="382"/>
      <c r="CV181" s="382"/>
      <c r="CW181" s="468"/>
      <c r="CX181" s="469"/>
      <c r="CY181" s="382"/>
      <c r="CZ181" s="470"/>
      <c r="DA181" s="471"/>
      <c r="DB181" s="438"/>
      <c r="DC181" s="461"/>
      <c r="DD181" s="382"/>
      <c r="DE181" s="382"/>
      <c r="DF181" s="382"/>
      <c r="DJ181" s="438"/>
      <c r="DK181" s="461"/>
      <c r="DN181" s="438"/>
      <c r="DO181" s="452"/>
      <c r="DP181" s="455"/>
      <c r="DQ181" s="452"/>
      <c r="DR181" s="456"/>
      <c r="DS181" s="382">
        <v>177</v>
      </c>
      <c r="DW181" s="382"/>
      <c r="DX181" s="382">
        <v>18.100000000000001</v>
      </c>
      <c r="DY181" s="382"/>
      <c r="EO181" s="339">
        <v>178</v>
      </c>
      <c r="EP181" s="338" t="str">
        <f>IF(Cover!B181="","",Cover!B181)</f>
        <v/>
      </c>
      <c r="EQ181" s="338" t="str">
        <f>IF(Cover!C181="","",Cover!C181)</f>
        <v/>
      </c>
      <c r="ER181" s="357" t="str">
        <f>IF(Cover!D181="","",Cover!D181)</f>
        <v/>
      </c>
      <c r="ES181" s="1037" t="str">
        <f>IF(AND(ISBLANK(Cover!B181),ISBLANK(Cover!C181),ISBLANK(Cover!D181)),"",100-SUM(EP181:ER181))</f>
        <v/>
      </c>
      <c r="FC181" s="237" t="str">
        <f t="shared" si="29"/>
        <v/>
      </c>
      <c r="FD181" s="91"/>
    </row>
    <row r="182" spans="1:160" ht="14.5" thickBot="1" x14ac:dyDescent="0.35">
      <c r="A182" s="338"/>
      <c r="B182" s="343"/>
      <c r="C182" s="128"/>
      <c r="D182" s="372"/>
      <c r="E182" s="351"/>
      <c r="F182" s="127"/>
      <c r="G182" s="127"/>
      <c r="H182" s="344"/>
      <c r="I182" s="348"/>
      <c r="J182" s="696"/>
      <c r="K182" s="344"/>
      <c r="L182" s="348"/>
      <c r="M182" s="344"/>
      <c r="N182" s="357"/>
      <c r="O182" s="127"/>
      <c r="P182" s="127"/>
      <c r="Q182" s="127"/>
      <c r="R182" s="358"/>
      <c r="S182" s="351"/>
      <c r="T182" s="127"/>
      <c r="U182" s="40"/>
      <c r="V182" s="446" t="str">
        <f t="shared" si="20"/>
        <v/>
      </c>
      <c r="W182" s="43" t="str">
        <f t="shared" si="21"/>
        <v/>
      </c>
      <c r="X182" s="42" t="str">
        <f t="shared" si="22"/>
        <v/>
      </c>
      <c r="Y182" s="238" t="str">
        <f t="shared" si="23"/>
        <v/>
      </c>
      <c r="Z182" s="112" t="str">
        <f t="shared" si="24"/>
        <v/>
      </c>
      <c r="AA182" s="833" t="str">
        <f t="shared" si="25"/>
        <v/>
      </c>
      <c r="AB182" s="456">
        <f t="shared" si="26"/>
        <v>0</v>
      </c>
      <c r="AC182" s="448">
        <f t="shared" si="28"/>
        <v>1</v>
      </c>
      <c r="AD182" s="837" t="str">
        <f t="shared" si="27"/>
        <v/>
      </c>
      <c r="AF182" s="438"/>
      <c r="AG182" s="447"/>
      <c r="AH182" s="450"/>
      <c r="AI182" s="450"/>
      <c r="AJ182" s="450"/>
      <c r="AK182" s="451"/>
      <c r="AO182" s="438"/>
      <c r="AP182" s="472"/>
      <c r="AQ182" s="473"/>
      <c r="AR182" s="424"/>
      <c r="AS182" s="56"/>
      <c r="AT182" s="44"/>
      <c r="AU182" s="452"/>
      <c r="AV182" s="452"/>
      <c r="AW182" s="452"/>
      <c r="AX182" s="44"/>
      <c r="AY182" s="452"/>
      <c r="AZ182" s="56"/>
      <c r="BA182" s="452"/>
      <c r="BB182" s="455"/>
      <c r="BC182" s="455"/>
      <c r="BD182" s="56"/>
      <c r="BE182" s="452"/>
      <c r="BF182" s="452"/>
      <c r="BG182" s="456"/>
      <c r="BH182" s="457"/>
      <c r="BI182" s="56"/>
      <c r="BJ182" s="474"/>
      <c r="BK182" s="452"/>
      <c r="BL182" s="56"/>
      <c r="BM182" s="56"/>
      <c r="BN182" s="452"/>
      <c r="BR182" s="459"/>
      <c r="BS182" s="460"/>
      <c r="BV182" s="461"/>
      <c r="BW182" s="382"/>
      <c r="BX182" s="382"/>
      <c r="BY182" s="462"/>
      <c r="BZ182" s="475"/>
      <c r="CB182" s="452"/>
      <c r="CC182" s="452"/>
      <c r="CD182" s="452"/>
      <c r="CE182" s="56"/>
      <c r="CF182" s="452"/>
      <c r="CG182" s="452"/>
      <c r="CH182" s="452"/>
      <c r="CI182" s="452"/>
      <c r="CK182" s="382"/>
      <c r="CL182" s="382"/>
      <c r="CM182" s="382"/>
      <c r="CP182" s="464"/>
      <c r="CQ182" s="380"/>
      <c r="CR182" s="476"/>
      <c r="CS182" s="382"/>
      <c r="CT182" s="477"/>
      <c r="CU182" s="382"/>
      <c r="CV182" s="382"/>
      <c r="CW182" s="468"/>
      <c r="CX182" s="469"/>
      <c r="CY182" s="382"/>
      <c r="CZ182" s="470"/>
      <c r="DA182" s="471"/>
      <c r="DB182" s="438"/>
      <c r="DC182" s="461"/>
      <c r="DD182" s="382"/>
      <c r="DE182" s="382"/>
      <c r="DF182" s="382"/>
      <c r="DJ182" s="438"/>
      <c r="DK182" s="461"/>
      <c r="DN182" s="438"/>
      <c r="DO182" s="452"/>
      <c r="DP182" s="455"/>
      <c r="DQ182" s="452"/>
      <c r="DR182" s="456"/>
      <c r="DS182" s="382">
        <v>178</v>
      </c>
      <c r="DW182" s="382"/>
      <c r="DX182" s="382">
        <v>18.2</v>
      </c>
      <c r="DY182" s="382"/>
      <c r="EO182" s="338">
        <v>179</v>
      </c>
      <c r="EP182" s="1035" t="str">
        <f>IF(Cover!B182="","",Cover!B182)</f>
        <v/>
      </c>
      <c r="EQ182" s="1035" t="str">
        <f>IF(Cover!C182="","",Cover!C182)</f>
        <v/>
      </c>
      <c r="ER182" s="1035" t="str">
        <f>IF(Cover!D182="","",Cover!D182)</f>
        <v/>
      </c>
      <c r="ES182" s="1037" t="str">
        <f>IF(AND(ISBLANK(Cover!B182),ISBLANK(Cover!C182),ISBLANK(Cover!D182)),"",100-SUM(EP182:ER182))</f>
        <v/>
      </c>
      <c r="FC182" s="351" t="str">
        <f t="shared" si="29"/>
        <v/>
      </c>
      <c r="FD182" s="127"/>
    </row>
    <row r="183" spans="1:160" ht="14.5" thickBot="1" x14ac:dyDescent="0.35">
      <c r="A183" s="339"/>
      <c r="B183" s="345"/>
      <c r="C183" s="91"/>
      <c r="D183" s="360"/>
      <c r="E183" s="352"/>
      <c r="F183" s="91"/>
      <c r="G183" s="91"/>
      <c r="H183" s="346"/>
      <c r="I183" s="350"/>
      <c r="J183" s="697"/>
      <c r="K183" s="346"/>
      <c r="L183" s="349"/>
      <c r="M183" s="346"/>
      <c r="N183" s="361"/>
      <c r="O183" s="91"/>
      <c r="P183" s="91"/>
      <c r="Q183" s="91"/>
      <c r="R183" s="360"/>
      <c r="S183" s="353"/>
      <c r="T183" s="484"/>
      <c r="U183" s="40"/>
      <c r="V183" s="446" t="str">
        <f t="shared" si="20"/>
        <v/>
      </c>
      <c r="W183" s="43" t="str">
        <f t="shared" si="21"/>
        <v/>
      </c>
      <c r="X183" s="42" t="str">
        <f t="shared" si="22"/>
        <v/>
      </c>
      <c r="Y183" s="238" t="str">
        <f t="shared" si="23"/>
        <v/>
      </c>
      <c r="Z183" s="112" t="str">
        <f t="shared" si="24"/>
        <v/>
      </c>
      <c r="AA183" s="833" t="str">
        <f t="shared" si="25"/>
        <v/>
      </c>
      <c r="AB183" s="456">
        <f t="shared" si="26"/>
        <v>0</v>
      </c>
      <c r="AC183" s="448">
        <f t="shared" si="28"/>
        <v>1</v>
      </c>
      <c r="AD183" s="837" t="str">
        <f t="shared" si="27"/>
        <v/>
      </c>
      <c r="AF183" s="438"/>
      <c r="AG183" s="447"/>
      <c r="AH183" s="450"/>
      <c r="AI183" s="450"/>
      <c r="AJ183" s="450"/>
      <c r="AK183" s="451"/>
      <c r="AO183" s="438"/>
      <c r="AP183" s="472"/>
      <c r="AQ183" s="473"/>
      <c r="AR183" s="424"/>
      <c r="AS183" s="56"/>
      <c r="AT183" s="44"/>
      <c r="AU183" s="452"/>
      <c r="AV183" s="452"/>
      <c r="AW183" s="452"/>
      <c r="AX183" s="44"/>
      <c r="AY183" s="452"/>
      <c r="AZ183" s="56"/>
      <c r="BA183" s="452"/>
      <c r="BB183" s="455"/>
      <c r="BC183" s="455"/>
      <c r="BD183" s="56"/>
      <c r="BE183" s="452"/>
      <c r="BF183" s="452"/>
      <c r="BG183" s="456"/>
      <c r="BH183" s="457"/>
      <c r="BI183" s="56"/>
      <c r="BJ183" s="474"/>
      <c r="BK183" s="452"/>
      <c r="BL183" s="56"/>
      <c r="BM183" s="56"/>
      <c r="BN183" s="452"/>
      <c r="BR183" s="459"/>
      <c r="BS183" s="460"/>
      <c r="BV183" s="461"/>
      <c r="BW183" s="382"/>
      <c r="BX183" s="382"/>
      <c r="BY183" s="462"/>
      <c r="BZ183" s="475"/>
      <c r="CB183" s="452"/>
      <c r="CC183" s="452"/>
      <c r="CD183" s="452"/>
      <c r="CE183" s="56"/>
      <c r="CF183" s="452"/>
      <c r="CG183" s="452"/>
      <c r="CH183" s="452"/>
      <c r="CI183" s="452"/>
      <c r="CK183" s="382"/>
      <c r="CL183" s="382"/>
      <c r="CM183" s="382"/>
      <c r="CP183" s="464"/>
      <c r="CQ183" s="380"/>
      <c r="CR183" s="476"/>
      <c r="CS183" s="382"/>
      <c r="CT183" s="477"/>
      <c r="CU183" s="382"/>
      <c r="CV183" s="382"/>
      <c r="CW183" s="468"/>
      <c r="CX183" s="469"/>
      <c r="CY183" s="382"/>
      <c r="CZ183" s="470"/>
      <c r="DA183" s="471"/>
      <c r="DB183" s="438"/>
      <c r="DC183" s="461"/>
      <c r="DD183" s="382"/>
      <c r="DE183" s="382"/>
      <c r="DF183" s="382"/>
      <c r="DJ183" s="438"/>
      <c r="DK183" s="461"/>
      <c r="DN183" s="438"/>
      <c r="DO183" s="452"/>
      <c r="DP183" s="455"/>
      <c r="DQ183" s="452"/>
      <c r="DR183" s="456"/>
      <c r="DS183" s="382">
        <v>179</v>
      </c>
      <c r="DW183" s="382"/>
      <c r="DX183" s="382">
        <v>18.3</v>
      </c>
      <c r="DY183" s="382"/>
      <c r="EO183" s="339">
        <v>180</v>
      </c>
      <c r="EP183" s="338" t="str">
        <f>IF(Cover!B183="","",Cover!B183)</f>
        <v/>
      </c>
      <c r="EQ183" s="338" t="str">
        <f>IF(Cover!C183="","",Cover!C183)</f>
        <v/>
      </c>
      <c r="ER183" s="357" t="str">
        <f>IF(Cover!D183="","",Cover!D183)</f>
        <v/>
      </c>
      <c r="ES183" s="1037" t="str">
        <f>IF(AND(ISBLANK(Cover!B183),ISBLANK(Cover!C183),ISBLANK(Cover!D183)),"",100-SUM(EP183:ER183))</f>
        <v/>
      </c>
      <c r="FC183" s="237" t="str">
        <f t="shared" si="29"/>
        <v/>
      </c>
      <c r="FD183" s="91"/>
    </row>
    <row r="184" spans="1:160" ht="14.5" thickBot="1" x14ac:dyDescent="0.35">
      <c r="A184" s="338"/>
      <c r="B184" s="343"/>
      <c r="C184" s="128"/>
      <c r="D184" s="372"/>
      <c r="E184" s="351"/>
      <c r="F184" s="127"/>
      <c r="G184" s="127"/>
      <c r="H184" s="344"/>
      <c r="I184" s="348"/>
      <c r="J184" s="696"/>
      <c r="K184" s="344"/>
      <c r="L184" s="348"/>
      <c r="M184" s="344"/>
      <c r="N184" s="357"/>
      <c r="O184" s="127"/>
      <c r="P184" s="127"/>
      <c r="Q184" s="127"/>
      <c r="R184" s="358"/>
      <c r="S184" s="351"/>
      <c r="T184" s="127"/>
      <c r="U184" s="40"/>
      <c r="V184" s="446" t="str">
        <f t="shared" si="20"/>
        <v/>
      </c>
      <c r="W184" s="43" t="str">
        <f t="shared" si="21"/>
        <v/>
      </c>
      <c r="X184" s="42" t="str">
        <f t="shared" si="22"/>
        <v/>
      </c>
      <c r="Y184" s="238" t="str">
        <f t="shared" si="23"/>
        <v/>
      </c>
      <c r="Z184" s="112" t="str">
        <f t="shared" si="24"/>
        <v/>
      </c>
      <c r="AA184" s="833" t="str">
        <f t="shared" si="25"/>
        <v/>
      </c>
      <c r="AB184" s="456">
        <f t="shared" si="26"/>
        <v>0</v>
      </c>
      <c r="AC184" s="448">
        <f t="shared" si="28"/>
        <v>1</v>
      </c>
      <c r="AD184" s="837" t="str">
        <f t="shared" si="27"/>
        <v/>
      </c>
      <c r="AF184" s="438"/>
      <c r="AG184" s="447"/>
      <c r="AH184" s="450"/>
      <c r="AI184" s="450"/>
      <c r="AJ184" s="450"/>
      <c r="AK184" s="451"/>
      <c r="AO184" s="438"/>
      <c r="AP184" s="472"/>
      <c r="AQ184" s="473"/>
      <c r="AR184" s="424"/>
      <c r="AS184" s="56"/>
      <c r="AT184" s="44"/>
      <c r="AU184" s="452"/>
      <c r="AV184" s="452"/>
      <c r="AW184" s="452"/>
      <c r="AX184" s="44"/>
      <c r="AY184" s="452"/>
      <c r="AZ184" s="56"/>
      <c r="BA184" s="452"/>
      <c r="BB184" s="455"/>
      <c r="BC184" s="455"/>
      <c r="BD184" s="56"/>
      <c r="BE184" s="452"/>
      <c r="BF184" s="452"/>
      <c r="BG184" s="456"/>
      <c r="BH184" s="457"/>
      <c r="BI184" s="56"/>
      <c r="BJ184" s="474"/>
      <c r="BK184" s="452"/>
      <c r="BL184" s="56"/>
      <c r="BM184" s="56"/>
      <c r="BN184" s="452"/>
      <c r="BR184" s="459"/>
      <c r="BS184" s="460"/>
      <c r="BV184" s="461"/>
      <c r="BW184" s="382"/>
      <c r="BX184" s="382"/>
      <c r="BY184" s="462"/>
      <c r="BZ184" s="475"/>
      <c r="CB184" s="452"/>
      <c r="CC184" s="452"/>
      <c r="CD184" s="452"/>
      <c r="CE184" s="56"/>
      <c r="CF184" s="452"/>
      <c r="CG184" s="452"/>
      <c r="CH184" s="452"/>
      <c r="CI184" s="452"/>
      <c r="CK184" s="382"/>
      <c r="CL184" s="382"/>
      <c r="CM184" s="382"/>
      <c r="CP184" s="464"/>
      <c r="CQ184" s="380"/>
      <c r="CR184" s="476"/>
      <c r="CS184" s="382"/>
      <c r="CT184" s="477"/>
      <c r="CU184" s="382"/>
      <c r="CV184" s="382"/>
      <c r="CW184" s="468"/>
      <c r="CX184" s="469"/>
      <c r="CY184" s="382"/>
      <c r="CZ184" s="470"/>
      <c r="DA184" s="471"/>
      <c r="DB184" s="438"/>
      <c r="DC184" s="461"/>
      <c r="DD184" s="382"/>
      <c r="DE184" s="382"/>
      <c r="DF184" s="382"/>
      <c r="DJ184" s="438"/>
      <c r="DK184" s="461"/>
      <c r="DN184" s="438"/>
      <c r="DO184" s="452"/>
      <c r="DP184" s="455"/>
      <c r="DQ184" s="452"/>
      <c r="DR184" s="456"/>
      <c r="DS184" s="382">
        <v>180</v>
      </c>
      <c r="DW184" s="382"/>
      <c r="DX184" s="382">
        <v>18.399999999999999</v>
      </c>
      <c r="DY184" s="382"/>
      <c r="EO184" s="338">
        <v>181</v>
      </c>
      <c r="EP184" s="1035" t="str">
        <f>IF(Cover!B184="","",Cover!B184)</f>
        <v/>
      </c>
      <c r="EQ184" s="1035" t="str">
        <f>IF(Cover!C184="","",Cover!C184)</f>
        <v/>
      </c>
      <c r="ER184" s="1035" t="str">
        <f>IF(Cover!D184="","",Cover!D184)</f>
        <v/>
      </c>
      <c r="ES184" s="1037" t="str">
        <f>IF(AND(ISBLANK(Cover!B184),ISBLANK(Cover!C184),ISBLANK(Cover!D184)),"",100-SUM(EP184:ER184))</f>
        <v/>
      </c>
      <c r="FC184" s="351" t="str">
        <f t="shared" si="29"/>
        <v/>
      </c>
      <c r="FD184" s="127"/>
    </row>
    <row r="185" spans="1:160" ht="14.5" thickBot="1" x14ac:dyDescent="0.35">
      <c r="A185" s="339"/>
      <c r="B185" s="345"/>
      <c r="C185" s="485"/>
      <c r="D185" s="360"/>
      <c r="E185" s="352"/>
      <c r="F185" s="91"/>
      <c r="G185" s="91"/>
      <c r="H185" s="346"/>
      <c r="I185" s="350"/>
      <c r="J185" s="697"/>
      <c r="K185" s="346"/>
      <c r="L185" s="349"/>
      <c r="M185" s="346"/>
      <c r="N185" s="361"/>
      <c r="O185" s="91"/>
      <c r="P185" s="91"/>
      <c r="Q185" s="91"/>
      <c r="R185" s="360"/>
      <c r="S185" s="353"/>
      <c r="T185" s="91"/>
      <c r="U185" s="40"/>
      <c r="V185" s="446" t="str">
        <f t="shared" si="20"/>
        <v/>
      </c>
      <c r="W185" s="43" t="str">
        <f t="shared" si="21"/>
        <v/>
      </c>
      <c r="X185" s="42" t="str">
        <f t="shared" si="22"/>
        <v/>
      </c>
      <c r="Y185" s="238" t="str">
        <f t="shared" si="23"/>
        <v/>
      </c>
      <c r="Z185" s="112" t="str">
        <f t="shared" si="24"/>
        <v/>
      </c>
      <c r="AA185" s="833" t="str">
        <f t="shared" si="25"/>
        <v/>
      </c>
      <c r="AB185" s="456">
        <f t="shared" si="26"/>
        <v>0</v>
      </c>
      <c r="AC185" s="448">
        <f t="shared" si="28"/>
        <v>1</v>
      </c>
      <c r="AD185" s="837" t="str">
        <f t="shared" si="27"/>
        <v/>
      </c>
      <c r="AF185" s="438"/>
      <c r="AG185" s="447"/>
      <c r="AH185" s="450"/>
      <c r="AI185" s="450"/>
      <c r="AJ185" s="450"/>
      <c r="AK185" s="451"/>
      <c r="AO185" s="438"/>
      <c r="AP185" s="472"/>
      <c r="AQ185" s="473"/>
      <c r="AR185" s="424"/>
      <c r="AS185" s="56"/>
      <c r="AT185" s="44"/>
      <c r="AU185" s="452"/>
      <c r="AV185" s="452"/>
      <c r="AW185" s="452"/>
      <c r="AX185" s="44"/>
      <c r="AY185" s="452"/>
      <c r="AZ185" s="56"/>
      <c r="BA185" s="452"/>
      <c r="BB185" s="455"/>
      <c r="BC185" s="455"/>
      <c r="BD185" s="56"/>
      <c r="BE185" s="452"/>
      <c r="BF185" s="452"/>
      <c r="BG185" s="456"/>
      <c r="BH185" s="457"/>
      <c r="BI185" s="56"/>
      <c r="BJ185" s="474"/>
      <c r="BK185" s="452"/>
      <c r="BL185" s="56"/>
      <c r="BM185" s="56"/>
      <c r="BN185" s="452"/>
      <c r="BR185" s="459"/>
      <c r="BS185" s="460"/>
      <c r="BV185" s="461"/>
      <c r="BW185" s="382"/>
      <c r="BX185" s="382"/>
      <c r="BY185" s="462"/>
      <c r="BZ185" s="475"/>
      <c r="CB185" s="452"/>
      <c r="CC185" s="452"/>
      <c r="CD185" s="452"/>
      <c r="CE185" s="56"/>
      <c r="CF185" s="452"/>
      <c r="CG185" s="452"/>
      <c r="CH185" s="452"/>
      <c r="CI185" s="452"/>
      <c r="CK185" s="382"/>
      <c r="CL185" s="382"/>
      <c r="CM185" s="382"/>
      <c r="CP185" s="464"/>
      <c r="CQ185" s="380"/>
      <c r="CR185" s="476"/>
      <c r="CS185" s="382"/>
      <c r="CT185" s="477"/>
      <c r="CU185" s="382"/>
      <c r="CV185" s="382"/>
      <c r="CW185" s="468"/>
      <c r="CX185" s="469"/>
      <c r="CY185" s="382"/>
      <c r="CZ185" s="470"/>
      <c r="DA185" s="471"/>
      <c r="DB185" s="438"/>
      <c r="DC185" s="461"/>
      <c r="DD185" s="382"/>
      <c r="DE185" s="382"/>
      <c r="DF185" s="382"/>
      <c r="DJ185" s="438"/>
      <c r="DK185" s="461"/>
      <c r="DN185" s="438"/>
      <c r="DO185" s="452"/>
      <c r="DP185" s="455"/>
      <c r="DQ185" s="452"/>
      <c r="DR185" s="456"/>
      <c r="DS185" s="382">
        <v>181</v>
      </c>
      <c r="DW185" s="382"/>
      <c r="DX185" s="382">
        <v>18.5</v>
      </c>
      <c r="DY185" s="382"/>
      <c r="EO185" s="339">
        <v>182</v>
      </c>
      <c r="EP185" s="338" t="str">
        <f>IF(Cover!B185="","",Cover!B185)</f>
        <v/>
      </c>
      <c r="EQ185" s="338" t="str">
        <f>IF(Cover!C185="","",Cover!C185)</f>
        <v/>
      </c>
      <c r="ER185" s="357" t="str">
        <f>IF(Cover!D185="","",Cover!D185)</f>
        <v/>
      </c>
      <c r="ES185" s="1037" t="str">
        <f>IF(AND(ISBLANK(Cover!B185),ISBLANK(Cover!C185),ISBLANK(Cover!D185)),"",100-SUM(EP185:ER185))</f>
        <v/>
      </c>
      <c r="FC185" s="237" t="str">
        <f t="shared" si="29"/>
        <v/>
      </c>
      <c r="FD185" s="91"/>
    </row>
    <row r="186" spans="1:160" ht="14.5" thickBot="1" x14ac:dyDescent="0.35">
      <c r="A186" s="338"/>
      <c r="B186" s="343"/>
      <c r="C186" s="128"/>
      <c r="D186" s="372"/>
      <c r="E186" s="351"/>
      <c r="F186" s="127"/>
      <c r="G186" s="127"/>
      <c r="H186" s="344"/>
      <c r="I186" s="348"/>
      <c r="J186" s="696"/>
      <c r="K186" s="344"/>
      <c r="L186" s="348"/>
      <c r="M186" s="344"/>
      <c r="N186" s="357"/>
      <c r="O186" s="127"/>
      <c r="P186" s="127"/>
      <c r="Q186" s="127"/>
      <c r="R186" s="358"/>
      <c r="S186" s="351"/>
      <c r="T186" s="127"/>
      <c r="U186" s="40"/>
      <c r="V186" s="446" t="str">
        <f t="shared" si="20"/>
        <v/>
      </c>
      <c r="W186" s="43" t="str">
        <f t="shared" si="21"/>
        <v/>
      </c>
      <c r="X186" s="42" t="str">
        <f t="shared" si="22"/>
        <v/>
      </c>
      <c r="Y186" s="238" t="str">
        <f t="shared" si="23"/>
        <v/>
      </c>
      <c r="Z186" s="112" t="str">
        <f t="shared" si="24"/>
        <v/>
      </c>
      <c r="AA186" s="833" t="str">
        <f t="shared" si="25"/>
        <v/>
      </c>
      <c r="AB186" s="456">
        <f t="shared" si="26"/>
        <v>0</v>
      </c>
      <c r="AC186" s="448">
        <f t="shared" si="28"/>
        <v>1</v>
      </c>
      <c r="AD186" s="837" t="str">
        <f t="shared" si="27"/>
        <v/>
      </c>
      <c r="AF186" s="438"/>
      <c r="AG186" s="447"/>
      <c r="AH186" s="450"/>
      <c r="AI186" s="450"/>
      <c r="AJ186" s="450"/>
      <c r="AK186" s="451"/>
      <c r="AO186" s="438"/>
      <c r="AP186" s="472"/>
      <c r="AQ186" s="473"/>
      <c r="AR186" s="424"/>
      <c r="AS186" s="56"/>
      <c r="AT186" s="44"/>
      <c r="AU186" s="452"/>
      <c r="AV186" s="452"/>
      <c r="AW186" s="452"/>
      <c r="AX186" s="44"/>
      <c r="AY186" s="452"/>
      <c r="AZ186" s="56"/>
      <c r="BA186" s="452"/>
      <c r="BB186" s="455"/>
      <c r="BC186" s="455"/>
      <c r="BD186" s="56"/>
      <c r="BE186" s="452"/>
      <c r="BF186" s="452"/>
      <c r="BG186" s="456"/>
      <c r="BH186" s="457"/>
      <c r="BI186" s="56"/>
      <c r="BJ186" s="474"/>
      <c r="BK186" s="452"/>
      <c r="BL186" s="56"/>
      <c r="BM186" s="56"/>
      <c r="BN186" s="452"/>
      <c r="BR186" s="459"/>
      <c r="BS186" s="460"/>
      <c r="BV186" s="461"/>
      <c r="BW186" s="382"/>
      <c r="BX186" s="382"/>
      <c r="BY186" s="462"/>
      <c r="BZ186" s="475"/>
      <c r="CB186" s="452"/>
      <c r="CC186" s="452"/>
      <c r="CD186" s="452"/>
      <c r="CE186" s="56"/>
      <c r="CF186" s="452"/>
      <c r="CG186" s="452"/>
      <c r="CH186" s="452"/>
      <c r="CI186" s="452"/>
      <c r="CK186" s="382"/>
      <c r="CL186" s="382"/>
      <c r="CM186" s="382"/>
      <c r="CP186" s="464"/>
      <c r="CQ186" s="380"/>
      <c r="CR186" s="476"/>
      <c r="CS186" s="382"/>
      <c r="CT186" s="477"/>
      <c r="CU186" s="382"/>
      <c r="CV186" s="382"/>
      <c r="CW186" s="468"/>
      <c r="CX186" s="469"/>
      <c r="CY186" s="382"/>
      <c r="CZ186" s="470"/>
      <c r="DA186" s="471"/>
      <c r="DB186" s="438"/>
      <c r="DC186" s="461"/>
      <c r="DD186" s="382"/>
      <c r="DE186" s="382"/>
      <c r="DF186" s="382"/>
      <c r="DJ186" s="438"/>
      <c r="DK186" s="461"/>
      <c r="DN186" s="438"/>
      <c r="DO186" s="452"/>
      <c r="DP186" s="455"/>
      <c r="DQ186" s="452"/>
      <c r="DR186" s="456"/>
      <c r="DS186" s="382">
        <v>182</v>
      </c>
      <c r="DW186" s="382"/>
      <c r="DX186" s="382">
        <v>18.600000000000001</v>
      </c>
      <c r="DY186" s="382"/>
      <c r="EO186" s="339">
        <v>183</v>
      </c>
      <c r="EP186" s="1035" t="str">
        <f>IF(Cover!B186="","",Cover!B186)</f>
        <v/>
      </c>
      <c r="EQ186" s="1035" t="str">
        <f>IF(Cover!C186="","",Cover!C186)</f>
        <v/>
      </c>
      <c r="ER186" s="1035" t="str">
        <f>IF(Cover!D186="","",Cover!D186)</f>
        <v/>
      </c>
      <c r="ES186" s="1037" t="str">
        <f>IF(AND(ISBLANK(Cover!B186),ISBLANK(Cover!C186),ISBLANK(Cover!D186)),"",100-SUM(EP186:ER186))</f>
        <v/>
      </c>
      <c r="FC186" s="351" t="str">
        <f t="shared" si="29"/>
        <v/>
      </c>
      <c r="FD186" s="127"/>
    </row>
    <row r="187" spans="1:160" ht="14.5" thickBot="1" x14ac:dyDescent="0.35">
      <c r="A187" s="339"/>
      <c r="B187" s="345"/>
      <c r="C187" s="90"/>
      <c r="D187" s="362"/>
      <c r="E187" s="352"/>
      <c r="F187" s="90"/>
      <c r="G187" s="91"/>
      <c r="H187" s="346"/>
      <c r="I187" s="349"/>
      <c r="J187" s="697"/>
      <c r="K187" s="346"/>
      <c r="L187" s="349"/>
      <c r="M187" s="346"/>
      <c r="N187" s="359"/>
      <c r="O187" s="91"/>
      <c r="P187" s="91"/>
      <c r="Q187" s="91"/>
      <c r="R187" s="360"/>
      <c r="S187" s="355"/>
      <c r="T187" s="91"/>
      <c r="U187" s="40"/>
      <c r="V187" s="446" t="str">
        <f t="shared" si="20"/>
        <v/>
      </c>
      <c r="W187" s="43" t="str">
        <f t="shared" si="21"/>
        <v/>
      </c>
      <c r="X187" s="42" t="str">
        <f t="shared" si="22"/>
        <v/>
      </c>
      <c r="Y187" s="238" t="str">
        <f t="shared" si="23"/>
        <v/>
      </c>
      <c r="Z187" s="112" t="str">
        <f t="shared" si="24"/>
        <v/>
      </c>
      <c r="AA187" s="833" t="str">
        <f t="shared" si="25"/>
        <v/>
      </c>
      <c r="AB187" s="456">
        <f t="shared" si="26"/>
        <v>0</v>
      </c>
      <c r="AC187" s="448">
        <f t="shared" si="28"/>
        <v>1</v>
      </c>
      <c r="AD187" s="837" t="str">
        <f t="shared" si="27"/>
        <v/>
      </c>
      <c r="AF187" s="438"/>
      <c r="AG187" s="447"/>
      <c r="AH187" s="450"/>
      <c r="AI187" s="450"/>
      <c r="AJ187" s="450"/>
      <c r="AK187" s="451"/>
      <c r="AO187" s="438"/>
      <c r="AP187" s="472"/>
      <c r="AQ187" s="473"/>
      <c r="AR187" s="424"/>
      <c r="AS187" s="56"/>
      <c r="AT187" s="44"/>
      <c r="AU187" s="452"/>
      <c r="AV187" s="452"/>
      <c r="AW187" s="452"/>
      <c r="AX187" s="44"/>
      <c r="AY187" s="452"/>
      <c r="AZ187" s="56"/>
      <c r="BA187" s="452"/>
      <c r="BB187" s="455"/>
      <c r="BC187" s="455"/>
      <c r="BD187" s="56"/>
      <c r="BE187" s="452"/>
      <c r="BF187" s="452"/>
      <c r="BG187" s="456"/>
      <c r="BH187" s="457"/>
      <c r="BI187" s="56"/>
      <c r="BJ187" s="474"/>
      <c r="BK187" s="452"/>
      <c r="BL187" s="56"/>
      <c r="BM187" s="56"/>
      <c r="BN187" s="452"/>
      <c r="BR187" s="459"/>
      <c r="BS187" s="460"/>
      <c r="BV187" s="461"/>
      <c r="BW187" s="382"/>
      <c r="BX187" s="382"/>
      <c r="BY187" s="462"/>
      <c r="BZ187" s="475"/>
      <c r="CB187" s="452"/>
      <c r="CC187" s="452"/>
      <c r="CD187" s="452"/>
      <c r="CE187" s="56"/>
      <c r="CF187" s="452"/>
      <c r="CG187" s="452"/>
      <c r="CH187" s="452"/>
      <c r="CI187" s="452"/>
      <c r="CK187" s="382"/>
      <c r="CL187" s="382"/>
      <c r="CM187" s="382"/>
      <c r="CP187" s="464"/>
      <c r="CQ187" s="380"/>
      <c r="CR187" s="476"/>
      <c r="CS187" s="382"/>
      <c r="CT187" s="477"/>
      <c r="CU187" s="382"/>
      <c r="CV187" s="382"/>
      <c r="CW187" s="468"/>
      <c r="CX187" s="469"/>
      <c r="CY187" s="382"/>
      <c r="CZ187" s="470"/>
      <c r="DA187" s="471"/>
      <c r="DB187" s="438"/>
      <c r="DC187" s="461"/>
      <c r="DD187" s="382"/>
      <c r="DE187" s="382"/>
      <c r="DF187" s="382"/>
      <c r="DJ187" s="438"/>
      <c r="DK187" s="461"/>
      <c r="DN187" s="438"/>
      <c r="DO187" s="452"/>
      <c r="DP187" s="455"/>
      <c r="DQ187" s="452"/>
      <c r="DR187" s="456"/>
      <c r="DS187" s="382">
        <v>183</v>
      </c>
      <c r="DW187" s="382"/>
      <c r="DX187" s="382">
        <v>18.7</v>
      </c>
      <c r="DY187" s="382"/>
      <c r="EO187" s="338">
        <v>184</v>
      </c>
      <c r="EP187" s="338" t="str">
        <f>IF(Cover!B187="","",Cover!B187)</f>
        <v/>
      </c>
      <c r="EQ187" s="338" t="str">
        <f>IF(Cover!C187="","",Cover!C187)</f>
        <v/>
      </c>
      <c r="ER187" s="357" t="str">
        <f>IF(Cover!D187="","",Cover!D187)</f>
        <v/>
      </c>
      <c r="ES187" s="1037" t="str">
        <f>IF(AND(ISBLANK(Cover!B187),ISBLANK(Cover!C187),ISBLANK(Cover!D187)),"",100-SUM(EP187:ER187))</f>
        <v/>
      </c>
      <c r="FC187" s="237" t="str">
        <f t="shared" si="29"/>
        <v/>
      </c>
      <c r="FD187" s="90"/>
    </row>
    <row r="188" spans="1:160" ht="14.5" thickBot="1" x14ac:dyDescent="0.35">
      <c r="A188" s="338"/>
      <c r="B188" s="343"/>
      <c r="C188" s="128"/>
      <c r="D188" s="372"/>
      <c r="E188" s="351"/>
      <c r="F188" s="127"/>
      <c r="G188" s="127"/>
      <c r="H188" s="344"/>
      <c r="I188" s="348"/>
      <c r="J188" s="696"/>
      <c r="K188" s="344"/>
      <c r="L188" s="348"/>
      <c r="M188" s="344"/>
      <c r="N188" s="357"/>
      <c r="O188" s="127"/>
      <c r="P188" s="127"/>
      <c r="Q188" s="127"/>
      <c r="R188" s="358"/>
      <c r="S188" s="351"/>
      <c r="T188" s="127"/>
      <c r="U188" s="40"/>
      <c r="V188" s="446" t="str">
        <f t="shared" si="20"/>
        <v/>
      </c>
      <c r="W188" s="43" t="str">
        <f t="shared" si="21"/>
        <v/>
      </c>
      <c r="X188" s="42" t="str">
        <f t="shared" si="22"/>
        <v/>
      </c>
      <c r="Y188" s="238" t="str">
        <f t="shared" si="23"/>
        <v/>
      </c>
      <c r="Z188" s="112" t="str">
        <f t="shared" si="24"/>
        <v/>
      </c>
      <c r="AA188" s="833" t="str">
        <f t="shared" si="25"/>
        <v/>
      </c>
      <c r="AB188" s="456">
        <f t="shared" si="26"/>
        <v>0</v>
      </c>
      <c r="AC188" s="448">
        <f t="shared" si="28"/>
        <v>1</v>
      </c>
      <c r="AD188" s="837" t="str">
        <f t="shared" si="27"/>
        <v/>
      </c>
      <c r="AF188" s="438"/>
      <c r="AG188" s="447"/>
      <c r="AH188" s="450"/>
      <c r="AI188" s="450"/>
      <c r="AJ188" s="450"/>
      <c r="AK188" s="451"/>
      <c r="AO188" s="438"/>
      <c r="AP188" s="472"/>
      <c r="AQ188" s="473"/>
      <c r="AR188" s="424"/>
      <c r="AS188" s="56"/>
      <c r="AT188" s="44"/>
      <c r="AU188" s="452"/>
      <c r="AV188" s="452"/>
      <c r="AW188" s="452"/>
      <c r="AX188" s="44"/>
      <c r="AY188" s="452"/>
      <c r="AZ188" s="56"/>
      <c r="BA188" s="452"/>
      <c r="BB188" s="455"/>
      <c r="BC188" s="455"/>
      <c r="BD188" s="56"/>
      <c r="BE188" s="452"/>
      <c r="BF188" s="452"/>
      <c r="BG188" s="456"/>
      <c r="BH188" s="457"/>
      <c r="BI188" s="56"/>
      <c r="BJ188" s="474"/>
      <c r="BK188" s="452"/>
      <c r="BL188" s="56"/>
      <c r="BM188" s="56"/>
      <c r="BN188" s="452"/>
      <c r="BR188" s="459"/>
      <c r="BS188" s="460"/>
      <c r="BV188" s="461"/>
      <c r="BW188" s="382"/>
      <c r="BX188" s="382"/>
      <c r="BY188" s="462"/>
      <c r="BZ188" s="475"/>
      <c r="CB188" s="452"/>
      <c r="CC188" s="452"/>
      <c r="CD188" s="452"/>
      <c r="CE188" s="56"/>
      <c r="CF188" s="452"/>
      <c r="CG188" s="452"/>
      <c r="CH188" s="452"/>
      <c r="CI188" s="452"/>
      <c r="CK188" s="382"/>
      <c r="CL188" s="382"/>
      <c r="CM188" s="382"/>
      <c r="CP188" s="464"/>
      <c r="CQ188" s="380"/>
      <c r="CR188" s="476"/>
      <c r="CS188" s="382"/>
      <c r="CT188" s="477"/>
      <c r="CU188" s="382"/>
      <c r="CV188" s="382"/>
      <c r="CW188" s="468"/>
      <c r="CX188" s="469"/>
      <c r="CY188" s="382"/>
      <c r="CZ188" s="470"/>
      <c r="DA188" s="471"/>
      <c r="DB188" s="438"/>
      <c r="DC188" s="461"/>
      <c r="DD188" s="382"/>
      <c r="DE188" s="382"/>
      <c r="DF188" s="382"/>
      <c r="DJ188" s="438"/>
      <c r="DK188" s="461"/>
      <c r="DN188" s="438"/>
      <c r="DO188" s="452"/>
      <c r="DP188" s="455"/>
      <c r="DQ188" s="452"/>
      <c r="DR188" s="456"/>
      <c r="DS188" s="382">
        <v>184</v>
      </c>
      <c r="DW188" s="382"/>
      <c r="DX188" s="382">
        <v>18.8</v>
      </c>
      <c r="DY188" s="382"/>
      <c r="EO188" s="339">
        <v>185</v>
      </c>
      <c r="EP188" s="1035" t="str">
        <f>IF(Cover!B188="","",Cover!B188)</f>
        <v/>
      </c>
      <c r="EQ188" s="1035" t="str">
        <f>IF(Cover!C188="","",Cover!C188)</f>
        <v/>
      </c>
      <c r="ER188" s="1035" t="str">
        <f>IF(Cover!D188="","",Cover!D188)</f>
        <v/>
      </c>
      <c r="ES188" s="1037" t="str">
        <f>IF(AND(ISBLANK(Cover!B188),ISBLANK(Cover!C188),ISBLANK(Cover!D188)),"",100-SUM(EP188:ER188))</f>
        <v/>
      </c>
      <c r="FC188" s="351" t="str">
        <f t="shared" si="29"/>
        <v/>
      </c>
      <c r="FD188" s="127"/>
    </row>
    <row r="189" spans="1:160" ht="14.5" thickBot="1" x14ac:dyDescent="0.35">
      <c r="A189" s="339"/>
      <c r="B189" s="345"/>
      <c r="C189" s="90"/>
      <c r="D189" s="360"/>
      <c r="E189" s="352"/>
      <c r="F189" s="90"/>
      <c r="G189" s="91"/>
      <c r="H189" s="346"/>
      <c r="I189" s="349"/>
      <c r="J189" s="697"/>
      <c r="K189" s="346"/>
      <c r="L189" s="349"/>
      <c r="M189" s="346"/>
      <c r="N189" s="359"/>
      <c r="O189" s="91"/>
      <c r="P189" s="91"/>
      <c r="Q189" s="91"/>
      <c r="R189" s="360"/>
      <c r="S189" s="353"/>
      <c r="T189" s="91"/>
      <c r="U189" s="40"/>
      <c r="V189" s="446" t="str">
        <f t="shared" si="20"/>
        <v/>
      </c>
      <c r="W189" s="43" t="str">
        <f t="shared" si="21"/>
        <v/>
      </c>
      <c r="X189" s="42" t="str">
        <f t="shared" si="22"/>
        <v/>
      </c>
      <c r="Y189" s="238" t="str">
        <f t="shared" si="23"/>
        <v/>
      </c>
      <c r="Z189" s="112" t="str">
        <f t="shared" si="24"/>
        <v/>
      </c>
      <c r="AA189" s="833" t="str">
        <f t="shared" si="25"/>
        <v/>
      </c>
      <c r="AB189" s="456">
        <f t="shared" si="26"/>
        <v>0</v>
      </c>
      <c r="AC189" s="448">
        <f t="shared" si="28"/>
        <v>1</v>
      </c>
      <c r="AD189" s="837" t="str">
        <f t="shared" si="27"/>
        <v/>
      </c>
      <c r="AF189" s="438"/>
      <c r="AG189" s="447"/>
      <c r="AH189" s="450"/>
      <c r="AI189" s="450"/>
      <c r="AJ189" s="450"/>
      <c r="AK189" s="451"/>
      <c r="AO189" s="438"/>
      <c r="AP189" s="472"/>
      <c r="AQ189" s="473"/>
      <c r="AR189" s="424"/>
      <c r="AS189" s="56"/>
      <c r="AT189" s="44"/>
      <c r="AU189" s="452"/>
      <c r="AV189" s="452"/>
      <c r="AW189" s="452"/>
      <c r="AX189" s="44"/>
      <c r="AY189" s="452"/>
      <c r="AZ189" s="56"/>
      <c r="BA189" s="452"/>
      <c r="BB189" s="455"/>
      <c r="BC189" s="455"/>
      <c r="BD189" s="56"/>
      <c r="BE189" s="452"/>
      <c r="BF189" s="452"/>
      <c r="BG189" s="456"/>
      <c r="BH189" s="457"/>
      <c r="BI189" s="56"/>
      <c r="BJ189" s="474"/>
      <c r="BK189" s="452"/>
      <c r="BL189" s="56"/>
      <c r="BM189" s="56"/>
      <c r="BN189" s="452"/>
      <c r="BR189" s="459"/>
      <c r="BS189" s="460"/>
      <c r="BV189" s="461"/>
      <c r="BW189" s="382"/>
      <c r="BX189" s="382"/>
      <c r="BY189" s="462"/>
      <c r="BZ189" s="475"/>
      <c r="CB189" s="452"/>
      <c r="CC189" s="452"/>
      <c r="CD189" s="452"/>
      <c r="CE189" s="56"/>
      <c r="CF189" s="452"/>
      <c r="CG189" s="452"/>
      <c r="CH189" s="452"/>
      <c r="CI189" s="452"/>
      <c r="CK189" s="382"/>
      <c r="CL189" s="382"/>
      <c r="CM189" s="382"/>
      <c r="CP189" s="464"/>
      <c r="CQ189" s="380"/>
      <c r="CR189" s="476"/>
      <c r="CS189" s="382"/>
      <c r="CT189" s="477"/>
      <c r="CU189" s="382"/>
      <c r="CV189" s="382"/>
      <c r="CW189" s="468"/>
      <c r="CX189" s="469"/>
      <c r="CY189" s="382"/>
      <c r="CZ189" s="470"/>
      <c r="DA189" s="471"/>
      <c r="DB189" s="438"/>
      <c r="DC189" s="461"/>
      <c r="DD189" s="382"/>
      <c r="DE189" s="382"/>
      <c r="DF189" s="382"/>
      <c r="DJ189" s="438"/>
      <c r="DK189" s="461"/>
      <c r="DN189" s="438"/>
      <c r="DO189" s="452"/>
      <c r="DP189" s="455"/>
      <c r="DQ189" s="452"/>
      <c r="DR189" s="456"/>
      <c r="DS189" s="382">
        <v>185</v>
      </c>
      <c r="DW189" s="382"/>
      <c r="DX189" s="382">
        <v>18.899999999999999</v>
      </c>
      <c r="DY189" s="382"/>
      <c r="EO189" s="338">
        <v>186</v>
      </c>
      <c r="EP189" s="338" t="str">
        <f>IF(Cover!B189="","",Cover!B189)</f>
        <v/>
      </c>
      <c r="EQ189" s="338" t="str">
        <f>IF(Cover!C189="","",Cover!C189)</f>
        <v/>
      </c>
      <c r="ER189" s="357" t="str">
        <f>IF(Cover!D189="","",Cover!D189)</f>
        <v/>
      </c>
      <c r="ES189" s="1037" t="str">
        <f>IF(AND(ISBLANK(Cover!B189),ISBLANK(Cover!C189),ISBLANK(Cover!D189)),"",100-SUM(EP189:ER189))</f>
        <v/>
      </c>
      <c r="FC189" s="237" t="str">
        <f t="shared" si="29"/>
        <v/>
      </c>
      <c r="FD189" s="90"/>
    </row>
    <row r="190" spans="1:160" ht="14.5" thickBot="1" x14ac:dyDescent="0.35">
      <c r="A190" s="338"/>
      <c r="B190" s="343"/>
      <c r="C190" s="128"/>
      <c r="D190" s="372"/>
      <c r="E190" s="351"/>
      <c r="F190" s="127"/>
      <c r="G190" s="127"/>
      <c r="H190" s="344"/>
      <c r="I190" s="348"/>
      <c r="J190" s="696"/>
      <c r="K190" s="344"/>
      <c r="L190" s="348"/>
      <c r="M190" s="344"/>
      <c r="N190" s="357"/>
      <c r="O190" s="127"/>
      <c r="P190" s="127"/>
      <c r="Q190" s="127"/>
      <c r="R190" s="358"/>
      <c r="S190" s="351"/>
      <c r="T190" s="127"/>
      <c r="U190" s="40"/>
      <c r="V190" s="446" t="str">
        <f t="shared" si="20"/>
        <v/>
      </c>
      <c r="W190" s="43" t="str">
        <f t="shared" si="21"/>
        <v/>
      </c>
      <c r="X190" s="42" t="str">
        <f t="shared" si="22"/>
        <v/>
      </c>
      <c r="Y190" s="238" t="str">
        <f t="shared" si="23"/>
        <v/>
      </c>
      <c r="Z190" s="112" t="str">
        <f t="shared" si="24"/>
        <v/>
      </c>
      <c r="AA190" s="833" t="str">
        <f t="shared" si="25"/>
        <v/>
      </c>
      <c r="AB190" s="456">
        <f t="shared" si="26"/>
        <v>0</v>
      </c>
      <c r="AC190" s="448">
        <f t="shared" si="28"/>
        <v>1</v>
      </c>
      <c r="AD190" s="837" t="str">
        <f t="shared" si="27"/>
        <v/>
      </c>
      <c r="AF190" s="438"/>
      <c r="AG190" s="447"/>
      <c r="AH190" s="450"/>
      <c r="AI190" s="450"/>
      <c r="AJ190" s="450"/>
      <c r="AK190" s="451"/>
      <c r="AO190" s="438"/>
      <c r="AP190" s="472"/>
      <c r="AQ190" s="473"/>
      <c r="AR190" s="424"/>
      <c r="AS190" s="56"/>
      <c r="AT190" s="44"/>
      <c r="AU190" s="452"/>
      <c r="AV190" s="452"/>
      <c r="AW190" s="452"/>
      <c r="AX190" s="44"/>
      <c r="AY190" s="452"/>
      <c r="AZ190" s="56"/>
      <c r="BA190" s="452"/>
      <c r="BB190" s="455"/>
      <c r="BC190" s="455"/>
      <c r="BD190" s="56"/>
      <c r="BE190" s="452"/>
      <c r="BF190" s="452"/>
      <c r="BG190" s="456"/>
      <c r="BH190" s="457"/>
      <c r="BI190" s="56"/>
      <c r="BJ190" s="474"/>
      <c r="BK190" s="452"/>
      <c r="BL190" s="56"/>
      <c r="BM190" s="56"/>
      <c r="BN190" s="452"/>
      <c r="BR190" s="459"/>
      <c r="BS190" s="460"/>
      <c r="BV190" s="461"/>
      <c r="BW190" s="382"/>
      <c r="BX190" s="382"/>
      <c r="BY190" s="462"/>
      <c r="BZ190" s="475"/>
      <c r="CB190" s="452"/>
      <c r="CC190" s="452"/>
      <c r="CD190" s="452"/>
      <c r="CE190" s="56"/>
      <c r="CF190" s="452"/>
      <c r="CG190" s="452"/>
      <c r="CH190" s="452"/>
      <c r="CI190" s="452"/>
      <c r="CK190" s="382"/>
      <c r="CL190" s="382"/>
      <c r="CM190" s="382"/>
      <c r="CP190" s="464"/>
      <c r="CQ190" s="380"/>
      <c r="CR190" s="476"/>
      <c r="CS190" s="382"/>
      <c r="CT190" s="477"/>
      <c r="CU190" s="382"/>
      <c r="CV190" s="382"/>
      <c r="CW190" s="468"/>
      <c r="CX190" s="469"/>
      <c r="CY190" s="382"/>
      <c r="CZ190" s="470"/>
      <c r="DA190" s="471"/>
      <c r="DB190" s="438"/>
      <c r="DC190" s="461"/>
      <c r="DD190" s="382"/>
      <c r="DE190" s="382"/>
      <c r="DF190" s="382"/>
      <c r="DJ190" s="438"/>
      <c r="DK190" s="461"/>
      <c r="DN190" s="438"/>
      <c r="DO190" s="452"/>
      <c r="DP190" s="455"/>
      <c r="DQ190" s="452"/>
      <c r="DR190" s="456"/>
      <c r="DS190" s="382">
        <v>186</v>
      </c>
      <c r="DW190" s="382"/>
      <c r="DX190" s="382">
        <v>19</v>
      </c>
      <c r="DY190" s="382"/>
      <c r="EO190" s="339">
        <v>187</v>
      </c>
      <c r="EP190" s="1035" t="str">
        <f>IF(Cover!B190="","",Cover!B190)</f>
        <v/>
      </c>
      <c r="EQ190" s="1035" t="str">
        <f>IF(Cover!C190="","",Cover!C190)</f>
        <v/>
      </c>
      <c r="ER190" s="1035" t="str">
        <f>IF(Cover!D190="","",Cover!D190)</f>
        <v/>
      </c>
      <c r="ES190" s="1037" t="str">
        <f>IF(AND(ISBLANK(Cover!B190),ISBLANK(Cover!C190),ISBLANK(Cover!D190)),"",100-SUM(EP190:ER190))</f>
        <v/>
      </c>
      <c r="FC190" s="351" t="str">
        <f t="shared" si="29"/>
        <v/>
      </c>
      <c r="FD190" s="127"/>
    </row>
    <row r="191" spans="1:160" ht="14.5" thickBot="1" x14ac:dyDescent="0.35">
      <c r="A191" s="339"/>
      <c r="B191" s="345"/>
      <c r="C191" s="90"/>
      <c r="D191" s="360"/>
      <c r="E191" s="352"/>
      <c r="F191" s="90"/>
      <c r="G191" s="91"/>
      <c r="H191" s="346"/>
      <c r="I191" s="349"/>
      <c r="J191" s="697"/>
      <c r="K191" s="346"/>
      <c r="L191" s="349"/>
      <c r="M191" s="346"/>
      <c r="N191" s="359"/>
      <c r="O191" s="91"/>
      <c r="P191" s="91"/>
      <c r="Q191" s="91"/>
      <c r="R191" s="360"/>
      <c r="S191" s="353"/>
      <c r="T191" s="91"/>
      <c r="U191" s="40"/>
      <c r="V191" s="446" t="str">
        <f t="shared" si="20"/>
        <v/>
      </c>
      <c r="W191" s="43" t="str">
        <f t="shared" si="21"/>
        <v/>
      </c>
      <c r="X191" s="42" t="str">
        <f t="shared" si="22"/>
        <v/>
      </c>
      <c r="Y191" s="238" t="str">
        <f t="shared" si="23"/>
        <v/>
      </c>
      <c r="Z191" s="112" t="str">
        <f t="shared" si="24"/>
        <v/>
      </c>
      <c r="AA191" s="833" t="str">
        <f t="shared" si="25"/>
        <v/>
      </c>
      <c r="AB191" s="456">
        <f t="shared" si="26"/>
        <v>0</v>
      </c>
      <c r="AC191" s="448">
        <f t="shared" si="28"/>
        <v>1</v>
      </c>
      <c r="AD191" s="837" t="str">
        <f t="shared" si="27"/>
        <v/>
      </c>
      <c r="AF191" s="438"/>
      <c r="AG191" s="447"/>
      <c r="AH191" s="450"/>
      <c r="AI191" s="450"/>
      <c r="AJ191" s="450"/>
      <c r="AK191" s="451"/>
      <c r="AO191" s="438"/>
      <c r="AP191" s="472"/>
      <c r="AQ191" s="473"/>
      <c r="AR191" s="424"/>
      <c r="AS191" s="56"/>
      <c r="AT191" s="44"/>
      <c r="AU191" s="452"/>
      <c r="AV191" s="452"/>
      <c r="AW191" s="452"/>
      <c r="AX191" s="44"/>
      <c r="AY191" s="452"/>
      <c r="AZ191" s="56"/>
      <c r="BA191" s="452"/>
      <c r="BB191" s="455"/>
      <c r="BC191" s="455"/>
      <c r="BD191" s="56"/>
      <c r="BE191" s="452"/>
      <c r="BF191" s="452"/>
      <c r="BG191" s="456"/>
      <c r="BH191" s="457"/>
      <c r="BI191" s="56"/>
      <c r="BJ191" s="474"/>
      <c r="BK191" s="452"/>
      <c r="BL191" s="56"/>
      <c r="BM191" s="56"/>
      <c r="BN191" s="452"/>
      <c r="BR191" s="459"/>
      <c r="BS191" s="460"/>
      <c r="BV191" s="461"/>
      <c r="BW191" s="382"/>
      <c r="BX191" s="382"/>
      <c r="BY191" s="462"/>
      <c r="BZ191" s="475"/>
      <c r="CB191" s="452"/>
      <c r="CC191" s="452"/>
      <c r="CD191" s="452"/>
      <c r="CE191" s="56"/>
      <c r="CF191" s="452"/>
      <c r="CG191" s="452"/>
      <c r="CH191" s="452"/>
      <c r="CI191" s="452"/>
      <c r="CK191" s="382"/>
      <c r="CL191" s="382"/>
      <c r="CM191" s="382"/>
      <c r="CP191" s="464"/>
      <c r="CQ191" s="380"/>
      <c r="CR191" s="476"/>
      <c r="CS191" s="382"/>
      <c r="CT191" s="477"/>
      <c r="CU191" s="382"/>
      <c r="CV191" s="382"/>
      <c r="CW191" s="468"/>
      <c r="CX191" s="469"/>
      <c r="CY191" s="382"/>
      <c r="CZ191" s="470"/>
      <c r="DA191" s="471"/>
      <c r="DB191" s="438"/>
      <c r="DC191" s="461"/>
      <c r="DD191" s="382"/>
      <c r="DE191" s="382"/>
      <c r="DF191" s="382"/>
      <c r="DJ191" s="438"/>
      <c r="DK191" s="461"/>
      <c r="DN191" s="438"/>
      <c r="DO191" s="452"/>
      <c r="DP191" s="455"/>
      <c r="DQ191" s="452"/>
      <c r="DR191" s="456"/>
      <c r="DS191" s="382">
        <v>187</v>
      </c>
      <c r="DW191" s="382"/>
      <c r="DX191" s="382">
        <v>19.100000000000001</v>
      </c>
      <c r="DY191" s="382"/>
      <c r="EO191" s="338">
        <v>188</v>
      </c>
      <c r="EP191" s="338" t="str">
        <f>IF(Cover!B191="","",Cover!B191)</f>
        <v/>
      </c>
      <c r="EQ191" s="338" t="str">
        <f>IF(Cover!C191="","",Cover!C191)</f>
        <v/>
      </c>
      <c r="ER191" s="357" t="str">
        <f>IF(Cover!D191="","",Cover!D191)</f>
        <v/>
      </c>
      <c r="ES191" s="1037" t="str">
        <f>IF(AND(ISBLANK(Cover!B191),ISBLANK(Cover!C191),ISBLANK(Cover!D191)),"",100-SUM(EP191:ER191))</f>
        <v/>
      </c>
      <c r="FC191" s="237" t="str">
        <f t="shared" si="29"/>
        <v/>
      </c>
      <c r="FD191" s="90"/>
    </row>
    <row r="192" spans="1:160" ht="14.5" thickBot="1" x14ac:dyDescent="0.35">
      <c r="A192" s="338"/>
      <c r="B192" s="343"/>
      <c r="C192" s="128"/>
      <c r="D192" s="372"/>
      <c r="E192" s="351"/>
      <c r="F192" s="127"/>
      <c r="G192" s="127"/>
      <c r="H192" s="344"/>
      <c r="I192" s="348"/>
      <c r="J192" s="696"/>
      <c r="K192" s="344"/>
      <c r="L192" s="348"/>
      <c r="M192" s="344"/>
      <c r="N192" s="357"/>
      <c r="O192" s="127"/>
      <c r="P192" s="127"/>
      <c r="Q192" s="127"/>
      <c r="R192" s="358"/>
      <c r="S192" s="351"/>
      <c r="T192" s="127"/>
      <c r="U192" s="40"/>
      <c r="V192" s="446" t="str">
        <f t="shared" si="20"/>
        <v/>
      </c>
      <c r="W192" s="43" t="str">
        <f t="shared" si="21"/>
        <v/>
      </c>
      <c r="X192" s="42" t="str">
        <f t="shared" si="22"/>
        <v/>
      </c>
      <c r="Y192" s="238" t="str">
        <f t="shared" si="23"/>
        <v/>
      </c>
      <c r="Z192" s="112" t="str">
        <f t="shared" si="24"/>
        <v/>
      </c>
      <c r="AA192" s="833" t="str">
        <f t="shared" si="25"/>
        <v/>
      </c>
      <c r="AB192" s="456">
        <f t="shared" si="26"/>
        <v>0</v>
      </c>
      <c r="AC192" s="448">
        <f t="shared" si="28"/>
        <v>1</v>
      </c>
      <c r="AD192" s="837" t="str">
        <f t="shared" si="27"/>
        <v/>
      </c>
      <c r="AF192" s="438"/>
      <c r="AG192" s="447"/>
      <c r="AH192" s="450"/>
      <c r="AI192" s="450"/>
      <c r="AJ192" s="450"/>
      <c r="AK192" s="451"/>
      <c r="AO192" s="438"/>
      <c r="AP192" s="472"/>
      <c r="AQ192" s="473"/>
      <c r="AR192" s="424"/>
      <c r="AS192" s="56"/>
      <c r="AT192" s="44"/>
      <c r="AU192" s="452"/>
      <c r="AV192" s="452"/>
      <c r="AW192" s="452"/>
      <c r="AX192" s="44"/>
      <c r="AY192" s="452"/>
      <c r="AZ192" s="56"/>
      <c r="BA192" s="452"/>
      <c r="BB192" s="455"/>
      <c r="BC192" s="455"/>
      <c r="BD192" s="56"/>
      <c r="BE192" s="452"/>
      <c r="BF192" s="452"/>
      <c r="BG192" s="456"/>
      <c r="BH192" s="457"/>
      <c r="BI192" s="56"/>
      <c r="BJ192" s="474"/>
      <c r="BK192" s="452"/>
      <c r="BL192" s="56"/>
      <c r="BM192" s="56"/>
      <c r="BN192" s="452"/>
      <c r="BR192" s="459"/>
      <c r="BS192" s="460"/>
      <c r="BV192" s="461"/>
      <c r="BW192" s="382"/>
      <c r="BX192" s="382"/>
      <c r="BY192" s="462"/>
      <c r="BZ192" s="475"/>
      <c r="CB192" s="452"/>
      <c r="CC192" s="452"/>
      <c r="CD192" s="452"/>
      <c r="CE192" s="56"/>
      <c r="CF192" s="452"/>
      <c r="CG192" s="452"/>
      <c r="CH192" s="452"/>
      <c r="CI192" s="452"/>
      <c r="CK192" s="382"/>
      <c r="CL192" s="382"/>
      <c r="CM192" s="382"/>
      <c r="CP192" s="464"/>
      <c r="CQ192" s="380"/>
      <c r="CR192" s="476"/>
      <c r="CS192" s="382"/>
      <c r="CT192" s="477"/>
      <c r="CU192" s="382"/>
      <c r="CV192" s="382"/>
      <c r="CW192" s="468"/>
      <c r="CX192" s="469"/>
      <c r="CY192" s="382"/>
      <c r="CZ192" s="470"/>
      <c r="DA192" s="471"/>
      <c r="DB192" s="438"/>
      <c r="DC192" s="461"/>
      <c r="DD192" s="382"/>
      <c r="DE192" s="382"/>
      <c r="DF192" s="382"/>
      <c r="DJ192" s="438"/>
      <c r="DK192" s="461"/>
      <c r="DN192" s="438"/>
      <c r="DO192" s="452"/>
      <c r="DP192" s="455"/>
      <c r="DQ192" s="452"/>
      <c r="DR192" s="456"/>
      <c r="DS192" s="382">
        <v>188</v>
      </c>
      <c r="DW192" s="382"/>
      <c r="DX192" s="382">
        <v>19.2</v>
      </c>
      <c r="DY192" s="382"/>
      <c r="EO192" s="339">
        <v>189</v>
      </c>
      <c r="EP192" s="1035" t="str">
        <f>IF(Cover!B192="","",Cover!B192)</f>
        <v/>
      </c>
      <c r="EQ192" s="1035" t="str">
        <f>IF(Cover!C192="","",Cover!C192)</f>
        <v/>
      </c>
      <c r="ER192" s="1035" t="str">
        <f>IF(Cover!D192="","",Cover!D192)</f>
        <v/>
      </c>
      <c r="ES192" s="1037" t="str">
        <f>IF(AND(ISBLANK(Cover!B192),ISBLANK(Cover!C192),ISBLANK(Cover!D192)),"",100-SUM(EP192:ER192))</f>
        <v/>
      </c>
      <c r="FC192" s="351" t="str">
        <f t="shared" si="29"/>
        <v/>
      </c>
      <c r="FD192" s="127"/>
    </row>
    <row r="193" spans="1:160" ht="14.5" thickBot="1" x14ac:dyDescent="0.35">
      <c r="A193" s="339"/>
      <c r="B193" s="345"/>
      <c r="C193" s="90"/>
      <c r="D193" s="360"/>
      <c r="E193" s="352"/>
      <c r="F193" s="90"/>
      <c r="G193" s="91"/>
      <c r="H193" s="346"/>
      <c r="I193" s="349"/>
      <c r="J193" s="697"/>
      <c r="K193" s="346"/>
      <c r="L193" s="349"/>
      <c r="M193" s="346"/>
      <c r="N193" s="359"/>
      <c r="O193" s="91"/>
      <c r="P193" s="91"/>
      <c r="Q193" s="91"/>
      <c r="R193" s="360"/>
      <c r="S193" s="353"/>
      <c r="T193" s="91"/>
      <c r="U193" s="40"/>
      <c r="V193" s="446" t="str">
        <f t="shared" si="20"/>
        <v/>
      </c>
      <c r="W193" s="43" t="str">
        <f t="shared" si="21"/>
        <v/>
      </c>
      <c r="X193" s="42" t="str">
        <f t="shared" si="22"/>
        <v/>
      </c>
      <c r="Y193" s="238" t="str">
        <f t="shared" si="23"/>
        <v/>
      </c>
      <c r="Z193" s="112" t="str">
        <f t="shared" si="24"/>
        <v/>
      </c>
      <c r="AA193" s="833" t="str">
        <f t="shared" si="25"/>
        <v/>
      </c>
      <c r="AB193" s="456">
        <f t="shared" si="26"/>
        <v>0</v>
      </c>
      <c r="AC193" s="448">
        <f t="shared" si="28"/>
        <v>1</v>
      </c>
      <c r="AD193" s="837" t="str">
        <f t="shared" si="27"/>
        <v/>
      </c>
      <c r="AF193" s="438"/>
      <c r="AG193" s="447"/>
      <c r="AH193" s="450"/>
      <c r="AI193" s="450"/>
      <c r="AJ193" s="450"/>
      <c r="AK193" s="451"/>
      <c r="AO193" s="438"/>
      <c r="AP193" s="472"/>
      <c r="AQ193" s="473"/>
      <c r="AR193" s="424"/>
      <c r="AS193" s="56"/>
      <c r="AT193" s="44"/>
      <c r="AU193" s="452"/>
      <c r="AV193" s="452"/>
      <c r="AW193" s="452"/>
      <c r="AX193" s="44"/>
      <c r="AY193" s="452"/>
      <c r="AZ193" s="56"/>
      <c r="BA193" s="452"/>
      <c r="BB193" s="455"/>
      <c r="BC193" s="455"/>
      <c r="BD193" s="56"/>
      <c r="BE193" s="452"/>
      <c r="BF193" s="452"/>
      <c r="BG193" s="456"/>
      <c r="BH193" s="457"/>
      <c r="BI193" s="56"/>
      <c r="BJ193" s="474"/>
      <c r="BK193" s="452"/>
      <c r="BL193" s="56"/>
      <c r="BM193" s="56"/>
      <c r="BN193" s="452"/>
      <c r="BR193" s="459"/>
      <c r="BS193" s="460"/>
      <c r="BV193" s="461"/>
      <c r="BW193" s="382"/>
      <c r="BX193" s="382"/>
      <c r="BY193" s="462"/>
      <c r="BZ193" s="475"/>
      <c r="CB193" s="452"/>
      <c r="CC193" s="452"/>
      <c r="CD193" s="452"/>
      <c r="CE193" s="56"/>
      <c r="CF193" s="452"/>
      <c r="CG193" s="452"/>
      <c r="CH193" s="452"/>
      <c r="CI193" s="452"/>
      <c r="CK193" s="382"/>
      <c r="CL193" s="382"/>
      <c r="CM193" s="382"/>
      <c r="CP193" s="464"/>
      <c r="CQ193" s="380"/>
      <c r="CR193" s="476"/>
      <c r="CS193" s="382"/>
      <c r="CT193" s="477"/>
      <c r="CU193" s="382"/>
      <c r="CV193" s="382"/>
      <c r="CW193" s="468"/>
      <c r="CX193" s="469"/>
      <c r="CY193" s="382"/>
      <c r="CZ193" s="470"/>
      <c r="DA193" s="471"/>
      <c r="DB193" s="438"/>
      <c r="DC193" s="461"/>
      <c r="DD193" s="382"/>
      <c r="DE193" s="382"/>
      <c r="DF193" s="382"/>
      <c r="DJ193" s="438"/>
      <c r="DK193" s="461"/>
      <c r="DN193" s="438"/>
      <c r="DO193" s="452"/>
      <c r="DP193" s="455"/>
      <c r="DQ193" s="452"/>
      <c r="DR193" s="456"/>
      <c r="DS193" s="382">
        <v>189</v>
      </c>
      <c r="DW193" s="382"/>
      <c r="DX193" s="382">
        <v>19.3</v>
      </c>
      <c r="DY193" s="382"/>
      <c r="EO193" s="338">
        <v>190</v>
      </c>
      <c r="EP193" s="338" t="str">
        <f>IF(Cover!B193="","",Cover!B193)</f>
        <v/>
      </c>
      <c r="EQ193" s="338" t="str">
        <f>IF(Cover!C193="","",Cover!C193)</f>
        <v/>
      </c>
      <c r="ER193" s="357" t="str">
        <f>IF(Cover!D193="","",Cover!D193)</f>
        <v/>
      </c>
      <c r="ES193" s="1037" t="str">
        <f>IF(AND(ISBLANK(Cover!B193),ISBLANK(Cover!C193),ISBLANK(Cover!D193)),"",100-SUM(EP193:ER193))</f>
        <v/>
      </c>
      <c r="FC193" s="237" t="str">
        <f t="shared" si="29"/>
        <v/>
      </c>
      <c r="FD193" s="90"/>
    </row>
    <row r="194" spans="1:160" ht="14.5" thickBot="1" x14ac:dyDescent="0.35">
      <c r="A194" s="338"/>
      <c r="B194" s="343"/>
      <c r="C194" s="128"/>
      <c r="D194" s="372"/>
      <c r="E194" s="351"/>
      <c r="F194" s="127"/>
      <c r="G194" s="127"/>
      <c r="H194" s="344"/>
      <c r="I194" s="348"/>
      <c r="J194" s="696"/>
      <c r="K194" s="344"/>
      <c r="L194" s="348"/>
      <c r="M194" s="344"/>
      <c r="N194" s="357"/>
      <c r="O194" s="127"/>
      <c r="P194" s="127"/>
      <c r="Q194" s="127"/>
      <c r="R194" s="358"/>
      <c r="S194" s="351"/>
      <c r="T194" s="127"/>
      <c r="U194" s="40"/>
      <c r="V194" s="446" t="str">
        <f t="shared" si="20"/>
        <v/>
      </c>
      <c r="W194" s="43" t="str">
        <f t="shared" si="21"/>
        <v/>
      </c>
      <c r="X194" s="42" t="str">
        <f t="shared" si="22"/>
        <v/>
      </c>
      <c r="Y194" s="238" t="str">
        <f t="shared" si="23"/>
        <v/>
      </c>
      <c r="Z194" s="112" t="str">
        <f t="shared" si="24"/>
        <v/>
      </c>
      <c r="AA194" s="833" t="str">
        <f t="shared" si="25"/>
        <v/>
      </c>
      <c r="AB194" s="456">
        <f t="shared" si="26"/>
        <v>0</v>
      </c>
      <c r="AC194" s="448">
        <f t="shared" si="28"/>
        <v>1</v>
      </c>
      <c r="AD194" s="837" t="str">
        <f t="shared" si="27"/>
        <v/>
      </c>
      <c r="AF194" s="438"/>
      <c r="AG194" s="447"/>
      <c r="AH194" s="450"/>
      <c r="AI194" s="450"/>
      <c r="AJ194" s="450"/>
      <c r="AK194" s="451"/>
      <c r="AO194" s="438"/>
      <c r="AP194" s="472"/>
      <c r="AQ194" s="473"/>
      <c r="AR194" s="424"/>
      <c r="AS194" s="56"/>
      <c r="AT194" s="44"/>
      <c r="AU194" s="452"/>
      <c r="AV194" s="452"/>
      <c r="AW194" s="452"/>
      <c r="AX194" s="44"/>
      <c r="AY194" s="452"/>
      <c r="AZ194" s="56"/>
      <c r="BA194" s="452"/>
      <c r="BB194" s="455"/>
      <c r="BC194" s="455"/>
      <c r="BD194" s="56"/>
      <c r="BE194" s="452"/>
      <c r="BF194" s="452"/>
      <c r="BG194" s="456"/>
      <c r="BH194" s="457"/>
      <c r="BI194" s="56"/>
      <c r="BJ194" s="474"/>
      <c r="BK194" s="452"/>
      <c r="BL194" s="56"/>
      <c r="BM194" s="56"/>
      <c r="BN194" s="452"/>
      <c r="BR194" s="459"/>
      <c r="BS194" s="460"/>
      <c r="BV194" s="461"/>
      <c r="BW194" s="382"/>
      <c r="BX194" s="382"/>
      <c r="BY194" s="462"/>
      <c r="BZ194" s="475"/>
      <c r="CB194" s="452"/>
      <c r="CC194" s="452"/>
      <c r="CD194" s="452"/>
      <c r="CE194" s="56"/>
      <c r="CF194" s="452"/>
      <c r="CG194" s="452"/>
      <c r="CH194" s="452"/>
      <c r="CI194" s="452"/>
      <c r="CK194" s="382"/>
      <c r="CL194" s="382"/>
      <c r="CM194" s="382"/>
      <c r="CP194" s="464"/>
      <c r="CQ194" s="380"/>
      <c r="CR194" s="476"/>
      <c r="CS194" s="382"/>
      <c r="CT194" s="477"/>
      <c r="CU194" s="382"/>
      <c r="CV194" s="382"/>
      <c r="CW194" s="468"/>
      <c r="CX194" s="469"/>
      <c r="CY194" s="382"/>
      <c r="CZ194" s="470"/>
      <c r="DA194" s="471"/>
      <c r="DB194" s="438"/>
      <c r="DC194" s="461"/>
      <c r="DD194" s="382"/>
      <c r="DE194" s="382"/>
      <c r="DF194" s="382"/>
      <c r="DJ194" s="438"/>
      <c r="DK194" s="461"/>
      <c r="DN194" s="438"/>
      <c r="DO194" s="452"/>
      <c r="DP194" s="455"/>
      <c r="DQ194" s="452"/>
      <c r="DR194" s="456"/>
      <c r="DS194" s="382">
        <v>190</v>
      </c>
      <c r="DW194" s="382"/>
      <c r="DX194" s="382">
        <v>19.399999999999999</v>
      </c>
      <c r="DY194" s="382"/>
      <c r="EO194" s="339">
        <v>191</v>
      </c>
      <c r="EP194" s="1035" t="str">
        <f>IF(Cover!B194="","",Cover!B194)</f>
        <v/>
      </c>
      <c r="EQ194" s="1035" t="str">
        <f>IF(Cover!C194="","",Cover!C194)</f>
        <v/>
      </c>
      <c r="ER194" s="1035" t="str">
        <f>IF(Cover!D194="","",Cover!D194)</f>
        <v/>
      </c>
      <c r="ES194" s="1037" t="str">
        <f>IF(AND(ISBLANK(Cover!B194),ISBLANK(Cover!C194),ISBLANK(Cover!D194)),"",100-SUM(EP194:ER194))</f>
        <v/>
      </c>
      <c r="FC194" s="351" t="str">
        <f t="shared" si="29"/>
        <v/>
      </c>
      <c r="FD194" s="127"/>
    </row>
    <row r="195" spans="1:160" ht="14.5" thickBot="1" x14ac:dyDescent="0.35">
      <c r="A195" s="339"/>
      <c r="B195" s="345"/>
      <c r="C195" s="90"/>
      <c r="D195" s="360"/>
      <c r="E195" s="352"/>
      <c r="F195" s="90"/>
      <c r="G195" s="91"/>
      <c r="H195" s="346"/>
      <c r="I195" s="349"/>
      <c r="J195" s="697"/>
      <c r="K195" s="346"/>
      <c r="L195" s="349"/>
      <c r="M195" s="346"/>
      <c r="N195" s="359"/>
      <c r="O195" s="91"/>
      <c r="P195" s="91"/>
      <c r="Q195" s="91"/>
      <c r="R195" s="360"/>
      <c r="S195" s="353"/>
      <c r="T195" s="91"/>
      <c r="U195" s="40"/>
      <c r="V195" s="446" t="str">
        <f t="shared" si="20"/>
        <v/>
      </c>
      <c r="W195" s="43" t="str">
        <f t="shared" si="21"/>
        <v/>
      </c>
      <c r="X195" s="42" t="str">
        <f t="shared" si="22"/>
        <v/>
      </c>
      <c r="Y195" s="238" t="str">
        <f t="shared" si="23"/>
        <v/>
      </c>
      <c r="Z195" s="112" t="str">
        <f t="shared" si="24"/>
        <v/>
      </c>
      <c r="AA195" s="833" t="str">
        <f t="shared" si="25"/>
        <v/>
      </c>
      <c r="AB195" s="456">
        <f t="shared" si="26"/>
        <v>0</v>
      </c>
      <c r="AC195" s="448">
        <f t="shared" si="28"/>
        <v>1</v>
      </c>
      <c r="AD195" s="837" t="str">
        <f t="shared" si="27"/>
        <v/>
      </c>
      <c r="AF195" s="438"/>
      <c r="AG195" s="447"/>
      <c r="AH195" s="450"/>
      <c r="AI195" s="450"/>
      <c r="AJ195" s="450"/>
      <c r="AK195" s="451"/>
      <c r="AO195" s="438"/>
      <c r="AP195" s="472"/>
      <c r="AQ195" s="473"/>
      <c r="AR195" s="424"/>
      <c r="AS195" s="56"/>
      <c r="AT195" s="44"/>
      <c r="AU195" s="452"/>
      <c r="AV195" s="452"/>
      <c r="AW195" s="452"/>
      <c r="AX195" s="44"/>
      <c r="AY195" s="452"/>
      <c r="AZ195" s="56"/>
      <c r="BA195" s="452"/>
      <c r="BB195" s="455"/>
      <c r="BC195" s="455"/>
      <c r="BD195" s="56"/>
      <c r="BE195" s="452"/>
      <c r="BF195" s="452"/>
      <c r="BG195" s="456"/>
      <c r="BH195" s="457"/>
      <c r="BI195" s="56"/>
      <c r="BJ195" s="474"/>
      <c r="BK195" s="452"/>
      <c r="BL195" s="56"/>
      <c r="BM195" s="56"/>
      <c r="BN195" s="452"/>
      <c r="BR195" s="459"/>
      <c r="BS195" s="460"/>
      <c r="BV195" s="461"/>
      <c r="BW195" s="382"/>
      <c r="BX195" s="382"/>
      <c r="BY195" s="462"/>
      <c r="BZ195" s="475"/>
      <c r="CB195" s="452"/>
      <c r="CC195" s="452"/>
      <c r="CD195" s="452"/>
      <c r="CE195" s="56"/>
      <c r="CF195" s="452"/>
      <c r="CG195" s="452"/>
      <c r="CH195" s="452"/>
      <c r="CI195" s="452"/>
      <c r="CK195" s="382"/>
      <c r="CL195" s="382"/>
      <c r="CM195" s="382"/>
      <c r="CP195" s="464"/>
      <c r="CQ195" s="380"/>
      <c r="CR195" s="476"/>
      <c r="CS195" s="382"/>
      <c r="CT195" s="477"/>
      <c r="CU195" s="382"/>
      <c r="CV195" s="382"/>
      <c r="CW195" s="468"/>
      <c r="CX195" s="469"/>
      <c r="CY195" s="382"/>
      <c r="CZ195" s="470"/>
      <c r="DA195" s="471"/>
      <c r="DB195" s="438"/>
      <c r="DC195" s="461"/>
      <c r="DD195" s="382"/>
      <c r="DE195" s="382"/>
      <c r="DF195" s="382"/>
      <c r="DJ195" s="438"/>
      <c r="DK195" s="461"/>
      <c r="DN195" s="438"/>
      <c r="DO195" s="452"/>
      <c r="DP195" s="455"/>
      <c r="DQ195" s="452"/>
      <c r="DR195" s="456"/>
      <c r="DS195" s="382">
        <v>191</v>
      </c>
      <c r="DW195" s="382"/>
      <c r="DX195" s="382">
        <v>19.5</v>
      </c>
      <c r="DY195" s="382"/>
      <c r="EO195" s="338">
        <v>192</v>
      </c>
      <c r="EP195" s="338" t="str">
        <f>IF(Cover!B195="","",Cover!B195)</f>
        <v/>
      </c>
      <c r="EQ195" s="338" t="str">
        <f>IF(Cover!C195="","",Cover!C195)</f>
        <v/>
      </c>
      <c r="ER195" s="357" t="str">
        <f>IF(Cover!D195="","",Cover!D195)</f>
        <v/>
      </c>
      <c r="ES195" s="1037" t="str">
        <f>IF(AND(ISBLANK(Cover!B195),ISBLANK(Cover!C195),ISBLANK(Cover!D195)),"",100-SUM(EP195:ER195))</f>
        <v/>
      </c>
      <c r="FC195" s="237" t="str">
        <f t="shared" si="29"/>
        <v/>
      </c>
      <c r="FD195" s="90"/>
    </row>
    <row r="196" spans="1:160" ht="14.5" thickBot="1" x14ac:dyDescent="0.35">
      <c r="A196" s="338"/>
      <c r="B196" s="343"/>
      <c r="C196" s="128"/>
      <c r="D196" s="372"/>
      <c r="E196" s="351"/>
      <c r="F196" s="127"/>
      <c r="G196" s="127"/>
      <c r="H196" s="344"/>
      <c r="I196" s="348"/>
      <c r="J196" s="696"/>
      <c r="K196" s="344"/>
      <c r="L196" s="348"/>
      <c r="M196" s="344"/>
      <c r="N196" s="357"/>
      <c r="O196" s="127"/>
      <c r="P196" s="127"/>
      <c r="Q196" s="127"/>
      <c r="R196" s="358"/>
      <c r="S196" s="351"/>
      <c r="T196" s="127"/>
      <c r="U196" s="40"/>
      <c r="V196" s="446" t="str">
        <f t="shared" si="20"/>
        <v/>
      </c>
      <c r="W196" s="43" t="str">
        <f t="shared" si="21"/>
        <v/>
      </c>
      <c r="X196" s="42" t="str">
        <f t="shared" si="22"/>
        <v/>
      </c>
      <c r="Y196" s="238" t="str">
        <f t="shared" si="23"/>
        <v/>
      </c>
      <c r="Z196" s="112" t="str">
        <f t="shared" si="24"/>
        <v/>
      </c>
      <c r="AA196" s="833" t="str">
        <f t="shared" si="25"/>
        <v/>
      </c>
      <c r="AB196" s="456">
        <f t="shared" si="26"/>
        <v>0</v>
      </c>
      <c r="AC196" s="448">
        <f t="shared" si="28"/>
        <v>1</v>
      </c>
      <c r="AD196" s="837" t="str">
        <f t="shared" si="27"/>
        <v/>
      </c>
      <c r="AF196" s="438"/>
      <c r="AG196" s="447"/>
      <c r="AH196" s="450"/>
      <c r="AI196" s="450"/>
      <c r="AJ196" s="450"/>
      <c r="AK196" s="451"/>
      <c r="AO196" s="438"/>
      <c r="AP196" s="472"/>
      <c r="AQ196" s="473"/>
      <c r="AR196" s="424"/>
      <c r="AS196" s="56"/>
      <c r="AT196" s="44"/>
      <c r="AU196" s="452"/>
      <c r="AV196" s="452"/>
      <c r="AW196" s="452"/>
      <c r="AX196" s="44"/>
      <c r="AY196" s="452"/>
      <c r="AZ196" s="56"/>
      <c r="BA196" s="452"/>
      <c r="BB196" s="455"/>
      <c r="BC196" s="455"/>
      <c r="BD196" s="56"/>
      <c r="BE196" s="452"/>
      <c r="BF196" s="452"/>
      <c r="BG196" s="456"/>
      <c r="BH196" s="457"/>
      <c r="BI196" s="56"/>
      <c r="BJ196" s="474"/>
      <c r="BK196" s="452"/>
      <c r="BL196" s="56"/>
      <c r="BM196" s="56"/>
      <c r="BN196" s="452"/>
      <c r="BR196" s="459"/>
      <c r="BS196" s="460"/>
      <c r="BV196" s="461"/>
      <c r="BW196" s="382"/>
      <c r="BX196" s="382"/>
      <c r="BY196" s="462"/>
      <c r="BZ196" s="475"/>
      <c r="CB196" s="452"/>
      <c r="CC196" s="452"/>
      <c r="CD196" s="452"/>
      <c r="CE196" s="56"/>
      <c r="CF196" s="452"/>
      <c r="CG196" s="452"/>
      <c r="CH196" s="452"/>
      <c r="CI196" s="452"/>
      <c r="CK196" s="382"/>
      <c r="CL196" s="382"/>
      <c r="CM196" s="382"/>
      <c r="CP196" s="464"/>
      <c r="CQ196" s="380"/>
      <c r="CR196" s="476"/>
      <c r="CS196" s="382"/>
      <c r="CT196" s="477"/>
      <c r="CU196" s="382"/>
      <c r="CV196" s="382"/>
      <c r="CW196" s="468"/>
      <c r="CX196" s="469"/>
      <c r="CY196" s="382"/>
      <c r="CZ196" s="470"/>
      <c r="DA196" s="471"/>
      <c r="DB196" s="438"/>
      <c r="DC196" s="461"/>
      <c r="DD196" s="382"/>
      <c r="DE196" s="382"/>
      <c r="DF196" s="382"/>
      <c r="DJ196" s="438"/>
      <c r="DK196" s="461"/>
      <c r="DN196" s="438"/>
      <c r="DO196" s="452"/>
      <c r="DP196" s="455"/>
      <c r="DQ196" s="452"/>
      <c r="DR196" s="456"/>
      <c r="DS196" s="382">
        <v>192</v>
      </c>
      <c r="DW196" s="382"/>
      <c r="DX196" s="382">
        <v>19.600000000000001</v>
      </c>
      <c r="DY196" s="382"/>
      <c r="EO196" s="339">
        <v>193</v>
      </c>
      <c r="EP196" s="1035" t="str">
        <f>IF(Cover!B196="","",Cover!B196)</f>
        <v/>
      </c>
      <c r="EQ196" s="1035" t="str">
        <f>IF(Cover!C196="","",Cover!C196)</f>
        <v/>
      </c>
      <c r="ER196" s="1035" t="str">
        <f>IF(Cover!D196="","",Cover!D196)</f>
        <v/>
      </c>
      <c r="ES196" s="1037" t="str">
        <f>IF(AND(ISBLANK(Cover!B196),ISBLANK(Cover!C196),ISBLANK(Cover!D196)),"",100-SUM(EP196:ER196))</f>
        <v/>
      </c>
      <c r="FC196" s="351" t="str">
        <f t="shared" si="29"/>
        <v/>
      </c>
      <c r="FD196" s="127"/>
    </row>
    <row r="197" spans="1:160" ht="14.5" thickBot="1" x14ac:dyDescent="0.35">
      <c r="A197" s="339"/>
      <c r="B197" s="345"/>
      <c r="C197" s="90"/>
      <c r="D197" s="360"/>
      <c r="E197" s="352"/>
      <c r="F197" s="90"/>
      <c r="G197" s="91"/>
      <c r="H197" s="346"/>
      <c r="I197" s="350"/>
      <c r="J197" s="697"/>
      <c r="K197" s="346"/>
      <c r="L197" s="349"/>
      <c r="M197" s="346"/>
      <c r="N197" s="361"/>
      <c r="O197" s="91"/>
      <c r="P197" s="91"/>
      <c r="Q197" s="91"/>
      <c r="R197" s="360"/>
      <c r="S197" s="353"/>
      <c r="T197" s="91"/>
      <c r="U197" s="40"/>
      <c r="V197" s="446" t="str">
        <f t="shared" ref="V197:V221" si="30">IF(L197="","",L197*12/39)</f>
        <v/>
      </c>
      <c r="W197" s="43" t="str">
        <f t="shared" si="21"/>
        <v/>
      </c>
      <c r="X197" s="42" t="str">
        <f t="shared" si="22"/>
        <v/>
      </c>
      <c r="Y197" s="238" t="str">
        <f t="shared" si="23"/>
        <v/>
      </c>
      <c r="Z197" s="112" t="str">
        <f t="shared" si="24"/>
        <v/>
      </c>
      <c r="AA197" s="833" t="str">
        <f t="shared" si="25"/>
        <v/>
      </c>
      <c r="AB197" s="456">
        <f t="shared" si="26"/>
        <v>0</v>
      </c>
      <c r="AC197" s="448">
        <f t="shared" si="28"/>
        <v>1</v>
      </c>
      <c r="AD197" s="837" t="str">
        <f t="shared" si="27"/>
        <v/>
      </c>
      <c r="AF197" s="438"/>
      <c r="AG197" s="447"/>
      <c r="AH197" s="450"/>
      <c r="AI197" s="450"/>
      <c r="AJ197" s="450"/>
      <c r="AK197" s="451"/>
      <c r="AO197" s="438"/>
      <c r="AP197" s="472"/>
      <c r="AQ197" s="473"/>
      <c r="AR197" s="424"/>
      <c r="AS197" s="56"/>
      <c r="AT197" s="44"/>
      <c r="AU197" s="452"/>
      <c r="AV197" s="452"/>
      <c r="AW197" s="452"/>
      <c r="AX197" s="44"/>
      <c r="AY197" s="452"/>
      <c r="AZ197" s="56"/>
      <c r="BA197" s="452"/>
      <c r="BB197" s="455"/>
      <c r="BC197" s="455"/>
      <c r="BD197" s="56"/>
      <c r="BE197" s="452"/>
      <c r="BF197" s="452"/>
      <c r="BG197" s="456"/>
      <c r="BH197" s="457"/>
      <c r="BI197" s="56"/>
      <c r="BJ197" s="474"/>
      <c r="BK197" s="452"/>
      <c r="BL197" s="56"/>
      <c r="BM197" s="56"/>
      <c r="BN197" s="452"/>
      <c r="BR197" s="459"/>
      <c r="BS197" s="460"/>
      <c r="BV197" s="461"/>
      <c r="BW197" s="382"/>
      <c r="BX197" s="382"/>
      <c r="BY197" s="462"/>
      <c r="BZ197" s="475"/>
      <c r="CB197" s="452"/>
      <c r="CC197" s="452"/>
      <c r="CD197" s="452"/>
      <c r="CE197" s="56"/>
      <c r="CF197" s="452"/>
      <c r="CG197" s="452"/>
      <c r="CH197" s="452"/>
      <c r="CI197" s="452"/>
      <c r="CK197" s="382"/>
      <c r="CL197" s="382"/>
      <c r="CM197" s="382"/>
      <c r="CP197" s="464"/>
      <c r="CQ197" s="380"/>
      <c r="CR197" s="476"/>
      <c r="CS197" s="382"/>
      <c r="CT197" s="477"/>
      <c r="CU197" s="382"/>
      <c r="CV197" s="382"/>
      <c r="CW197" s="468"/>
      <c r="CX197" s="469"/>
      <c r="CY197" s="382"/>
      <c r="CZ197" s="470"/>
      <c r="DA197" s="471"/>
      <c r="DB197" s="438"/>
      <c r="DC197" s="461"/>
      <c r="DD197" s="382"/>
      <c r="DE197" s="382"/>
      <c r="DF197" s="382"/>
      <c r="DJ197" s="438"/>
      <c r="DK197" s="461"/>
      <c r="DN197" s="438"/>
      <c r="DO197" s="452"/>
      <c r="DP197" s="455"/>
      <c r="DQ197" s="452"/>
      <c r="DR197" s="456"/>
      <c r="DS197" s="382">
        <v>193</v>
      </c>
      <c r="DW197" s="382"/>
      <c r="DX197" s="382">
        <v>19.7</v>
      </c>
      <c r="DY197" s="382"/>
      <c r="EO197" s="338">
        <v>194</v>
      </c>
      <c r="EP197" s="338" t="str">
        <f>IF(Cover!B197="","",Cover!B197)</f>
        <v/>
      </c>
      <c r="EQ197" s="338" t="str">
        <f>IF(Cover!C197="","",Cover!C197)</f>
        <v/>
      </c>
      <c r="ER197" s="357" t="str">
        <f>IF(Cover!D197="","",Cover!D197)</f>
        <v/>
      </c>
      <c r="ES197" s="1037" t="str">
        <f>IF(AND(ISBLANK(Cover!B197),ISBLANK(Cover!C197),ISBLANK(Cover!D197)),"",100-SUM(EP197:ER197))</f>
        <v/>
      </c>
      <c r="FC197" s="237" t="str">
        <f t="shared" si="29"/>
        <v/>
      </c>
      <c r="FD197" s="90"/>
    </row>
    <row r="198" spans="1:160" ht="14.5" thickBot="1" x14ac:dyDescent="0.35">
      <c r="A198" s="338"/>
      <c r="B198" s="343"/>
      <c r="C198" s="128"/>
      <c r="D198" s="372"/>
      <c r="E198" s="351"/>
      <c r="F198" s="127"/>
      <c r="G198" s="127"/>
      <c r="H198" s="344"/>
      <c r="I198" s="348"/>
      <c r="J198" s="696"/>
      <c r="K198" s="344"/>
      <c r="L198" s="348"/>
      <c r="M198" s="344"/>
      <c r="N198" s="357"/>
      <c r="O198" s="127"/>
      <c r="P198" s="127"/>
      <c r="Q198" s="127"/>
      <c r="R198" s="358"/>
      <c r="S198" s="351"/>
      <c r="T198" s="127"/>
      <c r="U198" s="40"/>
      <c r="V198" s="446" t="str">
        <f t="shared" si="30"/>
        <v/>
      </c>
      <c r="W198" s="43" t="str">
        <f t="shared" ref="W198:W261" si="31">IF(F198="","",IF(ISNUMBER(SEARCH(F198,"d")),IF(ISNUMBER(SEARCH(G198,"c")),"CS",IF(ISNUMBER(SEARCH(G198,"u")),"UU")),""))</f>
        <v/>
      </c>
      <c r="X198" s="42" t="str">
        <f t="shared" ref="X198:X261" si="32">IF(F198="","",IF(ISNUMBER(SEARCH(F198,"e")),IF(ISNUMBER(SEARCH(G198,"c")),IF(ISNUMBER(SEARCH(H198,"a")),"CS","CU"),IF(ISNUMBER(SEARCH(H198,"a")),"US","UU")),""))</f>
        <v/>
      </c>
      <c r="Y198" s="238" t="str">
        <f t="shared" ref="Y198:Y261" si="33">IF(W198="",X198,W198)</f>
        <v/>
      </c>
      <c r="Z198" s="112" t="str">
        <f t="shared" ref="Z198:Z261" si="34">IF($Y198="cs",1,IF($Y198="cu",2,IF($Y198="us",3,IF($Y198="uu",4,""))))</f>
        <v/>
      </c>
      <c r="AA198" s="833" t="str">
        <f t="shared" ref="AA198:AA261" si="35">IF(A198="","",A198)</f>
        <v/>
      </c>
      <c r="AB198" s="456">
        <f t="shared" ref="AB198:AB261" si="36">C198</f>
        <v>0</v>
      </c>
      <c r="AC198" s="448">
        <f t="shared" si="28"/>
        <v>1</v>
      </c>
      <c r="AD198" s="837" t="str">
        <f t="shared" ref="AD198:AD261" si="37">IF(AA198&lt;&gt;"",SUMIF(AC:AC,AA198,AB:AB),"")</f>
        <v/>
      </c>
      <c r="AF198" s="438"/>
      <c r="AG198" s="447"/>
      <c r="AH198" s="450"/>
      <c r="AI198" s="450"/>
      <c r="AJ198" s="450"/>
      <c r="AK198" s="451"/>
      <c r="AO198" s="438"/>
      <c r="AP198" s="472"/>
      <c r="AQ198" s="473"/>
      <c r="AR198" s="424"/>
      <c r="AS198" s="56"/>
      <c r="AT198" s="44"/>
      <c r="AU198" s="452"/>
      <c r="AV198" s="452"/>
      <c r="AW198" s="452"/>
      <c r="AX198" s="44"/>
      <c r="AY198" s="452"/>
      <c r="AZ198" s="56"/>
      <c r="BA198" s="452"/>
      <c r="BB198" s="455"/>
      <c r="BC198" s="455"/>
      <c r="BD198" s="56"/>
      <c r="BE198" s="452"/>
      <c r="BF198" s="452"/>
      <c r="BG198" s="456"/>
      <c r="BH198" s="457"/>
      <c r="BI198" s="56"/>
      <c r="BJ198" s="474"/>
      <c r="BK198" s="452"/>
      <c r="BL198" s="56"/>
      <c r="BM198" s="56"/>
      <c r="BN198" s="452"/>
      <c r="BR198" s="459"/>
      <c r="BS198" s="460"/>
      <c r="BV198" s="461"/>
      <c r="BW198" s="382"/>
      <c r="BX198" s="382"/>
      <c r="BY198" s="462"/>
      <c r="BZ198" s="475"/>
      <c r="CB198" s="452"/>
      <c r="CC198" s="452"/>
      <c r="CD198" s="452"/>
      <c r="CE198" s="56"/>
      <c r="CF198" s="452"/>
      <c r="CG198" s="452"/>
      <c r="CH198" s="452"/>
      <c r="CI198" s="452"/>
      <c r="CK198" s="382"/>
      <c r="CL198" s="382"/>
      <c r="CM198" s="382"/>
      <c r="CP198" s="464"/>
      <c r="CQ198" s="380"/>
      <c r="CR198" s="476"/>
      <c r="CS198" s="382"/>
      <c r="CT198" s="477"/>
      <c r="CU198" s="382"/>
      <c r="CV198" s="382"/>
      <c r="CW198" s="468"/>
      <c r="CX198" s="469"/>
      <c r="CY198" s="382"/>
      <c r="CZ198" s="470"/>
      <c r="DA198" s="471"/>
      <c r="DB198" s="438"/>
      <c r="DC198" s="461"/>
      <c r="DD198" s="382"/>
      <c r="DE198" s="382"/>
      <c r="DF198" s="382"/>
      <c r="DJ198" s="438"/>
      <c r="DK198" s="461"/>
      <c r="DN198" s="438"/>
      <c r="DO198" s="452"/>
      <c r="DP198" s="455"/>
      <c r="DQ198" s="452"/>
      <c r="DR198" s="456"/>
      <c r="DS198" s="382">
        <v>194</v>
      </c>
      <c r="DW198" s="382"/>
      <c r="DX198" s="382">
        <v>19.8</v>
      </c>
      <c r="DY198" s="382"/>
      <c r="EO198" s="339">
        <v>195</v>
      </c>
      <c r="EP198" s="1035" t="str">
        <f>IF(Cover!B198="","",Cover!B198)</f>
        <v/>
      </c>
      <c r="EQ198" s="1035" t="str">
        <f>IF(Cover!C198="","",Cover!C198)</f>
        <v/>
      </c>
      <c r="ER198" s="1035" t="str">
        <f>IF(Cover!D198="","",Cover!D198)</f>
        <v/>
      </c>
      <c r="ES198" s="1037" t="str">
        <f>IF(AND(ISBLANK(Cover!B198),ISBLANK(Cover!C198),ISBLANK(Cover!D198)),"",100-SUM(EP198:ER198))</f>
        <v/>
      </c>
      <c r="FC198" s="351" t="str">
        <f t="shared" si="29"/>
        <v/>
      </c>
      <c r="FD198" s="127"/>
    </row>
    <row r="199" spans="1:160" ht="14.5" thickBot="1" x14ac:dyDescent="0.35">
      <c r="A199" s="339"/>
      <c r="B199" s="345"/>
      <c r="C199" s="91"/>
      <c r="D199" s="360"/>
      <c r="E199" s="352"/>
      <c r="F199" s="91"/>
      <c r="G199" s="91"/>
      <c r="H199" s="346"/>
      <c r="I199" s="350"/>
      <c r="J199" s="697"/>
      <c r="K199" s="346"/>
      <c r="L199" s="349"/>
      <c r="M199" s="346"/>
      <c r="N199" s="361"/>
      <c r="O199" s="91"/>
      <c r="P199" s="91"/>
      <c r="Q199" s="91"/>
      <c r="R199" s="360"/>
      <c r="S199" s="355"/>
      <c r="T199" s="91"/>
      <c r="U199" s="40"/>
      <c r="V199" s="446" t="str">
        <f t="shared" si="30"/>
        <v/>
      </c>
      <c r="W199" s="43" t="str">
        <f t="shared" si="31"/>
        <v/>
      </c>
      <c r="X199" s="42" t="str">
        <f t="shared" si="32"/>
        <v/>
      </c>
      <c r="Y199" s="238" t="str">
        <f t="shared" si="33"/>
        <v/>
      </c>
      <c r="Z199" s="112" t="str">
        <f t="shared" si="34"/>
        <v/>
      </c>
      <c r="AA199" s="833" t="str">
        <f t="shared" si="35"/>
        <v/>
      </c>
      <c r="AB199" s="456">
        <f t="shared" si="36"/>
        <v>0</v>
      </c>
      <c r="AC199" s="448">
        <f t="shared" ref="AC199:AC262" si="38">IF(A199&gt;A198,A199,AC198)</f>
        <v>1</v>
      </c>
      <c r="AD199" s="837" t="str">
        <f t="shared" si="37"/>
        <v/>
      </c>
      <c r="AF199" s="438"/>
      <c r="AG199" s="447"/>
      <c r="AH199" s="450"/>
      <c r="AI199" s="450"/>
      <c r="AJ199" s="450"/>
      <c r="AK199" s="451"/>
      <c r="AO199" s="438"/>
      <c r="AP199" s="472"/>
      <c r="AQ199" s="473"/>
      <c r="AR199" s="424"/>
      <c r="AS199" s="56"/>
      <c r="AT199" s="44"/>
      <c r="AU199" s="452"/>
      <c r="AV199" s="452"/>
      <c r="AW199" s="452"/>
      <c r="AX199" s="44"/>
      <c r="AY199" s="452"/>
      <c r="AZ199" s="56"/>
      <c r="BA199" s="452"/>
      <c r="BB199" s="455"/>
      <c r="BC199" s="455"/>
      <c r="BD199" s="56"/>
      <c r="BE199" s="452"/>
      <c r="BF199" s="452"/>
      <c r="BG199" s="456"/>
      <c r="BH199" s="457"/>
      <c r="BI199" s="56"/>
      <c r="BJ199" s="474"/>
      <c r="BK199" s="452"/>
      <c r="BL199" s="56"/>
      <c r="BM199" s="56"/>
      <c r="BN199" s="452"/>
      <c r="BR199" s="459"/>
      <c r="BS199" s="460"/>
      <c r="BV199" s="461"/>
      <c r="BW199" s="382"/>
      <c r="BX199" s="382"/>
      <c r="BY199" s="462"/>
      <c r="BZ199" s="475"/>
      <c r="CB199" s="452"/>
      <c r="CC199" s="452"/>
      <c r="CD199" s="452"/>
      <c r="CE199" s="56"/>
      <c r="CF199" s="452"/>
      <c r="CG199" s="452"/>
      <c r="CH199" s="452"/>
      <c r="CI199" s="452"/>
      <c r="CK199" s="382"/>
      <c r="CL199" s="382"/>
      <c r="CM199" s="382"/>
      <c r="CP199" s="464"/>
      <c r="CQ199" s="380"/>
      <c r="CR199" s="476"/>
      <c r="CS199" s="382"/>
      <c r="CT199" s="477"/>
      <c r="CU199" s="382"/>
      <c r="CV199" s="382"/>
      <c r="CW199" s="468"/>
      <c r="CX199" s="469"/>
      <c r="CY199" s="382"/>
      <c r="CZ199" s="470"/>
      <c r="DA199" s="471"/>
      <c r="DB199" s="438"/>
      <c r="DC199" s="461"/>
      <c r="DD199" s="382"/>
      <c r="DE199" s="382"/>
      <c r="DF199" s="382"/>
      <c r="DJ199" s="438"/>
      <c r="DK199" s="461"/>
      <c r="DN199" s="438"/>
      <c r="DO199" s="452"/>
      <c r="DP199" s="455"/>
      <c r="DQ199" s="452"/>
      <c r="DR199" s="456"/>
      <c r="DS199" s="382">
        <v>195</v>
      </c>
      <c r="DW199" s="382"/>
      <c r="DX199" s="382">
        <v>19.899999999999999</v>
      </c>
      <c r="DY199" s="382"/>
      <c r="EO199" s="338">
        <v>196</v>
      </c>
      <c r="EP199" s="338" t="str">
        <f>IF(Cover!B199="","",Cover!B199)</f>
        <v/>
      </c>
      <c r="EQ199" s="338" t="str">
        <f>IF(Cover!C199="","",Cover!C199)</f>
        <v/>
      </c>
      <c r="ER199" s="357" t="str">
        <f>IF(Cover!D199="","",Cover!D199)</f>
        <v/>
      </c>
      <c r="ES199" s="1037" t="str">
        <f>IF(AND(ISBLANK(Cover!B199),ISBLANK(Cover!C199),ISBLANK(Cover!D199)),"",100-SUM(EP199:ER199))</f>
        <v/>
      </c>
      <c r="FC199" s="237" t="str">
        <f t="shared" ref="FC199:FC262" si="39">IF(E199="","",E199+1)</f>
        <v/>
      </c>
      <c r="FD199" s="91"/>
    </row>
    <row r="200" spans="1:160" ht="14.5" thickBot="1" x14ac:dyDescent="0.35">
      <c r="A200" s="338"/>
      <c r="B200" s="343"/>
      <c r="C200" s="128"/>
      <c r="D200" s="372"/>
      <c r="E200" s="351"/>
      <c r="F200" s="127"/>
      <c r="G200" s="127"/>
      <c r="H200" s="344"/>
      <c r="I200" s="348"/>
      <c r="J200" s="696"/>
      <c r="K200" s="344"/>
      <c r="L200" s="348"/>
      <c r="M200" s="344"/>
      <c r="N200" s="357"/>
      <c r="O200" s="127"/>
      <c r="P200" s="127"/>
      <c r="Q200" s="127"/>
      <c r="R200" s="358"/>
      <c r="S200" s="351"/>
      <c r="T200" s="127"/>
      <c r="U200" s="40"/>
      <c r="V200" s="446" t="str">
        <f t="shared" si="30"/>
        <v/>
      </c>
      <c r="W200" s="43" t="str">
        <f t="shared" si="31"/>
        <v/>
      </c>
      <c r="X200" s="42" t="str">
        <f t="shared" si="32"/>
        <v/>
      </c>
      <c r="Y200" s="238" t="str">
        <f t="shared" si="33"/>
        <v/>
      </c>
      <c r="Z200" s="112" t="str">
        <f t="shared" si="34"/>
        <v/>
      </c>
      <c r="AA200" s="833" t="str">
        <f t="shared" si="35"/>
        <v/>
      </c>
      <c r="AB200" s="456">
        <f t="shared" si="36"/>
        <v>0</v>
      </c>
      <c r="AC200" s="448">
        <f t="shared" si="38"/>
        <v>1</v>
      </c>
      <c r="AD200" s="837" t="str">
        <f t="shared" si="37"/>
        <v/>
      </c>
      <c r="AF200" s="438"/>
      <c r="AG200" s="447"/>
      <c r="AH200" s="450"/>
      <c r="AI200" s="450"/>
      <c r="AJ200" s="450"/>
      <c r="AK200" s="451"/>
      <c r="AO200" s="438"/>
      <c r="AP200" s="472"/>
      <c r="AQ200" s="473"/>
      <c r="AR200" s="424"/>
      <c r="AS200" s="56"/>
      <c r="AT200" s="44"/>
      <c r="AU200" s="452"/>
      <c r="AV200" s="452"/>
      <c r="AW200" s="452"/>
      <c r="AX200" s="44"/>
      <c r="AY200" s="452"/>
      <c r="AZ200" s="56"/>
      <c r="BA200" s="452"/>
      <c r="BB200" s="455"/>
      <c r="BC200" s="455"/>
      <c r="BD200" s="56"/>
      <c r="BE200" s="452"/>
      <c r="BF200" s="452"/>
      <c r="BG200" s="456"/>
      <c r="BH200" s="457"/>
      <c r="BI200" s="56"/>
      <c r="BJ200" s="474"/>
      <c r="BK200" s="452"/>
      <c r="BL200" s="56"/>
      <c r="BM200" s="56"/>
      <c r="BN200" s="452"/>
      <c r="BR200" s="459"/>
      <c r="BS200" s="460"/>
      <c r="BV200" s="461"/>
      <c r="BW200" s="382"/>
      <c r="BX200" s="382"/>
      <c r="BY200" s="462"/>
      <c r="BZ200" s="475"/>
      <c r="CB200" s="452"/>
      <c r="CC200" s="452"/>
      <c r="CD200" s="452"/>
      <c r="CE200" s="56"/>
      <c r="CF200" s="452"/>
      <c r="CG200" s="452"/>
      <c r="CH200" s="452"/>
      <c r="CI200" s="452"/>
      <c r="CK200" s="382"/>
      <c r="CL200" s="382"/>
      <c r="CM200" s="382"/>
      <c r="CP200" s="464"/>
      <c r="CQ200" s="380"/>
      <c r="CR200" s="476"/>
      <c r="CS200" s="382"/>
      <c r="CT200" s="477"/>
      <c r="CU200" s="382"/>
      <c r="CV200" s="382"/>
      <c r="CW200" s="468"/>
      <c r="CX200" s="469"/>
      <c r="CY200" s="382"/>
      <c r="CZ200" s="470"/>
      <c r="DA200" s="471"/>
      <c r="DB200" s="438"/>
      <c r="DC200" s="461"/>
      <c r="DD200" s="382"/>
      <c r="DE200" s="382"/>
      <c r="DF200" s="382"/>
      <c r="DJ200" s="438"/>
      <c r="DK200" s="461"/>
      <c r="DN200" s="438"/>
      <c r="DO200" s="452"/>
      <c r="DP200" s="455"/>
      <c r="DQ200" s="452"/>
      <c r="DR200" s="456"/>
      <c r="DS200" s="382">
        <v>196</v>
      </c>
      <c r="DW200" s="382"/>
      <c r="DX200" s="382">
        <v>20</v>
      </c>
      <c r="DY200" s="382"/>
      <c r="EO200" s="339">
        <v>197</v>
      </c>
      <c r="EP200" s="1035" t="str">
        <f>IF(Cover!B200="","",Cover!B200)</f>
        <v/>
      </c>
      <c r="EQ200" s="1035" t="str">
        <f>IF(Cover!C200="","",Cover!C200)</f>
        <v/>
      </c>
      <c r="ER200" s="1035" t="str">
        <f>IF(Cover!D200="","",Cover!D200)</f>
        <v/>
      </c>
      <c r="ES200" s="1037" t="str">
        <f>IF(AND(ISBLANK(Cover!B200),ISBLANK(Cover!C200),ISBLANK(Cover!D200)),"",100-SUM(EP200:ER200))</f>
        <v/>
      </c>
      <c r="FC200" s="351" t="str">
        <f t="shared" si="39"/>
        <v/>
      </c>
      <c r="FD200" s="127"/>
    </row>
    <row r="201" spans="1:160" ht="14.5" thickBot="1" x14ac:dyDescent="0.35">
      <c r="A201" s="339"/>
      <c r="B201" s="345"/>
      <c r="C201" s="91"/>
      <c r="D201" s="360"/>
      <c r="E201" s="352"/>
      <c r="F201" s="91"/>
      <c r="G201" s="91"/>
      <c r="H201" s="346"/>
      <c r="I201" s="350"/>
      <c r="J201" s="697"/>
      <c r="K201" s="346"/>
      <c r="L201" s="349"/>
      <c r="M201" s="346"/>
      <c r="N201" s="361"/>
      <c r="O201" s="91"/>
      <c r="P201" s="91"/>
      <c r="Q201" s="91"/>
      <c r="R201" s="360"/>
      <c r="S201" s="353"/>
      <c r="T201" s="91"/>
      <c r="U201" s="40"/>
      <c r="V201" s="446" t="str">
        <f t="shared" si="30"/>
        <v/>
      </c>
      <c r="W201" s="43" t="str">
        <f t="shared" si="31"/>
        <v/>
      </c>
      <c r="X201" s="42" t="str">
        <f t="shared" si="32"/>
        <v/>
      </c>
      <c r="Y201" s="238" t="str">
        <f t="shared" si="33"/>
        <v/>
      </c>
      <c r="Z201" s="112" t="str">
        <f t="shared" si="34"/>
        <v/>
      </c>
      <c r="AA201" s="833" t="str">
        <f t="shared" si="35"/>
        <v/>
      </c>
      <c r="AB201" s="456">
        <f t="shared" si="36"/>
        <v>0</v>
      </c>
      <c r="AC201" s="448">
        <f t="shared" si="38"/>
        <v>1</v>
      </c>
      <c r="AD201" s="837" t="str">
        <f t="shared" si="37"/>
        <v/>
      </c>
      <c r="AF201" s="438"/>
      <c r="AG201" s="447"/>
      <c r="AH201" s="450"/>
      <c r="AI201" s="450"/>
      <c r="AJ201" s="450"/>
      <c r="AK201" s="451"/>
      <c r="AO201" s="438"/>
      <c r="AP201" s="472"/>
      <c r="AQ201" s="473"/>
      <c r="AR201" s="424"/>
      <c r="AS201" s="56"/>
      <c r="AT201" s="44"/>
      <c r="AU201" s="452"/>
      <c r="AV201" s="452"/>
      <c r="AW201" s="452"/>
      <c r="AX201" s="44"/>
      <c r="AY201" s="452"/>
      <c r="AZ201" s="56"/>
      <c r="BA201" s="452"/>
      <c r="BB201" s="455"/>
      <c r="BC201" s="455"/>
      <c r="BD201" s="56"/>
      <c r="BE201" s="452"/>
      <c r="BF201" s="452"/>
      <c r="BG201" s="456"/>
      <c r="BH201" s="457"/>
      <c r="BI201" s="56"/>
      <c r="BJ201" s="474"/>
      <c r="BK201" s="452"/>
      <c r="BL201" s="56"/>
      <c r="BM201" s="56"/>
      <c r="BN201" s="452"/>
      <c r="BR201" s="459"/>
      <c r="BS201" s="460"/>
      <c r="BV201" s="461"/>
      <c r="BW201" s="382"/>
      <c r="BX201" s="382"/>
      <c r="BY201" s="462"/>
      <c r="BZ201" s="475"/>
      <c r="CB201" s="452"/>
      <c r="CC201" s="452"/>
      <c r="CD201" s="452"/>
      <c r="CE201" s="56"/>
      <c r="CF201" s="452"/>
      <c r="CG201" s="452"/>
      <c r="CH201" s="452"/>
      <c r="CI201" s="452"/>
      <c r="CK201" s="382"/>
      <c r="CL201" s="382"/>
      <c r="CM201" s="382"/>
      <c r="CP201" s="464"/>
      <c r="CQ201" s="380"/>
      <c r="CR201" s="476"/>
      <c r="CS201" s="382"/>
      <c r="CT201" s="477"/>
      <c r="CU201" s="382"/>
      <c r="CV201" s="382"/>
      <c r="CW201" s="468"/>
      <c r="CX201" s="469"/>
      <c r="CY201" s="382"/>
      <c r="CZ201" s="470"/>
      <c r="DA201" s="471"/>
      <c r="DB201" s="438"/>
      <c r="DC201" s="461"/>
      <c r="DD201" s="382"/>
      <c r="DE201" s="382"/>
      <c r="DF201" s="382"/>
      <c r="DJ201" s="438"/>
      <c r="DK201" s="461"/>
      <c r="DN201" s="438"/>
      <c r="DO201" s="452"/>
      <c r="DP201" s="455"/>
      <c r="DQ201" s="452"/>
      <c r="DR201" s="456"/>
      <c r="DS201" s="382">
        <v>197</v>
      </c>
      <c r="DW201" s="382"/>
      <c r="DX201" s="382">
        <v>20.100000000000001</v>
      </c>
      <c r="DY201" s="382"/>
      <c r="EO201" s="338">
        <v>198</v>
      </c>
      <c r="EP201" s="338" t="str">
        <f>IF(Cover!B201="","",Cover!B201)</f>
        <v/>
      </c>
      <c r="EQ201" s="338" t="str">
        <f>IF(Cover!C201="","",Cover!C201)</f>
        <v/>
      </c>
      <c r="ER201" s="357" t="str">
        <f>IF(Cover!D201="","",Cover!D201)</f>
        <v/>
      </c>
      <c r="ES201" s="1037" t="str">
        <f>IF(AND(ISBLANK(Cover!B201),ISBLANK(Cover!C201),ISBLANK(Cover!D201)),"",100-SUM(EP201:ER201))</f>
        <v/>
      </c>
      <c r="FC201" s="237" t="str">
        <f t="shared" si="39"/>
        <v/>
      </c>
      <c r="FD201" s="91"/>
    </row>
    <row r="202" spans="1:160" ht="14.5" thickBot="1" x14ac:dyDescent="0.35">
      <c r="A202" s="338"/>
      <c r="B202" s="343"/>
      <c r="C202" s="128"/>
      <c r="D202" s="372"/>
      <c r="E202" s="351"/>
      <c r="F202" s="127"/>
      <c r="G202" s="127"/>
      <c r="H202" s="344"/>
      <c r="I202" s="348"/>
      <c r="J202" s="696"/>
      <c r="K202" s="344"/>
      <c r="L202" s="348"/>
      <c r="M202" s="344"/>
      <c r="N202" s="357"/>
      <c r="O202" s="127"/>
      <c r="P202" s="127"/>
      <c r="Q202" s="127"/>
      <c r="R202" s="358"/>
      <c r="S202" s="351"/>
      <c r="T202" s="127"/>
      <c r="U202" s="40"/>
      <c r="V202" s="446" t="str">
        <f t="shared" si="30"/>
        <v/>
      </c>
      <c r="W202" s="43" t="str">
        <f t="shared" si="31"/>
        <v/>
      </c>
      <c r="X202" s="42" t="str">
        <f t="shared" si="32"/>
        <v/>
      </c>
      <c r="Y202" s="238" t="str">
        <f t="shared" si="33"/>
        <v/>
      </c>
      <c r="Z202" s="112" t="str">
        <f t="shared" si="34"/>
        <v/>
      </c>
      <c r="AA202" s="833" t="str">
        <f t="shared" si="35"/>
        <v/>
      </c>
      <c r="AB202" s="456">
        <f t="shared" si="36"/>
        <v>0</v>
      </c>
      <c r="AC202" s="448">
        <f t="shared" si="38"/>
        <v>1</v>
      </c>
      <c r="AD202" s="837" t="str">
        <f t="shared" si="37"/>
        <v/>
      </c>
      <c r="AF202" s="438"/>
      <c r="AG202" s="447"/>
      <c r="AH202" s="450"/>
      <c r="AI202" s="450"/>
      <c r="AJ202" s="450"/>
      <c r="AK202" s="451"/>
      <c r="AO202" s="438"/>
      <c r="AP202" s="472"/>
      <c r="AQ202" s="473"/>
      <c r="AR202" s="424"/>
      <c r="AS202" s="56"/>
      <c r="AT202" s="44"/>
      <c r="AU202" s="452"/>
      <c r="AV202" s="452"/>
      <c r="AW202" s="452"/>
      <c r="AX202" s="44"/>
      <c r="AY202" s="452"/>
      <c r="AZ202" s="56"/>
      <c r="BA202" s="452"/>
      <c r="BB202" s="455"/>
      <c r="BC202" s="455"/>
      <c r="BD202" s="56"/>
      <c r="BE202" s="452"/>
      <c r="BF202" s="452"/>
      <c r="BG202" s="456"/>
      <c r="BH202" s="457"/>
      <c r="BI202" s="56"/>
      <c r="BJ202" s="474"/>
      <c r="BK202" s="452"/>
      <c r="BL202" s="56"/>
      <c r="BM202" s="56"/>
      <c r="BN202" s="452"/>
      <c r="BR202" s="459"/>
      <c r="BS202" s="460"/>
      <c r="BV202" s="461"/>
      <c r="BW202" s="382"/>
      <c r="BX202" s="382"/>
      <c r="BY202" s="462"/>
      <c r="BZ202" s="475"/>
      <c r="CB202" s="452"/>
      <c r="CC202" s="452"/>
      <c r="CD202" s="452"/>
      <c r="CE202" s="56"/>
      <c r="CF202" s="452"/>
      <c r="CG202" s="452"/>
      <c r="CH202" s="452"/>
      <c r="CI202" s="452"/>
      <c r="CK202" s="382"/>
      <c r="CL202" s="382"/>
      <c r="CM202" s="382"/>
      <c r="CP202" s="464"/>
      <c r="CQ202" s="380"/>
      <c r="CR202" s="476"/>
      <c r="CS202" s="382"/>
      <c r="CT202" s="477"/>
      <c r="CU202" s="382"/>
      <c r="CV202" s="382"/>
      <c r="CW202" s="468"/>
      <c r="CX202" s="469"/>
      <c r="CY202" s="382"/>
      <c r="CZ202" s="470"/>
      <c r="DA202" s="471"/>
      <c r="DB202" s="438"/>
      <c r="DC202" s="461"/>
      <c r="DD202" s="382"/>
      <c r="DE202" s="382"/>
      <c r="DF202" s="382"/>
      <c r="DJ202" s="438"/>
      <c r="DK202" s="461"/>
      <c r="DN202" s="438"/>
      <c r="DO202" s="452"/>
      <c r="DP202" s="455"/>
      <c r="DQ202" s="452"/>
      <c r="DR202" s="456"/>
      <c r="DS202" s="382">
        <v>198</v>
      </c>
      <c r="DW202" s="382"/>
      <c r="DX202" s="382">
        <v>20.2</v>
      </c>
      <c r="DY202" s="382"/>
      <c r="EO202" s="339">
        <v>199</v>
      </c>
      <c r="EP202" s="1035" t="str">
        <f>IF(Cover!B202="","",Cover!B202)</f>
        <v/>
      </c>
      <c r="EQ202" s="1035" t="str">
        <f>IF(Cover!C202="","",Cover!C202)</f>
        <v/>
      </c>
      <c r="ER202" s="1035" t="str">
        <f>IF(Cover!D202="","",Cover!D202)</f>
        <v/>
      </c>
      <c r="ES202" s="1037" t="str">
        <f>IF(AND(ISBLANK(Cover!B202),ISBLANK(Cover!C202),ISBLANK(Cover!D202)),"",100-SUM(EP202:ER202))</f>
        <v/>
      </c>
      <c r="FC202" s="351" t="str">
        <f t="shared" si="39"/>
        <v/>
      </c>
      <c r="FD202" s="127"/>
    </row>
    <row r="203" spans="1:160" ht="14.5" thickBot="1" x14ac:dyDescent="0.35">
      <c r="A203" s="339"/>
      <c r="B203" s="345"/>
      <c r="C203" s="91"/>
      <c r="D203" s="360"/>
      <c r="E203" s="352"/>
      <c r="F203" s="91"/>
      <c r="G203" s="91"/>
      <c r="H203" s="346"/>
      <c r="I203" s="481"/>
      <c r="J203" s="511"/>
      <c r="K203" s="482"/>
      <c r="L203" s="481"/>
      <c r="M203" s="482"/>
      <c r="N203" s="483"/>
      <c r="O203" s="91"/>
      <c r="P203" s="91"/>
      <c r="Q203" s="91"/>
      <c r="R203" s="360"/>
      <c r="S203" s="353"/>
      <c r="T203" s="91"/>
      <c r="U203" s="40"/>
      <c r="V203" s="446" t="str">
        <f t="shared" si="30"/>
        <v/>
      </c>
      <c r="W203" s="43" t="str">
        <f t="shared" si="31"/>
        <v/>
      </c>
      <c r="X203" s="42" t="str">
        <f t="shared" si="32"/>
        <v/>
      </c>
      <c r="Y203" s="238" t="str">
        <f t="shared" si="33"/>
        <v/>
      </c>
      <c r="Z203" s="112" t="str">
        <f t="shared" si="34"/>
        <v/>
      </c>
      <c r="AA203" s="833" t="str">
        <f t="shared" si="35"/>
        <v/>
      </c>
      <c r="AB203" s="456">
        <f t="shared" si="36"/>
        <v>0</v>
      </c>
      <c r="AC203" s="448">
        <f t="shared" si="38"/>
        <v>1</v>
      </c>
      <c r="AD203" s="837" t="str">
        <f t="shared" si="37"/>
        <v/>
      </c>
      <c r="AF203" s="438"/>
      <c r="AG203" s="447"/>
      <c r="AH203" s="450"/>
      <c r="AI203" s="450"/>
      <c r="AJ203" s="450"/>
      <c r="AK203" s="451"/>
      <c r="AO203" s="438"/>
      <c r="AP203" s="472"/>
      <c r="AQ203" s="473"/>
      <c r="AR203" s="424"/>
      <c r="AS203" s="56"/>
      <c r="AT203" s="44"/>
      <c r="AU203" s="452"/>
      <c r="AV203" s="452"/>
      <c r="AW203" s="452"/>
      <c r="AX203" s="44"/>
      <c r="AY203" s="452"/>
      <c r="AZ203" s="56"/>
      <c r="BA203" s="452"/>
      <c r="BB203" s="455"/>
      <c r="BC203" s="455"/>
      <c r="BD203" s="56"/>
      <c r="BE203" s="452"/>
      <c r="BF203" s="452"/>
      <c r="BG203" s="456"/>
      <c r="BH203" s="457"/>
      <c r="BI203" s="56"/>
      <c r="BJ203" s="474"/>
      <c r="BK203" s="452"/>
      <c r="BL203" s="56"/>
      <c r="BM203" s="56"/>
      <c r="BN203" s="452"/>
      <c r="BR203" s="459"/>
      <c r="BS203" s="460"/>
      <c r="BV203" s="461"/>
      <c r="BW203" s="382"/>
      <c r="BX203" s="382"/>
      <c r="BY203" s="462"/>
      <c r="BZ203" s="475"/>
      <c r="CB203" s="452"/>
      <c r="CC203" s="452"/>
      <c r="CD203" s="452"/>
      <c r="CE203" s="56"/>
      <c r="CF203" s="452"/>
      <c r="CG203" s="452"/>
      <c r="CH203" s="452"/>
      <c r="CI203" s="452"/>
      <c r="CK203" s="382"/>
      <c r="CL203" s="382"/>
      <c r="CM203" s="382"/>
      <c r="CP203" s="464"/>
      <c r="CQ203" s="380"/>
      <c r="CR203" s="476"/>
      <c r="CS203" s="382"/>
      <c r="CT203" s="477"/>
      <c r="CU203" s="382"/>
      <c r="CV203" s="382"/>
      <c r="CW203" s="468"/>
      <c r="CX203" s="469"/>
      <c r="CY203" s="382"/>
      <c r="CZ203" s="470"/>
      <c r="DA203" s="471"/>
      <c r="DB203" s="438"/>
      <c r="DC203" s="461"/>
      <c r="DD203" s="382"/>
      <c r="DE203" s="382"/>
      <c r="DF203" s="382"/>
      <c r="DJ203" s="438"/>
      <c r="DK203" s="461"/>
      <c r="DN203" s="438"/>
      <c r="DO203" s="452"/>
      <c r="DP203" s="455"/>
      <c r="DQ203" s="452"/>
      <c r="DR203" s="456"/>
      <c r="DS203" s="382">
        <v>199</v>
      </c>
      <c r="DW203" s="382"/>
      <c r="DX203" s="382">
        <v>20.3</v>
      </c>
      <c r="DY203" s="382"/>
      <c r="EO203" s="999">
        <v>200</v>
      </c>
      <c r="EP203" s="338" t="str">
        <f>IF(Cover!B203="","",Cover!B203)</f>
        <v/>
      </c>
      <c r="EQ203" s="338" t="str">
        <f>IF(Cover!C203="","",Cover!C203)</f>
        <v/>
      </c>
      <c r="ER203" s="357" t="str">
        <f>IF(Cover!D203="","",Cover!D203)</f>
        <v/>
      </c>
      <c r="ES203" s="1037" t="str">
        <f>IF(AND(ISBLANK(Cover!B203),ISBLANK(Cover!C203),ISBLANK(Cover!D203)),"",100-SUM(EP203:ER203))</f>
        <v/>
      </c>
      <c r="FC203" s="237" t="str">
        <f t="shared" si="39"/>
        <v/>
      </c>
      <c r="FD203" s="91"/>
    </row>
    <row r="204" spans="1:160" ht="14.5" thickBot="1" x14ac:dyDescent="0.35">
      <c r="A204" s="338"/>
      <c r="B204" s="343"/>
      <c r="C204" s="128"/>
      <c r="D204" s="372"/>
      <c r="E204" s="351"/>
      <c r="F204" s="127"/>
      <c r="G204" s="127"/>
      <c r="H204" s="344"/>
      <c r="I204" s="348"/>
      <c r="J204" s="696"/>
      <c r="K204" s="344"/>
      <c r="L204" s="348"/>
      <c r="M204" s="344"/>
      <c r="N204" s="357"/>
      <c r="O204" s="127"/>
      <c r="P204" s="127"/>
      <c r="Q204" s="127"/>
      <c r="R204" s="358"/>
      <c r="S204" s="351"/>
      <c r="T204" s="127"/>
      <c r="U204" s="40"/>
      <c r="V204" s="446" t="str">
        <f t="shared" si="30"/>
        <v/>
      </c>
      <c r="W204" s="43" t="str">
        <f t="shared" si="31"/>
        <v/>
      </c>
      <c r="X204" s="42" t="str">
        <f t="shared" si="32"/>
        <v/>
      </c>
      <c r="Y204" s="238" t="str">
        <f t="shared" si="33"/>
        <v/>
      </c>
      <c r="Z204" s="112" t="str">
        <f t="shared" si="34"/>
        <v/>
      </c>
      <c r="AA204" s="833" t="str">
        <f t="shared" si="35"/>
        <v/>
      </c>
      <c r="AB204" s="456">
        <f t="shared" si="36"/>
        <v>0</v>
      </c>
      <c r="AC204" s="448">
        <f t="shared" si="38"/>
        <v>1</v>
      </c>
      <c r="AD204" s="837" t="str">
        <f t="shared" si="37"/>
        <v/>
      </c>
      <c r="AF204" s="438"/>
      <c r="AG204" s="486"/>
      <c r="AH204" s="411"/>
      <c r="AI204" s="411"/>
      <c r="AJ204" s="411"/>
      <c r="AK204" s="438"/>
      <c r="AO204" s="438"/>
      <c r="AP204" s="472"/>
      <c r="AQ204" s="473"/>
      <c r="AR204" s="424"/>
      <c r="AS204" s="56"/>
      <c r="AT204" s="44"/>
      <c r="AU204" s="452"/>
      <c r="AV204" s="452"/>
      <c r="AW204" s="452"/>
      <c r="AX204" s="44"/>
      <c r="AY204" s="452"/>
      <c r="AZ204" s="56"/>
      <c r="BA204" s="452"/>
      <c r="BB204" s="455"/>
      <c r="BC204" s="455"/>
      <c r="BD204" s="56"/>
      <c r="BE204" s="452"/>
      <c r="BF204" s="452"/>
      <c r="BG204" s="456"/>
      <c r="BH204" s="457"/>
      <c r="BI204" s="56"/>
      <c r="BJ204" s="474"/>
      <c r="BK204" s="452"/>
      <c r="BL204" s="56"/>
      <c r="BM204" s="56"/>
      <c r="BN204" s="452"/>
      <c r="BR204" s="459"/>
      <c r="BS204" s="460"/>
      <c r="BV204" s="439"/>
      <c r="BW204" s="487"/>
      <c r="BX204" s="487"/>
      <c r="BY204" s="488"/>
      <c r="BZ204" s="475"/>
      <c r="CB204" s="452"/>
      <c r="CC204" s="452"/>
      <c r="CD204" s="452"/>
      <c r="CE204" s="56"/>
      <c r="CF204" s="452"/>
      <c r="CG204" s="452"/>
      <c r="CH204" s="452"/>
      <c r="CI204" s="452"/>
      <c r="CK204" s="382"/>
      <c r="CL204" s="382"/>
      <c r="CM204" s="382"/>
      <c r="CP204" s="464"/>
      <c r="CQ204" s="380"/>
      <c r="CR204" s="476"/>
      <c r="CS204" s="382"/>
      <c r="CT204" s="477"/>
      <c r="CU204" s="382"/>
      <c r="CV204" s="382"/>
      <c r="CW204" s="468"/>
      <c r="CX204" s="469"/>
      <c r="CY204" s="382"/>
      <c r="CZ204" s="470"/>
      <c r="DA204" s="471"/>
      <c r="DB204" s="438"/>
      <c r="DC204" s="461"/>
      <c r="DD204" s="382"/>
      <c r="DE204" s="382"/>
      <c r="DF204" s="382"/>
      <c r="DJ204" s="438"/>
      <c r="DK204" s="461"/>
      <c r="DN204" s="438"/>
      <c r="DO204" s="452"/>
      <c r="DP204" s="455"/>
      <c r="DQ204" s="452"/>
      <c r="DR204" s="456"/>
      <c r="DS204" s="382">
        <v>200</v>
      </c>
      <c r="DW204" s="382"/>
      <c r="DX204" s="382">
        <v>20.399999999999999</v>
      </c>
      <c r="DY204" s="382"/>
      <c r="EO204" s="1003" t="s">
        <v>2439</v>
      </c>
      <c r="EP204" s="1004">
        <f>SUM(EP4:EP203)</f>
        <v>0</v>
      </c>
      <c r="EQ204" s="1004">
        <f t="shared" ref="EQ204:ER204" si="40">SUM(EQ4:EQ203)</f>
        <v>0</v>
      </c>
      <c r="ER204" s="1004">
        <f t="shared" si="40"/>
        <v>0</v>
      </c>
      <c r="ES204" s="1004">
        <f>SUM(ES4:ES203)</f>
        <v>0</v>
      </c>
      <c r="FC204" s="351" t="str">
        <f t="shared" si="39"/>
        <v/>
      </c>
      <c r="FD204" s="127"/>
    </row>
    <row r="205" spans="1:160" ht="14.5" thickBot="1" x14ac:dyDescent="0.35">
      <c r="A205" s="339"/>
      <c r="B205" s="345"/>
      <c r="C205" s="91"/>
      <c r="D205" s="360"/>
      <c r="E205" s="352"/>
      <c r="F205" s="91"/>
      <c r="G205" s="91"/>
      <c r="H205" s="346"/>
      <c r="I205" s="350"/>
      <c r="J205" s="697"/>
      <c r="K205" s="346"/>
      <c r="L205" s="349"/>
      <c r="M205" s="346"/>
      <c r="N205" s="361"/>
      <c r="O205" s="91"/>
      <c r="P205" s="91"/>
      <c r="Q205" s="91"/>
      <c r="R205" s="360"/>
      <c r="S205" s="353"/>
      <c r="T205" s="91"/>
      <c r="U205" s="40"/>
      <c r="V205" s="446" t="str">
        <f t="shared" si="30"/>
        <v/>
      </c>
      <c r="W205" s="43" t="str">
        <f t="shared" si="31"/>
        <v/>
      </c>
      <c r="X205" s="42" t="str">
        <f t="shared" si="32"/>
        <v/>
      </c>
      <c r="Y205" s="238" t="str">
        <f t="shared" si="33"/>
        <v/>
      </c>
      <c r="Z205" s="112" t="str">
        <f t="shared" si="34"/>
        <v/>
      </c>
      <c r="AA205" s="833" t="str">
        <f t="shared" si="35"/>
        <v/>
      </c>
      <c r="AB205" s="456">
        <f t="shared" si="36"/>
        <v>0</v>
      </c>
      <c r="AC205" s="448">
        <f t="shared" si="38"/>
        <v>1</v>
      </c>
      <c r="AD205" s="837" t="str">
        <f t="shared" si="37"/>
        <v/>
      </c>
      <c r="AF205" s="438"/>
      <c r="AG205" s="439"/>
      <c r="AH205" s="489"/>
      <c r="AI205" s="489"/>
      <c r="AJ205" s="489"/>
      <c r="AK205" s="490"/>
      <c r="AO205" s="438"/>
      <c r="AP205" s="472"/>
      <c r="AQ205" s="473"/>
      <c r="AR205" s="424"/>
      <c r="AS205" s="56"/>
      <c r="AT205" s="44"/>
      <c r="AU205" s="452"/>
      <c r="AV205" s="452"/>
      <c r="AW205" s="452"/>
      <c r="AX205" s="44"/>
      <c r="AY205" s="452"/>
      <c r="AZ205" s="56"/>
      <c r="BA205" s="452"/>
      <c r="BB205" s="455"/>
      <c r="BC205" s="455"/>
      <c r="BD205" s="56"/>
      <c r="BE205" s="452"/>
      <c r="BF205" s="452"/>
      <c r="BG205" s="456"/>
      <c r="BH205" s="457"/>
      <c r="BI205" s="56"/>
      <c r="BJ205" s="474"/>
      <c r="BK205" s="452"/>
      <c r="BL205" s="56"/>
      <c r="BM205" s="56"/>
      <c r="BN205" s="452"/>
      <c r="BR205" s="459"/>
      <c r="BS205" s="460"/>
      <c r="BW205" s="382"/>
      <c r="BX205" s="382"/>
      <c r="BY205" s="462"/>
      <c r="BZ205" s="475"/>
      <c r="CB205" s="452"/>
      <c r="CC205" s="452"/>
      <c r="CD205" s="452"/>
      <c r="CE205" s="56"/>
      <c r="CF205" s="452"/>
      <c r="CG205" s="452"/>
      <c r="CH205" s="452"/>
      <c r="CI205" s="452"/>
      <c r="CK205" s="382"/>
      <c r="CL205" s="382"/>
      <c r="CM205" s="382"/>
      <c r="CP205" s="464"/>
      <c r="CQ205" s="380"/>
      <c r="CR205" s="476"/>
      <c r="CS205" s="382"/>
      <c r="CT205" s="477"/>
      <c r="CU205" s="382"/>
      <c r="CV205" s="382"/>
      <c r="CW205" s="468"/>
      <c r="CX205" s="469"/>
      <c r="CY205" s="382"/>
      <c r="CZ205" s="470"/>
      <c r="DA205" s="471"/>
      <c r="DB205" s="438"/>
      <c r="DC205" s="461"/>
      <c r="DD205" s="382"/>
      <c r="DE205" s="382"/>
      <c r="DF205" s="382"/>
      <c r="DJ205" s="438"/>
      <c r="DK205" s="461"/>
      <c r="DN205" s="438"/>
      <c r="DO205" s="452"/>
      <c r="DP205" s="455"/>
      <c r="DQ205" s="452"/>
      <c r="DR205" s="456"/>
      <c r="DW205" s="382"/>
      <c r="DX205" s="382">
        <v>20.5</v>
      </c>
      <c r="DY205" s="382"/>
      <c r="EO205" s="1005" t="s">
        <v>2432</v>
      </c>
      <c r="EP205" s="1006" t="e">
        <f>EP204/SUM($EP204:$ES204)</f>
        <v>#DIV/0!</v>
      </c>
      <c r="EQ205" s="1006" t="e">
        <f t="shared" ref="EQ205:ER205" si="41">EQ204/SUM($EP204:$ES204)</f>
        <v>#DIV/0!</v>
      </c>
      <c r="ER205" s="1006" t="e">
        <f t="shared" si="41"/>
        <v>#DIV/0!</v>
      </c>
      <c r="ES205" s="1006" t="e">
        <f>ES204/SUM($EP204:$ES204)</f>
        <v>#DIV/0!</v>
      </c>
      <c r="FC205" s="237" t="str">
        <f t="shared" si="39"/>
        <v/>
      </c>
      <c r="FD205" s="91"/>
    </row>
    <row r="206" spans="1:160" ht="14.5" thickBot="1" x14ac:dyDescent="0.35">
      <c r="A206" s="338"/>
      <c r="B206" s="343"/>
      <c r="C206" s="128"/>
      <c r="D206" s="372"/>
      <c r="E206" s="351"/>
      <c r="F206" s="127"/>
      <c r="G206" s="127"/>
      <c r="H206" s="344"/>
      <c r="I206" s="348"/>
      <c r="J206" s="696"/>
      <c r="K206" s="344"/>
      <c r="L206" s="348"/>
      <c r="M206" s="344"/>
      <c r="N206" s="357"/>
      <c r="O206" s="127"/>
      <c r="P206" s="127"/>
      <c r="Q206" s="127"/>
      <c r="R206" s="358"/>
      <c r="S206" s="351"/>
      <c r="T206" s="127"/>
      <c r="U206" s="40"/>
      <c r="V206" s="446" t="str">
        <f t="shared" si="30"/>
        <v/>
      </c>
      <c r="W206" s="43" t="str">
        <f t="shared" si="31"/>
        <v/>
      </c>
      <c r="X206" s="42" t="str">
        <f t="shared" si="32"/>
        <v/>
      </c>
      <c r="Y206" s="238" t="str">
        <f t="shared" si="33"/>
        <v/>
      </c>
      <c r="Z206" s="112" t="str">
        <f t="shared" si="34"/>
        <v/>
      </c>
      <c r="AA206" s="833" t="str">
        <f t="shared" si="35"/>
        <v/>
      </c>
      <c r="AB206" s="456">
        <f t="shared" si="36"/>
        <v>0</v>
      </c>
      <c r="AC206" s="448">
        <f t="shared" si="38"/>
        <v>1</v>
      </c>
      <c r="AD206" s="837" t="str">
        <f t="shared" si="37"/>
        <v/>
      </c>
      <c r="AF206" s="438"/>
      <c r="AG206" s="461"/>
      <c r="AO206" s="438"/>
      <c r="AP206" s="472"/>
      <c r="AQ206" s="473"/>
      <c r="AR206" s="424"/>
      <c r="AS206" s="56"/>
      <c r="AT206" s="44"/>
      <c r="AU206" s="452"/>
      <c r="AV206" s="452"/>
      <c r="AW206" s="452"/>
      <c r="AX206" s="44"/>
      <c r="AY206" s="452"/>
      <c r="AZ206" s="56"/>
      <c r="BA206" s="452"/>
      <c r="BB206" s="455"/>
      <c r="BC206" s="455"/>
      <c r="BD206" s="56"/>
      <c r="BE206" s="452"/>
      <c r="BF206" s="452"/>
      <c r="BG206" s="456"/>
      <c r="BH206" s="457"/>
      <c r="BI206" s="56"/>
      <c r="BJ206" s="474"/>
      <c r="BK206" s="452"/>
      <c r="BL206" s="56"/>
      <c r="BM206" s="56"/>
      <c r="BN206" s="452"/>
      <c r="BR206" s="459"/>
      <c r="BS206" s="460"/>
      <c r="BZ206" s="475"/>
      <c r="CB206" s="452"/>
      <c r="CC206" s="452"/>
      <c r="CD206" s="452"/>
      <c r="CE206" s="56"/>
      <c r="CF206" s="452"/>
      <c r="CG206" s="452"/>
      <c r="CH206" s="452"/>
      <c r="CI206" s="452"/>
      <c r="CK206" s="382"/>
      <c r="CL206" s="382"/>
      <c r="CM206" s="382"/>
      <c r="CP206" s="464"/>
      <c r="CQ206" s="380"/>
      <c r="CR206" s="476"/>
      <c r="CS206" s="382"/>
      <c r="CT206" s="477"/>
      <c r="CU206" s="487"/>
      <c r="CV206" s="487"/>
      <c r="CW206" s="491"/>
      <c r="CX206" s="492"/>
      <c r="CY206" s="487"/>
      <c r="CZ206" s="493"/>
      <c r="DA206" s="494"/>
      <c r="DB206" s="438"/>
      <c r="DC206" s="461"/>
      <c r="DD206" s="382"/>
      <c r="DE206" s="382"/>
      <c r="DF206" s="382"/>
      <c r="DJ206" s="438"/>
      <c r="DK206" s="461"/>
      <c r="DN206" s="438"/>
      <c r="DO206" s="452"/>
      <c r="DP206" s="455"/>
      <c r="DQ206" s="452"/>
      <c r="DR206" s="456"/>
      <c r="DW206" s="382"/>
      <c r="DX206" s="382">
        <v>20.6</v>
      </c>
      <c r="DY206" s="382"/>
      <c r="EO206" s="1006" t="s">
        <v>608</v>
      </c>
      <c r="EP206" s="1007">
        <f>COUNT(EP4:EP203)</f>
        <v>0</v>
      </c>
      <c r="EQ206" s="1007">
        <f t="shared" ref="EQ206:ER206" si="42">COUNT(EQ4:EQ203)</f>
        <v>0</v>
      </c>
      <c r="ER206" s="1007">
        <f t="shared" si="42"/>
        <v>0</v>
      </c>
      <c r="ES206" s="1007">
        <f>COUNT(ES4:ES203)</f>
        <v>0</v>
      </c>
      <c r="FC206" s="351" t="str">
        <f t="shared" si="39"/>
        <v/>
      </c>
      <c r="FD206" s="127"/>
    </row>
    <row r="207" spans="1:160" ht="14.5" thickBot="1" x14ac:dyDescent="0.35">
      <c r="A207" s="339"/>
      <c r="B207" s="345"/>
      <c r="C207" s="91"/>
      <c r="D207" s="360"/>
      <c r="E207" s="352"/>
      <c r="F207" s="91"/>
      <c r="G207" s="91"/>
      <c r="H207" s="346"/>
      <c r="I207" s="350"/>
      <c r="J207" s="697"/>
      <c r="K207" s="346"/>
      <c r="L207" s="349"/>
      <c r="M207" s="346"/>
      <c r="N207" s="361"/>
      <c r="O207" s="91"/>
      <c r="P207" s="91"/>
      <c r="Q207" s="91"/>
      <c r="R207" s="360"/>
      <c r="S207" s="353"/>
      <c r="T207" s="91"/>
      <c r="U207" s="40"/>
      <c r="V207" s="446" t="str">
        <f t="shared" si="30"/>
        <v/>
      </c>
      <c r="W207" s="43" t="str">
        <f t="shared" si="31"/>
        <v/>
      </c>
      <c r="X207" s="42" t="str">
        <f t="shared" si="32"/>
        <v/>
      </c>
      <c r="Y207" s="238" t="str">
        <f t="shared" si="33"/>
        <v/>
      </c>
      <c r="Z207" s="112" t="str">
        <f t="shared" si="34"/>
        <v/>
      </c>
      <c r="AA207" s="833" t="str">
        <f t="shared" si="35"/>
        <v/>
      </c>
      <c r="AB207" s="456">
        <f t="shared" si="36"/>
        <v>0</v>
      </c>
      <c r="AC207" s="448">
        <f t="shared" si="38"/>
        <v>1</v>
      </c>
      <c r="AD207" s="837" t="str">
        <f t="shared" si="37"/>
        <v/>
      </c>
      <c r="AF207" s="438"/>
      <c r="AG207" s="461"/>
      <c r="AO207" s="438"/>
      <c r="AP207" s="472"/>
      <c r="AQ207" s="473"/>
      <c r="AR207" s="424"/>
      <c r="AS207" s="56"/>
      <c r="AT207" s="44"/>
      <c r="AU207" s="452"/>
      <c r="AV207" s="452"/>
      <c r="AW207" s="452"/>
      <c r="AX207" s="44"/>
      <c r="AY207" s="452"/>
      <c r="AZ207" s="56"/>
      <c r="BA207" s="452"/>
      <c r="BB207" s="455"/>
      <c r="BC207" s="455"/>
      <c r="BD207" s="56"/>
      <c r="BE207" s="452"/>
      <c r="BF207" s="452"/>
      <c r="BG207" s="456"/>
      <c r="BH207" s="457"/>
      <c r="BI207" s="56"/>
      <c r="BJ207" s="474"/>
      <c r="BK207" s="452"/>
      <c r="BL207" s="56"/>
      <c r="BM207" s="56"/>
      <c r="BN207" s="452"/>
      <c r="BO207" s="441"/>
      <c r="BP207" s="441"/>
      <c r="BQ207" s="441"/>
      <c r="BR207" s="459"/>
      <c r="BS207" s="460"/>
      <c r="BZ207" s="475"/>
      <c r="CB207" s="452"/>
      <c r="CC207" s="452"/>
      <c r="CD207" s="452"/>
      <c r="CE207" s="56"/>
      <c r="CF207" s="452"/>
      <c r="CG207" s="452"/>
      <c r="CH207" s="452"/>
      <c r="CI207" s="452"/>
      <c r="CK207" s="382"/>
      <c r="CL207" s="382"/>
      <c r="CM207" s="382"/>
      <c r="CP207" s="464"/>
      <c r="CQ207" s="380"/>
      <c r="CR207" s="476"/>
      <c r="CS207" s="382"/>
      <c r="CT207" s="477"/>
      <c r="CW207" s="495"/>
      <c r="CZ207" s="495"/>
      <c r="DA207" s="495"/>
      <c r="DB207" s="438"/>
      <c r="DC207" s="461"/>
      <c r="DD207" s="382"/>
      <c r="DE207" s="382"/>
      <c r="DF207" s="382"/>
      <c r="DJ207" s="438"/>
      <c r="DK207" s="461"/>
      <c r="DN207" s="438"/>
      <c r="DO207" s="452"/>
      <c r="DP207" s="455"/>
      <c r="DQ207" s="452"/>
      <c r="DR207" s="456"/>
      <c r="DW207" s="382"/>
      <c r="DX207" s="382">
        <v>20.7</v>
      </c>
      <c r="DY207" s="382"/>
      <c r="FC207" s="237" t="str">
        <f t="shared" si="39"/>
        <v/>
      </c>
      <c r="FD207" s="91"/>
    </row>
    <row r="208" spans="1:160" ht="14.5" thickBot="1" x14ac:dyDescent="0.35">
      <c r="A208" s="338"/>
      <c r="B208" s="343"/>
      <c r="C208" s="128"/>
      <c r="D208" s="372"/>
      <c r="E208" s="351"/>
      <c r="F208" s="127"/>
      <c r="G208" s="127"/>
      <c r="H208" s="344"/>
      <c r="I208" s="348"/>
      <c r="J208" s="696"/>
      <c r="K208" s="344"/>
      <c r="L208" s="348"/>
      <c r="M208" s="344"/>
      <c r="N208" s="357"/>
      <c r="O208" s="127"/>
      <c r="P208" s="127"/>
      <c r="Q208" s="127"/>
      <c r="R208" s="358"/>
      <c r="S208" s="351"/>
      <c r="T208" s="127"/>
      <c r="U208" s="40"/>
      <c r="V208" s="446" t="str">
        <f t="shared" si="30"/>
        <v/>
      </c>
      <c r="W208" s="43" t="str">
        <f t="shared" si="31"/>
        <v/>
      </c>
      <c r="X208" s="42" t="str">
        <f t="shared" si="32"/>
        <v/>
      </c>
      <c r="Y208" s="238" t="str">
        <f t="shared" si="33"/>
        <v/>
      </c>
      <c r="Z208" s="112" t="str">
        <f t="shared" si="34"/>
        <v/>
      </c>
      <c r="AA208" s="833" t="str">
        <f t="shared" si="35"/>
        <v/>
      </c>
      <c r="AB208" s="456">
        <f t="shared" si="36"/>
        <v>0</v>
      </c>
      <c r="AC208" s="448">
        <f t="shared" si="38"/>
        <v>1</v>
      </c>
      <c r="AD208" s="837" t="str">
        <f t="shared" si="37"/>
        <v/>
      </c>
      <c r="AF208" s="438"/>
      <c r="AG208" s="461"/>
      <c r="AO208" s="438"/>
      <c r="AP208" s="472"/>
      <c r="AQ208" s="473"/>
      <c r="AR208" s="424"/>
      <c r="AS208" s="56"/>
      <c r="AT208" s="44"/>
      <c r="AU208" s="452"/>
      <c r="AV208" s="452"/>
      <c r="AW208" s="452"/>
      <c r="AX208" s="44"/>
      <c r="AY208" s="452"/>
      <c r="AZ208" s="56"/>
      <c r="BA208" s="452"/>
      <c r="BB208" s="455"/>
      <c r="BC208" s="455"/>
      <c r="BD208" s="56"/>
      <c r="BE208" s="452"/>
      <c r="BF208" s="452"/>
      <c r="BG208" s="456"/>
      <c r="BH208" s="457"/>
      <c r="BI208" s="56"/>
      <c r="BJ208" s="474"/>
      <c r="BK208" s="452"/>
      <c r="BL208" s="56"/>
      <c r="BM208" s="56"/>
      <c r="BN208" s="452"/>
      <c r="BR208" s="459"/>
      <c r="BS208" s="460"/>
      <c r="BZ208" s="475"/>
      <c r="CB208" s="452"/>
      <c r="CC208" s="452"/>
      <c r="CD208" s="452"/>
      <c r="CE208" s="56"/>
      <c r="CF208" s="452"/>
      <c r="CG208" s="452"/>
      <c r="CH208" s="452"/>
      <c r="CI208" s="452"/>
      <c r="CK208" s="382"/>
      <c r="CL208" s="382"/>
      <c r="CM208" s="382"/>
      <c r="CP208" s="464"/>
      <c r="CQ208" s="380"/>
      <c r="CR208" s="476"/>
      <c r="CS208" s="382"/>
      <c r="CT208" s="477"/>
      <c r="CW208" s="462"/>
      <c r="CZ208" s="462"/>
      <c r="DA208" s="462"/>
      <c r="DB208" s="438"/>
      <c r="DC208" s="461"/>
      <c r="DD208" s="382"/>
      <c r="DE208" s="382"/>
      <c r="DF208" s="382"/>
      <c r="DJ208" s="438"/>
      <c r="DK208" s="461"/>
      <c r="DN208" s="438"/>
      <c r="DO208" s="452"/>
      <c r="DP208" s="455"/>
      <c r="DQ208" s="452"/>
      <c r="DR208" s="456"/>
      <c r="DW208" s="382"/>
      <c r="DX208" s="382">
        <v>20.8</v>
      </c>
      <c r="DY208" s="382"/>
      <c r="FC208" s="351" t="str">
        <f t="shared" si="39"/>
        <v/>
      </c>
      <c r="FD208" s="127"/>
    </row>
    <row r="209" spans="1:160" ht="14.5" thickBot="1" x14ac:dyDescent="0.35">
      <c r="A209" s="339"/>
      <c r="B209" s="345"/>
      <c r="C209" s="91"/>
      <c r="D209" s="360"/>
      <c r="E209" s="352"/>
      <c r="F209" s="91"/>
      <c r="G209" s="91"/>
      <c r="H209" s="346"/>
      <c r="I209" s="350"/>
      <c r="J209" s="697"/>
      <c r="K209" s="346"/>
      <c r="L209" s="349"/>
      <c r="M209" s="346"/>
      <c r="N209" s="361"/>
      <c r="O209" s="91"/>
      <c r="P209" s="91"/>
      <c r="Q209" s="91"/>
      <c r="R209" s="360"/>
      <c r="S209" s="353"/>
      <c r="T209" s="353"/>
      <c r="U209" s="40"/>
      <c r="V209" s="446" t="str">
        <f t="shared" si="30"/>
        <v/>
      </c>
      <c r="W209" s="43" t="str">
        <f t="shared" si="31"/>
        <v/>
      </c>
      <c r="X209" s="42" t="str">
        <f t="shared" si="32"/>
        <v/>
      </c>
      <c r="Y209" s="238" t="str">
        <f t="shared" si="33"/>
        <v/>
      </c>
      <c r="Z209" s="112" t="str">
        <f t="shared" si="34"/>
        <v/>
      </c>
      <c r="AA209" s="833" t="str">
        <f t="shared" si="35"/>
        <v/>
      </c>
      <c r="AB209" s="456">
        <f t="shared" si="36"/>
        <v>0</v>
      </c>
      <c r="AC209" s="448">
        <f t="shared" si="38"/>
        <v>1</v>
      </c>
      <c r="AD209" s="837" t="str">
        <f t="shared" si="37"/>
        <v/>
      </c>
      <c r="AF209" s="438"/>
      <c r="AG209" s="461"/>
      <c r="AO209" s="438"/>
      <c r="AP209" s="472"/>
      <c r="AQ209" s="473"/>
      <c r="AR209" s="424"/>
      <c r="AS209" s="56"/>
      <c r="AT209" s="44"/>
      <c r="AU209" s="452"/>
      <c r="AV209" s="452"/>
      <c r="AW209" s="452"/>
      <c r="AX209" s="44"/>
      <c r="AY209" s="452"/>
      <c r="AZ209" s="56"/>
      <c r="BA209" s="452"/>
      <c r="BB209" s="455"/>
      <c r="BC209" s="455"/>
      <c r="BD209" s="56"/>
      <c r="BE209" s="452"/>
      <c r="BF209" s="452"/>
      <c r="BG209" s="456"/>
      <c r="BH209" s="457"/>
      <c r="BI209" s="56"/>
      <c r="BJ209" s="474"/>
      <c r="BK209" s="452"/>
      <c r="BL209" s="56"/>
      <c r="BM209" s="56"/>
      <c r="BN209" s="452"/>
      <c r="BR209" s="459"/>
      <c r="BS209" s="460"/>
      <c r="BZ209" s="475"/>
      <c r="CB209" s="452"/>
      <c r="CC209" s="452"/>
      <c r="CD209" s="452"/>
      <c r="CE209" s="56"/>
      <c r="CF209" s="452"/>
      <c r="CG209" s="452"/>
      <c r="CH209" s="452"/>
      <c r="CI209" s="452"/>
      <c r="CK209" s="382"/>
      <c r="CL209" s="382"/>
      <c r="CM209" s="382"/>
      <c r="CP209" s="464"/>
      <c r="CQ209" s="380"/>
      <c r="CR209" s="476"/>
      <c r="CS209" s="382"/>
      <c r="CT209" s="477"/>
      <c r="CW209" s="462"/>
      <c r="CZ209" s="462"/>
      <c r="DA209" s="462"/>
      <c r="DB209" s="438"/>
      <c r="DC209" s="461"/>
      <c r="DD209" s="382"/>
      <c r="DE209" s="382"/>
      <c r="DF209" s="382"/>
      <c r="DJ209" s="438"/>
      <c r="DK209" s="461"/>
      <c r="DN209" s="438"/>
      <c r="DO209" s="452"/>
      <c r="DP209" s="455"/>
      <c r="DQ209" s="452"/>
      <c r="DR209" s="456"/>
      <c r="DW209" s="382"/>
      <c r="DX209" s="382">
        <v>20.9</v>
      </c>
      <c r="DY209" s="382"/>
      <c r="FC209" s="237" t="str">
        <f t="shared" si="39"/>
        <v/>
      </c>
      <c r="FD209" s="91"/>
    </row>
    <row r="210" spans="1:160" ht="14.5" thickBot="1" x14ac:dyDescent="0.35">
      <c r="A210" s="338"/>
      <c r="B210" s="343"/>
      <c r="C210" s="128"/>
      <c r="D210" s="372"/>
      <c r="E210" s="351"/>
      <c r="F210" s="127"/>
      <c r="G210" s="127"/>
      <c r="H210" s="344"/>
      <c r="I210" s="348"/>
      <c r="J210" s="696"/>
      <c r="K210" s="344"/>
      <c r="L210" s="348"/>
      <c r="M210" s="344"/>
      <c r="N210" s="357"/>
      <c r="O210" s="127"/>
      <c r="P210" s="127"/>
      <c r="Q210" s="127"/>
      <c r="R210" s="358"/>
      <c r="S210" s="351"/>
      <c r="T210" s="127"/>
      <c r="U210" s="40"/>
      <c r="V210" s="446" t="str">
        <f t="shared" si="30"/>
        <v/>
      </c>
      <c r="W210" s="43" t="str">
        <f t="shared" si="31"/>
        <v/>
      </c>
      <c r="X210" s="42" t="str">
        <f t="shared" si="32"/>
        <v/>
      </c>
      <c r="Y210" s="238" t="str">
        <f t="shared" si="33"/>
        <v/>
      </c>
      <c r="Z210" s="112" t="str">
        <f t="shared" si="34"/>
        <v/>
      </c>
      <c r="AA210" s="833" t="str">
        <f t="shared" si="35"/>
        <v/>
      </c>
      <c r="AB210" s="456">
        <f t="shared" si="36"/>
        <v>0</v>
      </c>
      <c r="AC210" s="448">
        <f t="shared" si="38"/>
        <v>1</v>
      </c>
      <c r="AD210" s="837" t="str">
        <f t="shared" si="37"/>
        <v/>
      </c>
      <c r="AF210" s="438"/>
      <c r="AG210" s="461"/>
      <c r="AO210" s="438"/>
      <c r="AP210" s="472"/>
      <c r="AQ210" s="473"/>
      <c r="AR210" s="424"/>
      <c r="AS210" s="56"/>
      <c r="AT210" s="44"/>
      <c r="AU210" s="452"/>
      <c r="AV210" s="452"/>
      <c r="AW210" s="452"/>
      <c r="AX210" s="44"/>
      <c r="AY210" s="452"/>
      <c r="AZ210" s="56"/>
      <c r="BA210" s="452"/>
      <c r="BB210" s="455"/>
      <c r="BC210" s="455"/>
      <c r="BD210" s="56"/>
      <c r="BE210" s="452"/>
      <c r="BF210" s="452"/>
      <c r="BG210" s="456"/>
      <c r="BH210" s="457"/>
      <c r="BI210" s="56"/>
      <c r="BJ210" s="474"/>
      <c r="BK210" s="452"/>
      <c r="BL210" s="56"/>
      <c r="BM210" s="56"/>
      <c r="BN210" s="452"/>
      <c r="BR210" s="459"/>
      <c r="BS210" s="460"/>
      <c r="BZ210" s="475"/>
      <c r="CB210" s="452"/>
      <c r="CC210" s="452"/>
      <c r="CD210" s="452"/>
      <c r="CE210" s="56"/>
      <c r="CF210" s="452"/>
      <c r="CG210" s="452"/>
      <c r="CH210" s="452"/>
      <c r="CI210" s="452"/>
      <c r="CK210" s="382"/>
      <c r="CL210" s="382"/>
      <c r="CM210" s="382"/>
      <c r="CP210" s="464"/>
      <c r="CQ210" s="380"/>
      <c r="CR210" s="476"/>
      <c r="CS210" s="382"/>
      <c r="CT210" s="477"/>
      <c r="CW210" s="462"/>
      <c r="CZ210" s="462"/>
      <c r="DA210" s="462"/>
      <c r="DB210" s="438"/>
      <c r="DC210" s="461"/>
      <c r="DD210" s="382"/>
      <c r="DE210" s="382"/>
      <c r="DF210" s="382"/>
      <c r="DJ210" s="438"/>
      <c r="DK210" s="461"/>
      <c r="DN210" s="438"/>
      <c r="DO210" s="452"/>
      <c r="DP210" s="455"/>
      <c r="DQ210" s="452"/>
      <c r="DR210" s="456"/>
      <c r="DW210" s="382"/>
      <c r="DX210" s="382">
        <v>21</v>
      </c>
      <c r="DY210" s="382"/>
      <c r="FC210" s="351" t="str">
        <f t="shared" si="39"/>
        <v/>
      </c>
      <c r="FD210" s="127"/>
    </row>
    <row r="211" spans="1:160" ht="14.5" thickBot="1" x14ac:dyDescent="0.35">
      <c r="A211" s="339"/>
      <c r="B211" s="345"/>
      <c r="C211" s="91"/>
      <c r="D211" s="360"/>
      <c r="E211" s="352"/>
      <c r="F211" s="91"/>
      <c r="G211" s="91"/>
      <c r="H211" s="346"/>
      <c r="I211" s="350"/>
      <c r="J211" s="697"/>
      <c r="K211" s="346"/>
      <c r="L211" s="349"/>
      <c r="M211" s="346"/>
      <c r="N211" s="361"/>
      <c r="O211" s="91"/>
      <c r="P211" s="91"/>
      <c r="Q211" s="91"/>
      <c r="R211" s="360"/>
      <c r="S211" s="353"/>
      <c r="T211" s="91"/>
      <c r="U211" s="40"/>
      <c r="V211" s="446" t="str">
        <f t="shared" si="30"/>
        <v/>
      </c>
      <c r="W211" s="43" t="str">
        <f t="shared" si="31"/>
        <v/>
      </c>
      <c r="X211" s="42" t="str">
        <f t="shared" si="32"/>
        <v/>
      </c>
      <c r="Y211" s="238" t="str">
        <f t="shared" si="33"/>
        <v/>
      </c>
      <c r="Z211" s="112" t="str">
        <f t="shared" si="34"/>
        <v/>
      </c>
      <c r="AA211" s="833" t="str">
        <f t="shared" si="35"/>
        <v/>
      </c>
      <c r="AB211" s="456">
        <f t="shared" si="36"/>
        <v>0</v>
      </c>
      <c r="AC211" s="448">
        <f t="shared" si="38"/>
        <v>1</v>
      </c>
      <c r="AD211" s="837" t="str">
        <f t="shared" si="37"/>
        <v/>
      </c>
      <c r="AF211" s="438"/>
      <c r="AG211" s="461"/>
      <c r="AO211" s="438"/>
      <c r="AP211" s="472"/>
      <c r="AQ211" s="473"/>
      <c r="AR211" s="424"/>
      <c r="AS211" s="56"/>
      <c r="AT211" s="44"/>
      <c r="AU211" s="452"/>
      <c r="AV211" s="452"/>
      <c r="AW211" s="452"/>
      <c r="AX211" s="44"/>
      <c r="AY211" s="452"/>
      <c r="AZ211" s="56"/>
      <c r="BA211" s="452"/>
      <c r="BB211" s="455"/>
      <c r="BC211" s="455"/>
      <c r="BD211" s="56"/>
      <c r="BE211" s="452"/>
      <c r="BF211" s="452"/>
      <c r="BG211" s="456"/>
      <c r="BH211" s="457"/>
      <c r="BI211" s="56"/>
      <c r="BJ211" s="474"/>
      <c r="BK211" s="452"/>
      <c r="BL211" s="56"/>
      <c r="BM211" s="56"/>
      <c r="BN211" s="452"/>
      <c r="BR211" s="459"/>
      <c r="BS211" s="460"/>
      <c r="BZ211" s="475"/>
      <c r="CB211" s="452"/>
      <c r="CC211" s="452"/>
      <c r="CD211" s="452"/>
      <c r="CE211" s="56"/>
      <c r="CF211" s="452"/>
      <c r="CG211" s="452"/>
      <c r="CH211" s="452"/>
      <c r="CI211" s="452"/>
      <c r="CK211" s="382"/>
      <c r="CL211" s="382"/>
      <c r="CM211" s="382"/>
      <c r="CP211" s="464"/>
      <c r="CQ211" s="380"/>
      <c r="CR211" s="476"/>
      <c r="CS211" s="382"/>
      <c r="CT211" s="477"/>
      <c r="DB211" s="438"/>
      <c r="DC211" s="461"/>
      <c r="DD211" s="382"/>
      <c r="DE211" s="382"/>
      <c r="DF211" s="382"/>
      <c r="DJ211" s="438"/>
      <c r="DK211" s="461"/>
      <c r="DN211" s="438"/>
      <c r="DO211" s="452"/>
      <c r="DP211" s="455"/>
      <c r="DQ211" s="452"/>
      <c r="DR211" s="456"/>
      <c r="DW211" s="382"/>
      <c r="DX211" s="382">
        <v>21.1</v>
      </c>
      <c r="DY211" s="382"/>
      <c r="FC211" s="237" t="str">
        <f t="shared" si="39"/>
        <v/>
      </c>
      <c r="FD211" s="91"/>
    </row>
    <row r="212" spans="1:160" ht="14.5" thickBot="1" x14ac:dyDescent="0.35">
      <c r="A212" s="338"/>
      <c r="B212" s="343"/>
      <c r="C212" s="128"/>
      <c r="D212" s="372"/>
      <c r="E212" s="351"/>
      <c r="F212" s="127"/>
      <c r="G212" s="127"/>
      <c r="H212" s="344"/>
      <c r="I212" s="348"/>
      <c r="J212" s="696"/>
      <c r="K212" s="344"/>
      <c r="L212" s="348"/>
      <c r="M212" s="344"/>
      <c r="N212" s="357"/>
      <c r="O212" s="127"/>
      <c r="P212" s="127"/>
      <c r="Q212" s="127"/>
      <c r="R212" s="358"/>
      <c r="S212" s="351"/>
      <c r="T212" s="127"/>
      <c r="U212" s="40"/>
      <c r="V212" s="446" t="str">
        <f t="shared" si="30"/>
        <v/>
      </c>
      <c r="W212" s="43" t="str">
        <f t="shared" si="31"/>
        <v/>
      </c>
      <c r="X212" s="42" t="str">
        <f t="shared" si="32"/>
        <v/>
      </c>
      <c r="Y212" s="238" t="str">
        <f t="shared" si="33"/>
        <v/>
      </c>
      <c r="Z212" s="112" t="str">
        <f t="shared" si="34"/>
        <v/>
      </c>
      <c r="AA212" s="833" t="str">
        <f t="shared" si="35"/>
        <v/>
      </c>
      <c r="AB212" s="456">
        <f t="shared" si="36"/>
        <v>0</v>
      </c>
      <c r="AC212" s="448">
        <f t="shared" si="38"/>
        <v>1</v>
      </c>
      <c r="AD212" s="837" t="str">
        <f t="shared" si="37"/>
        <v/>
      </c>
      <c r="AF212" s="438"/>
      <c r="AG212" s="461"/>
      <c r="AO212" s="438"/>
      <c r="AP212" s="472"/>
      <c r="AQ212" s="473"/>
      <c r="AR212" s="424"/>
      <c r="AS212" s="56"/>
      <c r="AT212" s="44"/>
      <c r="AU212" s="452"/>
      <c r="AV212" s="452"/>
      <c r="AW212" s="452"/>
      <c r="AX212" s="44"/>
      <c r="AY212" s="452"/>
      <c r="AZ212" s="56"/>
      <c r="BA212" s="452"/>
      <c r="BB212" s="455"/>
      <c r="BC212" s="455"/>
      <c r="BD212" s="56"/>
      <c r="BE212" s="452"/>
      <c r="BF212" s="452"/>
      <c r="BG212" s="456"/>
      <c r="BH212" s="457"/>
      <c r="BI212" s="56"/>
      <c r="BJ212" s="474"/>
      <c r="BK212" s="452"/>
      <c r="BL212" s="56"/>
      <c r="BM212" s="56"/>
      <c r="BN212" s="452"/>
      <c r="BR212" s="459"/>
      <c r="BS212" s="460"/>
      <c r="BZ212" s="475"/>
      <c r="CB212" s="452"/>
      <c r="CC212" s="452"/>
      <c r="CD212" s="452"/>
      <c r="CE212" s="56"/>
      <c r="CF212" s="452"/>
      <c r="CG212" s="452"/>
      <c r="CH212" s="452"/>
      <c r="CI212" s="452"/>
      <c r="CK212" s="382"/>
      <c r="CL212" s="382"/>
      <c r="CM212" s="382"/>
      <c r="CP212" s="464"/>
      <c r="CQ212" s="380"/>
      <c r="CR212" s="476"/>
      <c r="CS212" s="382"/>
      <c r="CT212" s="477"/>
      <c r="DB212" s="438"/>
      <c r="DC212" s="461"/>
      <c r="DD212" s="382"/>
      <c r="DE212" s="382"/>
      <c r="DF212" s="382"/>
      <c r="DJ212" s="438"/>
      <c r="DK212" s="461"/>
      <c r="DN212" s="438"/>
      <c r="DO212" s="452"/>
      <c r="DP212" s="455"/>
      <c r="DQ212" s="452"/>
      <c r="DR212" s="456"/>
      <c r="DW212" s="382"/>
      <c r="DX212" s="382">
        <v>21.2</v>
      </c>
      <c r="DY212" s="382"/>
      <c r="FC212" s="351" t="str">
        <f t="shared" si="39"/>
        <v/>
      </c>
      <c r="FD212" s="127"/>
    </row>
    <row r="213" spans="1:160" ht="14.5" thickBot="1" x14ac:dyDescent="0.35">
      <c r="A213" s="339"/>
      <c r="B213" s="345"/>
      <c r="C213" s="91"/>
      <c r="D213" s="360"/>
      <c r="E213" s="352"/>
      <c r="F213" s="91"/>
      <c r="G213" s="91"/>
      <c r="H213" s="346"/>
      <c r="I213" s="350"/>
      <c r="J213" s="697"/>
      <c r="K213" s="346"/>
      <c r="L213" s="349"/>
      <c r="M213" s="346"/>
      <c r="N213" s="361"/>
      <c r="O213" s="91"/>
      <c r="P213" s="91"/>
      <c r="Q213" s="91"/>
      <c r="R213" s="360"/>
      <c r="S213" s="353"/>
      <c r="T213" s="91"/>
      <c r="U213" s="40"/>
      <c r="V213" s="446" t="str">
        <f t="shared" si="30"/>
        <v/>
      </c>
      <c r="W213" s="43" t="str">
        <f t="shared" si="31"/>
        <v/>
      </c>
      <c r="X213" s="42" t="str">
        <f t="shared" si="32"/>
        <v/>
      </c>
      <c r="Y213" s="238" t="str">
        <f t="shared" si="33"/>
        <v/>
      </c>
      <c r="Z213" s="112" t="str">
        <f t="shared" si="34"/>
        <v/>
      </c>
      <c r="AA213" s="833" t="str">
        <f t="shared" si="35"/>
        <v/>
      </c>
      <c r="AB213" s="456">
        <f t="shared" si="36"/>
        <v>0</v>
      </c>
      <c r="AC213" s="448">
        <f t="shared" si="38"/>
        <v>1</v>
      </c>
      <c r="AD213" s="837" t="str">
        <f t="shared" si="37"/>
        <v/>
      </c>
      <c r="AF213" s="438"/>
      <c r="AG213" s="461"/>
      <c r="AO213" s="438"/>
      <c r="AP213" s="472"/>
      <c r="AQ213" s="473"/>
      <c r="AR213" s="424"/>
      <c r="AS213" s="56"/>
      <c r="AT213" s="44"/>
      <c r="AU213" s="452"/>
      <c r="AV213" s="452"/>
      <c r="AW213" s="452"/>
      <c r="AX213" s="44"/>
      <c r="AY213" s="452"/>
      <c r="AZ213" s="56"/>
      <c r="BA213" s="452"/>
      <c r="BB213" s="455"/>
      <c r="BC213" s="455"/>
      <c r="BD213" s="56"/>
      <c r="BE213" s="452"/>
      <c r="BF213" s="452"/>
      <c r="BG213" s="456"/>
      <c r="BH213" s="457"/>
      <c r="BI213" s="56"/>
      <c r="BJ213" s="474"/>
      <c r="BK213" s="452"/>
      <c r="BL213" s="56"/>
      <c r="BM213" s="56"/>
      <c r="BN213" s="452"/>
      <c r="BR213" s="459"/>
      <c r="BS213" s="460"/>
      <c r="BZ213" s="475"/>
      <c r="CB213" s="452"/>
      <c r="CC213" s="452"/>
      <c r="CD213" s="452"/>
      <c r="CE213" s="56"/>
      <c r="CF213" s="452"/>
      <c r="CG213" s="452"/>
      <c r="CH213" s="452"/>
      <c r="CI213" s="452"/>
      <c r="CK213" s="382"/>
      <c r="CL213" s="382"/>
      <c r="CM213" s="382"/>
      <c r="CP213" s="464"/>
      <c r="CQ213" s="380"/>
      <c r="CR213" s="476"/>
      <c r="CS213" s="382"/>
      <c r="CT213" s="477"/>
      <c r="DB213" s="438"/>
      <c r="DC213" s="461"/>
      <c r="DD213" s="382"/>
      <c r="DE213" s="382"/>
      <c r="DF213" s="382"/>
      <c r="DJ213" s="438"/>
      <c r="DK213" s="461"/>
      <c r="DN213" s="438"/>
      <c r="DO213" s="452"/>
      <c r="DP213" s="455"/>
      <c r="DQ213" s="452"/>
      <c r="DR213" s="456"/>
      <c r="DW213" s="382"/>
      <c r="DX213" s="382">
        <v>21.3</v>
      </c>
      <c r="DY213" s="382"/>
      <c r="FC213" s="237" t="str">
        <f t="shared" si="39"/>
        <v/>
      </c>
      <c r="FD213" s="91"/>
    </row>
    <row r="214" spans="1:160" ht="14.5" thickBot="1" x14ac:dyDescent="0.35">
      <c r="A214" s="338"/>
      <c r="B214" s="343"/>
      <c r="C214" s="128"/>
      <c r="D214" s="372"/>
      <c r="E214" s="351"/>
      <c r="F214" s="127"/>
      <c r="G214" s="127"/>
      <c r="H214" s="344"/>
      <c r="I214" s="348"/>
      <c r="J214" s="696"/>
      <c r="K214" s="344"/>
      <c r="L214" s="348"/>
      <c r="M214" s="344"/>
      <c r="N214" s="357"/>
      <c r="O214" s="127"/>
      <c r="P214" s="127"/>
      <c r="Q214" s="127"/>
      <c r="R214" s="358"/>
      <c r="S214" s="351"/>
      <c r="T214" s="127"/>
      <c r="U214" s="40"/>
      <c r="V214" s="446" t="str">
        <f t="shared" si="30"/>
        <v/>
      </c>
      <c r="W214" s="43" t="str">
        <f t="shared" si="31"/>
        <v/>
      </c>
      <c r="X214" s="42" t="str">
        <f t="shared" si="32"/>
        <v/>
      </c>
      <c r="Y214" s="238" t="str">
        <f t="shared" si="33"/>
        <v/>
      </c>
      <c r="Z214" s="112" t="str">
        <f t="shared" si="34"/>
        <v/>
      </c>
      <c r="AA214" s="833" t="str">
        <f t="shared" si="35"/>
        <v/>
      </c>
      <c r="AB214" s="456">
        <f t="shared" si="36"/>
        <v>0</v>
      </c>
      <c r="AC214" s="448">
        <f t="shared" si="38"/>
        <v>1</v>
      </c>
      <c r="AD214" s="837" t="str">
        <f t="shared" si="37"/>
        <v/>
      </c>
      <c r="AF214" s="438"/>
      <c r="AG214" s="461"/>
      <c r="AO214" s="438"/>
      <c r="AP214" s="472"/>
      <c r="AQ214" s="473"/>
      <c r="AR214" s="424"/>
      <c r="AS214" s="56"/>
      <c r="AT214" s="44"/>
      <c r="AU214" s="452"/>
      <c r="AV214" s="452"/>
      <c r="AW214" s="452"/>
      <c r="AX214" s="44"/>
      <c r="AY214" s="452"/>
      <c r="AZ214" s="56"/>
      <c r="BA214" s="452"/>
      <c r="BB214" s="455"/>
      <c r="BC214" s="455"/>
      <c r="BD214" s="56"/>
      <c r="BE214" s="452"/>
      <c r="BF214" s="452"/>
      <c r="BG214" s="456"/>
      <c r="BH214" s="457"/>
      <c r="BI214" s="56"/>
      <c r="BJ214" s="474"/>
      <c r="BK214" s="452"/>
      <c r="BL214" s="56"/>
      <c r="BM214" s="56"/>
      <c r="BN214" s="452"/>
      <c r="BR214" s="459"/>
      <c r="BS214" s="460"/>
      <c r="BZ214" s="475"/>
      <c r="CB214" s="452"/>
      <c r="CC214" s="452"/>
      <c r="CD214" s="452"/>
      <c r="CE214" s="56"/>
      <c r="CF214" s="452"/>
      <c r="CG214" s="452"/>
      <c r="CH214" s="452"/>
      <c r="CI214" s="452"/>
      <c r="CK214" s="382"/>
      <c r="CL214" s="382"/>
      <c r="CM214" s="382"/>
      <c r="CP214" s="464"/>
      <c r="CQ214" s="380"/>
      <c r="CR214" s="476"/>
      <c r="CS214" s="382"/>
      <c r="CT214" s="477"/>
      <c r="DB214" s="438"/>
      <c r="DC214" s="461"/>
      <c r="DD214" s="382"/>
      <c r="DE214" s="382"/>
      <c r="DF214" s="382"/>
      <c r="DJ214" s="438"/>
      <c r="DK214" s="461"/>
      <c r="DN214" s="438"/>
      <c r="DO214" s="452"/>
      <c r="DP214" s="455"/>
      <c r="DQ214" s="452"/>
      <c r="DR214" s="456"/>
      <c r="DW214" s="382"/>
      <c r="DX214" s="382">
        <v>21.4</v>
      </c>
      <c r="DY214" s="382"/>
      <c r="FC214" s="351" t="str">
        <f t="shared" si="39"/>
        <v/>
      </c>
      <c r="FD214" s="127"/>
    </row>
    <row r="215" spans="1:160" ht="14.5" thickBot="1" x14ac:dyDescent="0.35">
      <c r="A215" s="339"/>
      <c r="B215" s="345"/>
      <c r="C215" s="90"/>
      <c r="D215" s="362"/>
      <c r="E215" s="352"/>
      <c r="F215" s="90"/>
      <c r="G215" s="91"/>
      <c r="H215" s="346"/>
      <c r="I215" s="350"/>
      <c r="J215" s="697"/>
      <c r="K215" s="346"/>
      <c r="L215" s="349"/>
      <c r="M215" s="346"/>
      <c r="N215" s="361"/>
      <c r="O215" s="91"/>
      <c r="P215" s="91"/>
      <c r="Q215" s="91"/>
      <c r="R215" s="360"/>
      <c r="S215" s="353"/>
      <c r="T215" s="91"/>
      <c r="U215" s="40"/>
      <c r="V215" s="446" t="str">
        <f t="shared" si="30"/>
        <v/>
      </c>
      <c r="W215" s="43" t="str">
        <f t="shared" si="31"/>
        <v/>
      </c>
      <c r="X215" s="42" t="str">
        <f t="shared" si="32"/>
        <v/>
      </c>
      <c r="Y215" s="238" t="str">
        <f t="shared" si="33"/>
        <v/>
      </c>
      <c r="Z215" s="112" t="str">
        <f t="shared" si="34"/>
        <v/>
      </c>
      <c r="AA215" s="833" t="str">
        <f t="shared" si="35"/>
        <v/>
      </c>
      <c r="AB215" s="456">
        <f t="shared" si="36"/>
        <v>0</v>
      </c>
      <c r="AC215" s="448">
        <f t="shared" si="38"/>
        <v>1</v>
      </c>
      <c r="AD215" s="837" t="str">
        <f t="shared" si="37"/>
        <v/>
      </c>
      <c r="AF215" s="438"/>
      <c r="AG215" s="461"/>
      <c r="AO215" s="438"/>
      <c r="AP215" s="472"/>
      <c r="AQ215" s="473"/>
      <c r="AR215" s="424"/>
      <c r="AS215" s="56"/>
      <c r="AT215" s="44"/>
      <c r="AU215" s="452"/>
      <c r="AV215" s="452"/>
      <c r="AW215" s="452"/>
      <c r="AX215" s="44"/>
      <c r="AY215" s="452"/>
      <c r="AZ215" s="56"/>
      <c r="BA215" s="452"/>
      <c r="BB215" s="455"/>
      <c r="BC215" s="455"/>
      <c r="BD215" s="56"/>
      <c r="BE215" s="452"/>
      <c r="BF215" s="452"/>
      <c r="BG215" s="456"/>
      <c r="BH215" s="457"/>
      <c r="BI215" s="56"/>
      <c r="BJ215" s="474"/>
      <c r="BK215" s="452"/>
      <c r="BL215" s="56"/>
      <c r="BM215" s="56"/>
      <c r="BN215" s="452"/>
      <c r="BR215" s="459"/>
      <c r="BS215" s="460"/>
      <c r="BZ215" s="475"/>
      <c r="CB215" s="452"/>
      <c r="CC215" s="452"/>
      <c r="CD215" s="452"/>
      <c r="CE215" s="56"/>
      <c r="CF215" s="452"/>
      <c r="CG215" s="452"/>
      <c r="CH215" s="452"/>
      <c r="CI215" s="452"/>
      <c r="CK215" s="382"/>
      <c r="CL215" s="382"/>
      <c r="CM215" s="382"/>
      <c r="CP215" s="464"/>
      <c r="CQ215" s="380"/>
      <c r="CR215" s="476"/>
      <c r="CS215" s="382"/>
      <c r="CT215" s="477"/>
      <c r="DB215" s="438"/>
      <c r="DC215" s="461"/>
      <c r="DD215" s="382"/>
      <c r="DE215" s="382"/>
      <c r="DF215" s="382"/>
      <c r="DJ215" s="438"/>
      <c r="DK215" s="461"/>
      <c r="DN215" s="438"/>
      <c r="DO215" s="452"/>
      <c r="DP215" s="455"/>
      <c r="DQ215" s="452"/>
      <c r="DR215" s="456"/>
      <c r="DW215" s="382"/>
      <c r="DX215" s="382">
        <v>21.5</v>
      </c>
      <c r="DY215" s="382"/>
      <c r="FC215" s="237" t="str">
        <f t="shared" si="39"/>
        <v/>
      </c>
      <c r="FD215" s="90"/>
    </row>
    <row r="216" spans="1:160" ht="14.5" thickBot="1" x14ac:dyDescent="0.35">
      <c r="A216" s="338"/>
      <c r="B216" s="343"/>
      <c r="C216" s="128"/>
      <c r="D216" s="372"/>
      <c r="E216" s="351"/>
      <c r="F216" s="127"/>
      <c r="G216" s="127"/>
      <c r="H216" s="344"/>
      <c r="I216" s="348"/>
      <c r="J216" s="696"/>
      <c r="K216" s="344"/>
      <c r="L216" s="348"/>
      <c r="M216" s="344"/>
      <c r="N216" s="357"/>
      <c r="O216" s="127"/>
      <c r="P216" s="127"/>
      <c r="Q216" s="127"/>
      <c r="R216" s="358"/>
      <c r="S216" s="351"/>
      <c r="T216" s="127"/>
      <c r="U216" s="40"/>
      <c r="V216" s="446" t="str">
        <f t="shared" si="30"/>
        <v/>
      </c>
      <c r="W216" s="43" t="str">
        <f t="shared" si="31"/>
        <v/>
      </c>
      <c r="X216" s="42" t="str">
        <f t="shared" si="32"/>
        <v/>
      </c>
      <c r="Y216" s="238" t="str">
        <f t="shared" si="33"/>
        <v/>
      </c>
      <c r="Z216" s="112" t="str">
        <f t="shared" si="34"/>
        <v/>
      </c>
      <c r="AA216" s="833" t="str">
        <f t="shared" si="35"/>
        <v/>
      </c>
      <c r="AB216" s="456">
        <f t="shared" si="36"/>
        <v>0</v>
      </c>
      <c r="AC216" s="448">
        <f t="shared" si="38"/>
        <v>1</v>
      </c>
      <c r="AD216" s="837" t="str">
        <f t="shared" si="37"/>
        <v/>
      </c>
      <c r="AF216" s="438"/>
      <c r="AG216" s="461"/>
      <c r="AO216" s="438"/>
      <c r="AP216" s="472"/>
      <c r="AQ216" s="473"/>
      <c r="AR216" s="424"/>
      <c r="AS216" s="56"/>
      <c r="AT216" s="44"/>
      <c r="AU216" s="452"/>
      <c r="AV216" s="452"/>
      <c r="AW216" s="452"/>
      <c r="AX216" s="44"/>
      <c r="AY216" s="452"/>
      <c r="AZ216" s="56"/>
      <c r="BA216" s="452"/>
      <c r="BB216" s="455"/>
      <c r="BC216" s="455"/>
      <c r="BD216" s="56"/>
      <c r="BE216" s="452"/>
      <c r="BF216" s="452"/>
      <c r="BG216" s="456"/>
      <c r="BH216" s="457"/>
      <c r="BI216" s="56"/>
      <c r="BJ216" s="474"/>
      <c r="BK216" s="452"/>
      <c r="BL216" s="56"/>
      <c r="BM216" s="56"/>
      <c r="BN216" s="452"/>
      <c r="BR216" s="459"/>
      <c r="BS216" s="460"/>
      <c r="BZ216" s="475"/>
      <c r="CB216" s="452"/>
      <c r="CC216" s="452"/>
      <c r="CD216" s="452"/>
      <c r="CE216" s="56"/>
      <c r="CF216" s="452"/>
      <c r="CG216" s="452"/>
      <c r="CH216" s="452"/>
      <c r="CI216" s="452"/>
      <c r="CK216" s="382"/>
      <c r="CL216" s="382"/>
      <c r="CM216" s="382"/>
      <c r="CP216" s="464"/>
      <c r="CQ216" s="380"/>
      <c r="CR216" s="476"/>
      <c r="CS216" s="382"/>
      <c r="CT216" s="477"/>
      <c r="DB216" s="438"/>
      <c r="DC216" s="461"/>
      <c r="DD216" s="382"/>
      <c r="DE216" s="382"/>
      <c r="DF216" s="382"/>
      <c r="DJ216" s="438"/>
      <c r="DK216" s="461"/>
      <c r="DN216" s="438"/>
      <c r="DO216" s="452"/>
      <c r="DP216" s="455"/>
      <c r="DQ216" s="452"/>
      <c r="DR216" s="456"/>
      <c r="DW216" s="382"/>
      <c r="DX216" s="382">
        <v>21.6</v>
      </c>
      <c r="DY216" s="382"/>
      <c r="FC216" s="351" t="str">
        <f t="shared" si="39"/>
        <v/>
      </c>
      <c r="FD216" s="127"/>
    </row>
    <row r="217" spans="1:160" ht="14.5" thickBot="1" x14ac:dyDescent="0.35">
      <c r="A217" s="339"/>
      <c r="B217" s="345"/>
      <c r="C217" s="91"/>
      <c r="D217" s="360"/>
      <c r="E217" s="352"/>
      <c r="F217" s="91"/>
      <c r="G217" s="91"/>
      <c r="H217" s="346"/>
      <c r="I217" s="350"/>
      <c r="J217" s="697"/>
      <c r="K217" s="346"/>
      <c r="L217" s="349"/>
      <c r="M217" s="346"/>
      <c r="N217" s="361"/>
      <c r="O217" s="91"/>
      <c r="P217" s="91"/>
      <c r="Q217" s="91"/>
      <c r="R217" s="360"/>
      <c r="S217" s="353"/>
      <c r="T217" s="91"/>
      <c r="U217" s="40"/>
      <c r="V217" s="446" t="str">
        <f t="shared" si="30"/>
        <v/>
      </c>
      <c r="W217" s="43" t="str">
        <f t="shared" si="31"/>
        <v/>
      </c>
      <c r="X217" s="42" t="str">
        <f t="shared" si="32"/>
        <v/>
      </c>
      <c r="Y217" s="238" t="str">
        <f t="shared" si="33"/>
        <v/>
      </c>
      <c r="Z217" s="112" t="str">
        <f t="shared" si="34"/>
        <v/>
      </c>
      <c r="AA217" s="833" t="str">
        <f t="shared" si="35"/>
        <v/>
      </c>
      <c r="AB217" s="456">
        <f t="shared" si="36"/>
        <v>0</v>
      </c>
      <c r="AC217" s="448">
        <f t="shared" si="38"/>
        <v>1</v>
      </c>
      <c r="AD217" s="837" t="str">
        <f t="shared" si="37"/>
        <v/>
      </c>
      <c r="AF217" s="438"/>
      <c r="AG217" s="461"/>
      <c r="AO217" s="438"/>
      <c r="AP217" s="472"/>
      <c r="AQ217" s="473"/>
      <c r="AR217" s="424"/>
      <c r="AS217" s="56"/>
      <c r="AT217" s="44"/>
      <c r="AU217" s="452"/>
      <c r="AV217" s="452"/>
      <c r="AW217" s="452"/>
      <c r="AX217" s="44"/>
      <c r="AY217" s="452"/>
      <c r="AZ217" s="56"/>
      <c r="BA217" s="452"/>
      <c r="BB217" s="455"/>
      <c r="BC217" s="455"/>
      <c r="BD217" s="56"/>
      <c r="BE217" s="452"/>
      <c r="BF217" s="452"/>
      <c r="BG217" s="456"/>
      <c r="BH217" s="457"/>
      <c r="BI217" s="56"/>
      <c r="BJ217" s="474"/>
      <c r="BK217" s="452"/>
      <c r="BL217" s="56"/>
      <c r="BM217" s="56"/>
      <c r="BN217" s="452"/>
      <c r="BR217" s="459"/>
      <c r="BS217" s="460"/>
      <c r="BZ217" s="475"/>
      <c r="CB217" s="452"/>
      <c r="CC217" s="452"/>
      <c r="CD217" s="452"/>
      <c r="CE217" s="56"/>
      <c r="CF217" s="452"/>
      <c r="CG217" s="452"/>
      <c r="CH217" s="452"/>
      <c r="CI217" s="452"/>
      <c r="CK217" s="382"/>
      <c r="CL217" s="382"/>
      <c r="CM217" s="382"/>
      <c r="CP217" s="464"/>
      <c r="CQ217" s="380"/>
      <c r="CR217" s="476"/>
      <c r="CS217" s="382"/>
      <c r="CT217" s="477"/>
      <c r="DB217" s="438"/>
      <c r="DC217" s="461"/>
      <c r="DD217" s="382"/>
      <c r="DE217" s="382"/>
      <c r="DF217" s="382"/>
      <c r="DJ217" s="438"/>
      <c r="DK217" s="461"/>
      <c r="DN217" s="438"/>
      <c r="DO217" s="452"/>
      <c r="DP217" s="455"/>
      <c r="DQ217" s="452"/>
      <c r="DR217" s="456"/>
      <c r="DW217" s="382"/>
      <c r="DX217" s="382">
        <v>21.7</v>
      </c>
      <c r="DY217" s="382"/>
      <c r="FC217" s="237" t="str">
        <f t="shared" si="39"/>
        <v/>
      </c>
      <c r="FD217" s="91"/>
    </row>
    <row r="218" spans="1:160" ht="14.5" thickBot="1" x14ac:dyDescent="0.35">
      <c r="A218" s="338"/>
      <c r="B218" s="343"/>
      <c r="C218" s="128"/>
      <c r="D218" s="372"/>
      <c r="E218" s="351"/>
      <c r="F218" s="127"/>
      <c r="G218" s="127"/>
      <c r="H218" s="344"/>
      <c r="I218" s="348"/>
      <c r="J218" s="696"/>
      <c r="K218" s="344"/>
      <c r="L218" s="348"/>
      <c r="M218" s="344"/>
      <c r="N218" s="357"/>
      <c r="O218" s="127"/>
      <c r="P218" s="127"/>
      <c r="Q218" s="127"/>
      <c r="R218" s="358"/>
      <c r="S218" s="351"/>
      <c r="T218" s="127"/>
      <c r="U218" s="40"/>
      <c r="V218" s="446" t="str">
        <f t="shared" si="30"/>
        <v/>
      </c>
      <c r="W218" s="43" t="str">
        <f t="shared" si="31"/>
        <v/>
      </c>
      <c r="X218" s="42" t="str">
        <f t="shared" si="32"/>
        <v/>
      </c>
      <c r="Y218" s="238" t="str">
        <f t="shared" si="33"/>
        <v/>
      </c>
      <c r="Z218" s="112" t="str">
        <f t="shared" si="34"/>
        <v/>
      </c>
      <c r="AA218" s="833" t="str">
        <f t="shared" si="35"/>
        <v/>
      </c>
      <c r="AB218" s="456">
        <f t="shared" si="36"/>
        <v>0</v>
      </c>
      <c r="AC218" s="448">
        <f t="shared" si="38"/>
        <v>1</v>
      </c>
      <c r="AD218" s="837" t="str">
        <f t="shared" si="37"/>
        <v/>
      </c>
      <c r="AF218" s="438"/>
      <c r="AG218" s="461"/>
      <c r="AO218" s="438"/>
      <c r="AP218" s="472"/>
      <c r="AQ218" s="473"/>
      <c r="AR218" s="424"/>
      <c r="AS218" s="56"/>
      <c r="AT218" s="44"/>
      <c r="AU218" s="452"/>
      <c r="AV218" s="452"/>
      <c r="AW218" s="452"/>
      <c r="AX218" s="44"/>
      <c r="AY218" s="452"/>
      <c r="AZ218" s="56"/>
      <c r="BA218" s="452"/>
      <c r="BB218" s="455"/>
      <c r="BC218" s="455"/>
      <c r="BD218" s="56"/>
      <c r="BE218" s="452"/>
      <c r="BF218" s="452"/>
      <c r="BG218" s="456"/>
      <c r="BH218" s="457"/>
      <c r="BI218" s="56"/>
      <c r="BJ218" s="474"/>
      <c r="BK218" s="452"/>
      <c r="BL218" s="56"/>
      <c r="BM218" s="56"/>
      <c r="BN218" s="452"/>
      <c r="BR218" s="459"/>
      <c r="BS218" s="460"/>
      <c r="BZ218" s="475"/>
      <c r="CB218" s="452"/>
      <c r="CC218" s="452"/>
      <c r="CD218" s="452"/>
      <c r="CE218" s="56"/>
      <c r="CF218" s="452"/>
      <c r="CG218" s="452"/>
      <c r="CH218" s="452"/>
      <c r="CI218" s="452"/>
      <c r="CK218" s="382"/>
      <c r="CL218" s="382"/>
      <c r="CM218" s="382"/>
      <c r="CP218" s="464"/>
      <c r="CQ218" s="380"/>
      <c r="CR218" s="476"/>
      <c r="CS218" s="382"/>
      <c r="CT218" s="477"/>
      <c r="DB218" s="438"/>
      <c r="DC218" s="461"/>
      <c r="DD218" s="382"/>
      <c r="DE218" s="382"/>
      <c r="DF218" s="382"/>
      <c r="DJ218" s="438"/>
      <c r="DK218" s="461"/>
      <c r="DN218" s="438"/>
      <c r="DO218" s="452"/>
      <c r="DP218" s="455"/>
      <c r="DQ218" s="452"/>
      <c r="DR218" s="456"/>
      <c r="DW218" s="382"/>
      <c r="DX218" s="382">
        <v>21.8</v>
      </c>
      <c r="DY218" s="382"/>
      <c r="FC218" s="351" t="str">
        <f t="shared" si="39"/>
        <v/>
      </c>
      <c r="FD218" s="127"/>
    </row>
    <row r="219" spans="1:160" ht="14.5" thickBot="1" x14ac:dyDescent="0.35">
      <c r="A219" s="339"/>
      <c r="B219" s="345"/>
      <c r="C219" s="91"/>
      <c r="D219" s="360"/>
      <c r="E219" s="352"/>
      <c r="F219" s="91"/>
      <c r="G219" s="91"/>
      <c r="H219" s="346"/>
      <c r="I219" s="350"/>
      <c r="J219" s="697"/>
      <c r="K219" s="346"/>
      <c r="L219" s="349"/>
      <c r="M219" s="346"/>
      <c r="N219" s="361"/>
      <c r="O219" s="91"/>
      <c r="P219" s="91"/>
      <c r="Q219" s="91"/>
      <c r="R219" s="360"/>
      <c r="S219" s="353"/>
      <c r="T219" s="484"/>
      <c r="U219" s="40"/>
      <c r="V219" s="446" t="str">
        <f t="shared" si="30"/>
        <v/>
      </c>
      <c r="W219" s="43" t="str">
        <f t="shared" si="31"/>
        <v/>
      </c>
      <c r="X219" s="42" t="str">
        <f t="shared" si="32"/>
        <v/>
      </c>
      <c r="Y219" s="238" t="str">
        <f t="shared" si="33"/>
        <v/>
      </c>
      <c r="Z219" s="112" t="str">
        <f t="shared" si="34"/>
        <v/>
      </c>
      <c r="AA219" s="833" t="str">
        <f t="shared" si="35"/>
        <v/>
      </c>
      <c r="AB219" s="456">
        <f t="shared" si="36"/>
        <v>0</v>
      </c>
      <c r="AC219" s="448">
        <f t="shared" si="38"/>
        <v>1</v>
      </c>
      <c r="AD219" s="837" t="str">
        <f t="shared" si="37"/>
        <v/>
      </c>
      <c r="AF219" s="438"/>
      <c r="AG219" s="461"/>
      <c r="AO219" s="438"/>
      <c r="AP219" s="472"/>
      <c r="AQ219" s="473"/>
      <c r="AR219" s="424"/>
      <c r="AS219" s="56"/>
      <c r="AT219" s="44"/>
      <c r="AU219" s="452"/>
      <c r="AV219" s="452"/>
      <c r="AW219" s="452"/>
      <c r="AX219" s="44"/>
      <c r="AY219" s="452"/>
      <c r="AZ219" s="56"/>
      <c r="BA219" s="452"/>
      <c r="BB219" s="455"/>
      <c r="BC219" s="455"/>
      <c r="BD219" s="56"/>
      <c r="BE219" s="452"/>
      <c r="BF219" s="452"/>
      <c r="BG219" s="456"/>
      <c r="BH219" s="457"/>
      <c r="BI219" s="56"/>
      <c r="BJ219" s="474"/>
      <c r="BK219" s="452"/>
      <c r="BL219" s="56"/>
      <c r="BM219" s="56"/>
      <c r="BN219" s="452"/>
      <c r="BR219" s="459"/>
      <c r="BS219" s="460"/>
      <c r="BZ219" s="475"/>
      <c r="CB219" s="452"/>
      <c r="CC219" s="452"/>
      <c r="CD219" s="452"/>
      <c r="CE219" s="56"/>
      <c r="CF219" s="452"/>
      <c r="CG219" s="452"/>
      <c r="CH219" s="452"/>
      <c r="CI219" s="452"/>
      <c r="CK219" s="382"/>
      <c r="CL219" s="382"/>
      <c r="CM219" s="382"/>
      <c r="CP219" s="464"/>
      <c r="CQ219" s="380"/>
      <c r="CR219" s="476"/>
      <c r="CS219" s="382"/>
      <c r="CT219" s="477"/>
      <c r="DB219" s="438"/>
      <c r="DC219" s="461"/>
      <c r="DD219" s="382"/>
      <c r="DE219" s="382"/>
      <c r="DF219" s="382"/>
      <c r="DJ219" s="438"/>
      <c r="DK219" s="461"/>
      <c r="DN219" s="438"/>
      <c r="DO219" s="452"/>
      <c r="DP219" s="455"/>
      <c r="DQ219" s="452"/>
      <c r="DR219" s="456"/>
      <c r="DW219" s="382"/>
      <c r="DX219" s="382">
        <v>21.9</v>
      </c>
      <c r="DY219" s="382"/>
      <c r="FC219" s="237" t="str">
        <f t="shared" si="39"/>
        <v/>
      </c>
      <c r="FD219" s="91"/>
    </row>
    <row r="220" spans="1:160" ht="14.5" thickBot="1" x14ac:dyDescent="0.35">
      <c r="A220" s="338"/>
      <c r="B220" s="343"/>
      <c r="C220" s="128"/>
      <c r="D220" s="372"/>
      <c r="E220" s="351"/>
      <c r="F220" s="127"/>
      <c r="G220" s="127"/>
      <c r="H220" s="344"/>
      <c r="I220" s="348"/>
      <c r="J220" s="696"/>
      <c r="K220" s="344"/>
      <c r="L220" s="348"/>
      <c r="M220" s="344"/>
      <c r="N220" s="357"/>
      <c r="O220" s="127"/>
      <c r="P220" s="127"/>
      <c r="Q220" s="127"/>
      <c r="R220" s="358"/>
      <c r="S220" s="351"/>
      <c r="T220" s="127"/>
      <c r="U220" s="40"/>
      <c r="V220" s="446" t="str">
        <f t="shared" si="30"/>
        <v/>
      </c>
      <c r="W220" s="43" t="str">
        <f t="shared" si="31"/>
        <v/>
      </c>
      <c r="X220" s="42" t="str">
        <f t="shared" si="32"/>
        <v/>
      </c>
      <c r="Y220" s="238" t="str">
        <f t="shared" si="33"/>
        <v/>
      </c>
      <c r="Z220" s="112" t="str">
        <f t="shared" si="34"/>
        <v/>
      </c>
      <c r="AA220" s="833" t="str">
        <f t="shared" si="35"/>
        <v/>
      </c>
      <c r="AB220" s="456">
        <f t="shared" si="36"/>
        <v>0</v>
      </c>
      <c r="AC220" s="448">
        <f t="shared" si="38"/>
        <v>1</v>
      </c>
      <c r="AD220" s="837" t="str">
        <f t="shared" si="37"/>
        <v/>
      </c>
      <c r="AF220" s="438"/>
      <c r="AG220" s="461"/>
      <c r="AO220" s="438"/>
      <c r="AP220" s="472"/>
      <c r="AQ220" s="473"/>
      <c r="AR220" s="424"/>
      <c r="AS220" s="56"/>
      <c r="AT220" s="44"/>
      <c r="AU220" s="452"/>
      <c r="AV220" s="452"/>
      <c r="AW220" s="452"/>
      <c r="AX220" s="44"/>
      <c r="AY220" s="452"/>
      <c r="AZ220" s="56"/>
      <c r="BA220" s="452"/>
      <c r="BB220" s="455"/>
      <c r="BC220" s="455"/>
      <c r="BD220" s="56"/>
      <c r="BE220" s="452"/>
      <c r="BF220" s="452"/>
      <c r="BG220" s="456"/>
      <c r="BH220" s="457"/>
      <c r="BI220" s="56"/>
      <c r="BJ220" s="474"/>
      <c r="BK220" s="452"/>
      <c r="BL220" s="56"/>
      <c r="BM220" s="56"/>
      <c r="BN220" s="452"/>
      <c r="BR220" s="459"/>
      <c r="BS220" s="460"/>
      <c r="BZ220" s="475"/>
      <c r="CB220" s="452"/>
      <c r="CC220" s="452"/>
      <c r="CD220" s="452"/>
      <c r="CE220" s="56"/>
      <c r="CF220" s="452"/>
      <c r="CG220" s="452"/>
      <c r="CH220" s="452"/>
      <c r="CI220" s="452"/>
      <c r="CK220" s="382"/>
      <c r="CL220" s="382"/>
      <c r="CM220" s="382"/>
      <c r="CP220" s="464"/>
      <c r="CQ220" s="380"/>
      <c r="CR220" s="476"/>
      <c r="CS220" s="382"/>
      <c r="CT220" s="477"/>
      <c r="DB220" s="438"/>
      <c r="DC220" s="461"/>
      <c r="DD220" s="382"/>
      <c r="DE220" s="382"/>
      <c r="DF220" s="382"/>
      <c r="DJ220" s="438"/>
      <c r="DK220" s="461"/>
      <c r="DN220" s="438"/>
      <c r="DO220" s="452"/>
      <c r="DP220" s="455"/>
      <c r="DQ220" s="452"/>
      <c r="DR220" s="456"/>
      <c r="DW220" s="382"/>
      <c r="DX220" s="382">
        <v>22</v>
      </c>
      <c r="DY220" s="382"/>
      <c r="FC220" s="351" t="str">
        <f t="shared" si="39"/>
        <v/>
      </c>
      <c r="FD220" s="127"/>
    </row>
    <row r="221" spans="1:160" ht="14.5" thickBot="1" x14ac:dyDescent="0.35">
      <c r="A221" s="339"/>
      <c r="B221" s="345"/>
      <c r="C221" s="91"/>
      <c r="D221" s="360"/>
      <c r="E221" s="352"/>
      <c r="F221" s="91"/>
      <c r="G221" s="91"/>
      <c r="H221" s="346"/>
      <c r="I221" s="350"/>
      <c r="J221" s="697"/>
      <c r="K221" s="346"/>
      <c r="L221" s="349"/>
      <c r="M221" s="346"/>
      <c r="N221" s="361"/>
      <c r="O221" s="91"/>
      <c r="P221" s="91"/>
      <c r="Q221" s="91"/>
      <c r="R221" s="360"/>
      <c r="S221" s="353"/>
      <c r="T221" s="484"/>
      <c r="U221" s="40"/>
      <c r="V221" s="446" t="str">
        <f t="shared" si="30"/>
        <v/>
      </c>
      <c r="W221" s="43" t="str">
        <f t="shared" si="31"/>
        <v/>
      </c>
      <c r="X221" s="42" t="str">
        <f t="shared" si="32"/>
        <v/>
      </c>
      <c r="Y221" s="238" t="str">
        <f t="shared" si="33"/>
        <v/>
      </c>
      <c r="Z221" s="112" t="str">
        <f t="shared" si="34"/>
        <v/>
      </c>
      <c r="AA221" s="833" t="str">
        <f t="shared" si="35"/>
        <v/>
      </c>
      <c r="AB221" s="456">
        <f t="shared" si="36"/>
        <v>0</v>
      </c>
      <c r="AC221" s="448">
        <f t="shared" si="38"/>
        <v>1</v>
      </c>
      <c r="AD221" s="837" t="str">
        <f t="shared" si="37"/>
        <v/>
      </c>
      <c r="AF221" s="438"/>
      <c r="AG221" s="461"/>
      <c r="AO221" s="438"/>
      <c r="AP221" s="472"/>
      <c r="AQ221" s="473"/>
      <c r="AR221" s="424"/>
      <c r="AS221" s="56"/>
      <c r="AT221" s="44"/>
      <c r="AU221" s="452"/>
      <c r="AV221" s="452"/>
      <c r="AW221" s="452"/>
      <c r="AX221" s="44"/>
      <c r="AY221" s="452"/>
      <c r="AZ221" s="56"/>
      <c r="BA221" s="452"/>
      <c r="BB221" s="455"/>
      <c r="BC221" s="455"/>
      <c r="BD221" s="56"/>
      <c r="BE221" s="452"/>
      <c r="BF221" s="452"/>
      <c r="BG221" s="456"/>
      <c r="BH221" s="457"/>
      <c r="BI221" s="56"/>
      <c r="BJ221" s="474"/>
      <c r="BK221" s="452"/>
      <c r="BL221" s="56"/>
      <c r="BM221" s="56"/>
      <c r="BN221" s="452"/>
      <c r="BR221" s="459"/>
      <c r="BS221" s="460"/>
      <c r="BZ221" s="475"/>
      <c r="CB221" s="452"/>
      <c r="CC221" s="452"/>
      <c r="CD221" s="452"/>
      <c r="CE221" s="56"/>
      <c r="CF221" s="452"/>
      <c r="CG221" s="452"/>
      <c r="CH221" s="452"/>
      <c r="CI221" s="452"/>
      <c r="CK221" s="382"/>
      <c r="CL221" s="382"/>
      <c r="CM221" s="382"/>
      <c r="CP221" s="464"/>
      <c r="CQ221" s="380"/>
      <c r="CR221" s="476"/>
      <c r="CS221" s="382"/>
      <c r="CT221" s="477"/>
      <c r="DB221" s="438"/>
      <c r="DC221" s="461"/>
      <c r="DD221" s="382"/>
      <c r="DE221" s="382"/>
      <c r="DF221" s="382"/>
      <c r="DJ221" s="438"/>
      <c r="DK221" s="461"/>
      <c r="DN221" s="438"/>
      <c r="DO221" s="452"/>
      <c r="DP221" s="455"/>
      <c r="DQ221" s="452"/>
      <c r="DR221" s="456"/>
      <c r="DW221" s="382"/>
      <c r="DX221" s="382">
        <v>22.1</v>
      </c>
      <c r="DY221" s="382"/>
      <c r="FC221" s="237" t="str">
        <f t="shared" si="39"/>
        <v/>
      </c>
      <c r="FD221" s="91"/>
    </row>
    <row r="222" spans="1:160" ht="14.5" thickBot="1" x14ac:dyDescent="0.35">
      <c r="A222" s="338"/>
      <c r="B222" s="343"/>
      <c r="C222" s="128"/>
      <c r="D222" s="372"/>
      <c r="E222" s="351"/>
      <c r="F222" s="127"/>
      <c r="G222" s="127"/>
      <c r="H222" s="344"/>
      <c r="I222" s="348"/>
      <c r="J222" s="696"/>
      <c r="K222" s="344"/>
      <c r="L222" s="348"/>
      <c r="M222" s="344"/>
      <c r="N222" s="357"/>
      <c r="O222" s="127"/>
      <c r="P222" s="127"/>
      <c r="Q222" s="127"/>
      <c r="R222" s="358"/>
      <c r="S222" s="351"/>
      <c r="T222" s="127"/>
      <c r="U222" s="40"/>
      <c r="V222" s="446" t="str">
        <f t="shared" ref="V222:V253" si="43">IF(L363="","",L363*12/39)</f>
        <v/>
      </c>
      <c r="W222" s="43" t="str">
        <f t="shared" si="31"/>
        <v/>
      </c>
      <c r="X222" s="42" t="str">
        <f t="shared" si="32"/>
        <v/>
      </c>
      <c r="Y222" s="238" t="str">
        <f t="shared" si="33"/>
        <v/>
      </c>
      <c r="Z222" s="112" t="str">
        <f t="shared" si="34"/>
        <v/>
      </c>
      <c r="AA222" s="833" t="str">
        <f t="shared" si="35"/>
        <v/>
      </c>
      <c r="AB222" s="456">
        <f t="shared" si="36"/>
        <v>0</v>
      </c>
      <c r="AC222" s="448">
        <f t="shared" si="38"/>
        <v>1</v>
      </c>
      <c r="AD222" s="837" t="str">
        <f t="shared" si="37"/>
        <v/>
      </c>
      <c r="AF222" s="438"/>
      <c r="AG222" s="461"/>
      <c r="AO222" s="438"/>
      <c r="AP222" s="472"/>
      <c r="AQ222" s="473"/>
      <c r="AR222" s="424"/>
      <c r="AS222" s="56"/>
      <c r="AT222" s="44"/>
      <c r="AU222" s="452"/>
      <c r="AV222" s="452"/>
      <c r="AW222" s="452"/>
      <c r="AX222" s="44"/>
      <c r="AY222" s="452"/>
      <c r="AZ222" s="56"/>
      <c r="BA222" s="452"/>
      <c r="BB222" s="455"/>
      <c r="BC222" s="455"/>
      <c r="BD222" s="56"/>
      <c r="BE222" s="452"/>
      <c r="BF222" s="452"/>
      <c r="BG222" s="456"/>
      <c r="BH222" s="457"/>
      <c r="BI222" s="56"/>
      <c r="BJ222" s="474"/>
      <c r="BK222" s="452"/>
      <c r="BL222" s="56"/>
      <c r="BM222" s="56"/>
      <c r="BN222" s="452"/>
      <c r="BR222" s="459"/>
      <c r="BS222" s="460"/>
      <c r="BZ222" s="475"/>
      <c r="CB222" s="452"/>
      <c r="CC222" s="452"/>
      <c r="CD222" s="452"/>
      <c r="CE222" s="56"/>
      <c r="CF222" s="452"/>
      <c r="CG222" s="452"/>
      <c r="CH222" s="452"/>
      <c r="CI222" s="452"/>
      <c r="CK222" s="382"/>
      <c r="CL222" s="382"/>
      <c r="CM222" s="382"/>
      <c r="CP222" s="464"/>
      <c r="CQ222" s="380"/>
      <c r="CR222" s="476"/>
      <c r="CS222" s="382"/>
      <c r="CT222" s="477"/>
      <c r="DB222" s="438"/>
      <c r="DC222" s="461"/>
      <c r="DD222" s="382"/>
      <c r="DE222" s="382"/>
      <c r="DF222" s="382"/>
      <c r="DJ222" s="438"/>
      <c r="DK222" s="461"/>
      <c r="DN222" s="438"/>
      <c r="DO222" s="452"/>
      <c r="DP222" s="455"/>
      <c r="DQ222" s="452"/>
      <c r="DR222" s="456"/>
      <c r="DW222" s="382"/>
      <c r="DX222" s="382">
        <v>22.2</v>
      </c>
      <c r="DY222" s="382"/>
      <c r="FC222" s="351" t="str">
        <f t="shared" si="39"/>
        <v/>
      </c>
      <c r="FD222" s="127"/>
    </row>
    <row r="223" spans="1:160" ht="14.5" thickBot="1" x14ac:dyDescent="0.35">
      <c r="A223" s="339"/>
      <c r="B223" s="345"/>
      <c r="C223" s="91"/>
      <c r="D223" s="360"/>
      <c r="E223" s="352"/>
      <c r="F223" s="91"/>
      <c r="G223" s="91"/>
      <c r="H223" s="346"/>
      <c r="I223" s="350"/>
      <c r="J223" s="697"/>
      <c r="K223" s="346"/>
      <c r="L223" s="349"/>
      <c r="M223" s="346"/>
      <c r="N223" s="361"/>
      <c r="O223" s="91"/>
      <c r="P223" s="91"/>
      <c r="Q223" s="91"/>
      <c r="R223" s="360"/>
      <c r="S223" s="353"/>
      <c r="T223" s="484"/>
      <c r="U223" s="40"/>
      <c r="V223" s="446" t="str">
        <f t="shared" si="43"/>
        <v/>
      </c>
      <c r="W223" s="43" t="str">
        <f t="shared" si="31"/>
        <v/>
      </c>
      <c r="X223" s="42" t="str">
        <f t="shared" si="32"/>
        <v/>
      </c>
      <c r="Y223" s="238" t="str">
        <f t="shared" si="33"/>
        <v/>
      </c>
      <c r="Z223" s="112" t="str">
        <f t="shared" si="34"/>
        <v/>
      </c>
      <c r="AA223" s="833" t="str">
        <f t="shared" si="35"/>
        <v/>
      </c>
      <c r="AB223" s="456">
        <f t="shared" si="36"/>
        <v>0</v>
      </c>
      <c r="AC223" s="448">
        <f t="shared" si="38"/>
        <v>1</v>
      </c>
      <c r="AD223" s="837" t="str">
        <f t="shared" si="37"/>
        <v/>
      </c>
      <c r="AF223" s="438"/>
      <c r="AG223" s="461"/>
      <c r="AO223" s="438"/>
      <c r="AP223" s="472"/>
      <c r="AQ223" s="473"/>
      <c r="AR223" s="424"/>
      <c r="AS223" s="56"/>
      <c r="AT223" s="44"/>
      <c r="AU223" s="452"/>
      <c r="AV223" s="452"/>
      <c r="AW223" s="452"/>
      <c r="AX223" s="44"/>
      <c r="AY223" s="452"/>
      <c r="AZ223" s="56"/>
      <c r="BA223" s="452"/>
      <c r="BB223" s="455"/>
      <c r="BC223" s="455"/>
      <c r="BD223" s="56"/>
      <c r="BE223" s="452"/>
      <c r="BF223" s="452"/>
      <c r="BG223" s="456"/>
      <c r="BH223" s="457"/>
      <c r="BI223" s="56"/>
      <c r="BJ223" s="474"/>
      <c r="BK223" s="452"/>
      <c r="BL223" s="56"/>
      <c r="BM223" s="56"/>
      <c r="BN223" s="452"/>
      <c r="BR223" s="459"/>
      <c r="BS223" s="460"/>
      <c r="BZ223" s="475"/>
      <c r="CB223" s="452"/>
      <c r="CC223" s="452"/>
      <c r="CD223" s="452"/>
      <c r="CE223" s="56"/>
      <c r="CF223" s="452"/>
      <c r="CG223" s="452"/>
      <c r="CH223" s="452"/>
      <c r="CI223" s="452"/>
      <c r="CK223" s="382"/>
      <c r="CL223" s="382"/>
      <c r="CM223" s="382"/>
      <c r="CP223" s="464"/>
      <c r="CQ223" s="380"/>
      <c r="CR223" s="476"/>
      <c r="CS223" s="382"/>
      <c r="CT223" s="477"/>
      <c r="DB223" s="438"/>
      <c r="DC223" s="461"/>
      <c r="DD223" s="382"/>
      <c r="DE223" s="382"/>
      <c r="DF223" s="382"/>
      <c r="DJ223" s="438"/>
      <c r="DK223" s="461"/>
      <c r="DN223" s="438"/>
      <c r="DO223" s="452"/>
      <c r="DP223" s="455"/>
      <c r="DQ223" s="452"/>
      <c r="DR223" s="456"/>
      <c r="DW223" s="382"/>
      <c r="DX223" s="382">
        <v>22.3</v>
      </c>
      <c r="DY223" s="382"/>
      <c r="FC223" s="237" t="str">
        <f t="shared" si="39"/>
        <v/>
      </c>
      <c r="FD223" s="91"/>
    </row>
    <row r="224" spans="1:160" ht="14.5" thickBot="1" x14ac:dyDescent="0.35">
      <c r="A224" s="338"/>
      <c r="B224" s="343"/>
      <c r="C224" s="128"/>
      <c r="D224" s="372"/>
      <c r="E224" s="351"/>
      <c r="F224" s="127"/>
      <c r="G224" s="127"/>
      <c r="H224" s="344"/>
      <c r="I224" s="348"/>
      <c r="J224" s="696"/>
      <c r="K224" s="344"/>
      <c r="L224" s="348"/>
      <c r="M224" s="344"/>
      <c r="N224" s="357"/>
      <c r="O224" s="127"/>
      <c r="P224" s="127"/>
      <c r="Q224" s="127"/>
      <c r="R224" s="358"/>
      <c r="S224" s="351"/>
      <c r="T224" s="127"/>
      <c r="U224" s="40"/>
      <c r="V224" s="446" t="str">
        <f t="shared" si="43"/>
        <v/>
      </c>
      <c r="W224" s="43" t="str">
        <f t="shared" si="31"/>
        <v/>
      </c>
      <c r="X224" s="42" t="str">
        <f t="shared" si="32"/>
        <v/>
      </c>
      <c r="Y224" s="238" t="str">
        <f t="shared" si="33"/>
        <v/>
      </c>
      <c r="Z224" s="112" t="str">
        <f t="shared" si="34"/>
        <v/>
      </c>
      <c r="AA224" s="833" t="str">
        <f t="shared" si="35"/>
        <v/>
      </c>
      <c r="AB224" s="456">
        <f t="shared" si="36"/>
        <v>0</v>
      </c>
      <c r="AC224" s="448">
        <f t="shared" si="38"/>
        <v>1</v>
      </c>
      <c r="AD224" s="837" t="str">
        <f t="shared" si="37"/>
        <v/>
      </c>
      <c r="AF224" s="438"/>
      <c r="AG224" s="461"/>
      <c r="AO224" s="438"/>
      <c r="AP224" s="472"/>
      <c r="AQ224" s="473"/>
      <c r="AR224" s="424"/>
      <c r="AS224" s="56"/>
      <c r="AT224" s="44"/>
      <c r="AU224" s="452"/>
      <c r="AV224" s="452"/>
      <c r="AW224" s="452"/>
      <c r="AX224" s="44"/>
      <c r="AY224" s="452"/>
      <c r="AZ224" s="56"/>
      <c r="BA224" s="452"/>
      <c r="BB224" s="455"/>
      <c r="BC224" s="455"/>
      <c r="BD224" s="56"/>
      <c r="BE224" s="452"/>
      <c r="BF224" s="452"/>
      <c r="BG224" s="456"/>
      <c r="BH224" s="457"/>
      <c r="BI224" s="56"/>
      <c r="BJ224" s="474"/>
      <c r="BK224" s="452"/>
      <c r="BL224" s="56"/>
      <c r="BM224" s="56"/>
      <c r="BN224" s="452"/>
      <c r="BR224" s="459"/>
      <c r="BS224" s="460"/>
      <c r="BZ224" s="475"/>
      <c r="CB224" s="452"/>
      <c r="CC224" s="452"/>
      <c r="CD224" s="452"/>
      <c r="CE224" s="56"/>
      <c r="CF224" s="452"/>
      <c r="CG224" s="452"/>
      <c r="CH224" s="452"/>
      <c r="CI224" s="452"/>
      <c r="CK224" s="382"/>
      <c r="CL224" s="382"/>
      <c r="CM224" s="382"/>
      <c r="CP224" s="464"/>
      <c r="CQ224" s="380"/>
      <c r="CR224" s="476"/>
      <c r="CS224" s="382"/>
      <c r="CT224" s="477"/>
      <c r="DB224" s="438"/>
      <c r="DC224" s="461"/>
      <c r="DD224" s="382"/>
      <c r="DE224" s="382"/>
      <c r="DF224" s="382"/>
      <c r="DJ224" s="438"/>
      <c r="DK224" s="461"/>
      <c r="DN224" s="438"/>
      <c r="DO224" s="452"/>
      <c r="DP224" s="455"/>
      <c r="DQ224" s="452"/>
      <c r="DR224" s="456"/>
      <c r="DW224" s="382"/>
      <c r="DX224" s="382">
        <v>22.4</v>
      </c>
      <c r="DY224" s="382"/>
      <c r="FC224" s="351" t="str">
        <f t="shared" si="39"/>
        <v/>
      </c>
      <c r="FD224" s="127"/>
    </row>
    <row r="225" spans="1:160" ht="14.5" thickBot="1" x14ac:dyDescent="0.35">
      <c r="A225" s="339"/>
      <c r="B225" s="345"/>
      <c r="C225" s="91"/>
      <c r="D225" s="360"/>
      <c r="E225" s="352"/>
      <c r="F225" s="91"/>
      <c r="G225" s="91"/>
      <c r="H225" s="346"/>
      <c r="I225" s="350"/>
      <c r="J225" s="697"/>
      <c r="K225" s="346"/>
      <c r="L225" s="349"/>
      <c r="M225" s="346"/>
      <c r="N225" s="361"/>
      <c r="O225" s="91"/>
      <c r="P225" s="91"/>
      <c r="Q225" s="91"/>
      <c r="R225" s="360"/>
      <c r="S225" s="353"/>
      <c r="T225" s="484"/>
      <c r="U225" s="40"/>
      <c r="V225" s="446" t="str">
        <f t="shared" si="43"/>
        <v/>
      </c>
      <c r="W225" s="43" t="str">
        <f t="shared" si="31"/>
        <v/>
      </c>
      <c r="X225" s="42" t="str">
        <f t="shared" si="32"/>
        <v/>
      </c>
      <c r="Y225" s="238" t="str">
        <f t="shared" si="33"/>
        <v/>
      </c>
      <c r="Z225" s="112" t="str">
        <f t="shared" si="34"/>
        <v/>
      </c>
      <c r="AA225" s="833" t="str">
        <f t="shared" si="35"/>
        <v/>
      </c>
      <c r="AB225" s="456">
        <f t="shared" si="36"/>
        <v>0</v>
      </c>
      <c r="AC225" s="448">
        <f t="shared" si="38"/>
        <v>1</v>
      </c>
      <c r="AD225" s="837" t="str">
        <f t="shared" si="37"/>
        <v/>
      </c>
      <c r="AF225" s="438"/>
      <c r="AG225" s="461"/>
      <c r="AO225" s="438"/>
      <c r="AP225" s="472"/>
      <c r="AQ225" s="473"/>
      <c r="AR225" s="424"/>
      <c r="AS225" s="56"/>
      <c r="AT225" s="44"/>
      <c r="AU225" s="452"/>
      <c r="AV225" s="452"/>
      <c r="AW225" s="452"/>
      <c r="AX225" s="44"/>
      <c r="AY225" s="452"/>
      <c r="AZ225" s="56"/>
      <c r="BA225" s="452"/>
      <c r="BB225" s="455"/>
      <c r="BC225" s="455"/>
      <c r="BD225" s="56"/>
      <c r="BE225" s="452"/>
      <c r="BF225" s="452"/>
      <c r="BG225" s="456"/>
      <c r="BH225" s="457"/>
      <c r="BI225" s="56"/>
      <c r="BJ225" s="474"/>
      <c r="BK225" s="452"/>
      <c r="BL225" s="56"/>
      <c r="BM225" s="56"/>
      <c r="BN225" s="452"/>
      <c r="BR225" s="459"/>
      <c r="BS225" s="460"/>
      <c r="BZ225" s="475"/>
      <c r="CB225" s="452"/>
      <c r="CC225" s="452"/>
      <c r="CD225" s="452"/>
      <c r="CE225" s="56"/>
      <c r="CF225" s="452"/>
      <c r="CG225" s="452"/>
      <c r="CH225" s="452"/>
      <c r="CI225" s="452"/>
      <c r="CK225" s="382"/>
      <c r="CL225" s="382"/>
      <c r="CM225" s="382"/>
      <c r="CP225" s="464"/>
      <c r="CQ225" s="380"/>
      <c r="CR225" s="476"/>
      <c r="CS225" s="382"/>
      <c r="CT225" s="477"/>
      <c r="DB225" s="438"/>
      <c r="DC225" s="461"/>
      <c r="DD225" s="382"/>
      <c r="DE225" s="382"/>
      <c r="DF225" s="382"/>
      <c r="DJ225" s="438"/>
      <c r="DK225" s="461"/>
      <c r="DN225" s="438"/>
      <c r="DO225" s="452"/>
      <c r="DP225" s="455"/>
      <c r="DQ225" s="452"/>
      <c r="DR225" s="456"/>
      <c r="DW225" s="382"/>
      <c r="DX225" s="382">
        <v>22.5</v>
      </c>
      <c r="DY225" s="382"/>
      <c r="FC225" s="237" t="str">
        <f t="shared" si="39"/>
        <v/>
      </c>
      <c r="FD225" s="91"/>
    </row>
    <row r="226" spans="1:160" ht="14.5" thickBot="1" x14ac:dyDescent="0.35">
      <c r="A226" s="338"/>
      <c r="B226" s="343"/>
      <c r="C226" s="128"/>
      <c r="D226" s="372"/>
      <c r="E226" s="351"/>
      <c r="F226" s="127"/>
      <c r="G226" s="127"/>
      <c r="H226" s="344"/>
      <c r="I226" s="348"/>
      <c r="J226" s="696"/>
      <c r="K226" s="344"/>
      <c r="L226" s="348"/>
      <c r="M226" s="344"/>
      <c r="N226" s="357"/>
      <c r="O226" s="127"/>
      <c r="P226" s="127"/>
      <c r="Q226" s="127"/>
      <c r="R226" s="358"/>
      <c r="S226" s="351"/>
      <c r="T226" s="127"/>
      <c r="U226" s="40"/>
      <c r="V226" s="446" t="str">
        <f t="shared" si="43"/>
        <v/>
      </c>
      <c r="W226" s="43" t="str">
        <f t="shared" si="31"/>
        <v/>
      </c>
      <c r="X226" s="42" t="str">
        <f t="shared" si="32"/>
        <v/>
      </c>
      <c r="Y226" s="238" t="str">
        <f t="shared" si="33"/>
        <v/>
      </c>
      <c r="Z226" s="112" t="str">
        <f t="shared" si="34"/>
        <v/>
      </c>
      <c r="AA226" s="833" t="str">
        <f t="shared" si="35"/>
        <v/>
      </c>
      <c r="AB226" s="456">
        <f t="shared" si="36"/>
        <v>0</v>
      </c>
      <c r="AC226" s="448">
        <f t="shared" si="38"/>
        <v>1</v>
      </c>
      <c r="AD226" s="837" t="str">
        <f t="shared" si="37"/>
        <v/>
      </c>
      <c r="AF226" s="438"/>
      <c r="AG226" s="461"/>
      <c r="AO226" s="438"/>
      <c r="AP226" s="472"/>
      <c r="AQ226" s="473"/>
      <c r="AR226" s="424"/>
      <c r="AS226" s="56"/>
      <c r="AT226" s="44"/>
      <c r="AU226" s="452"/>
      <c r="AV226" s="452"/>
      <c r="AW226" s="452"/>
      <c r="AX226" s="44"/>
      <c r="AY226" s="452"/>
      <c r="AZ226" s="56"/>
      <c r="BA226" s="452"/>
      <c r="BB226" s="455"/>
      <c r="BC226" s="455"/>
      <c r="BD226" s="56"/>
      <c r="BE226" s="452"/>
      <c r="BF226" s="452"/>
      <c r="BG226" s="456"/>
      <c r="BH226" s="457"/>
      <c r="BI226" s="56"/>
      <c r="BJ226" s="474"/>
      <c r="BK226" s="452"/>
      <c r="BL226" s="56"/>
      <c r="BM226" s="56"/>
      <c r="BN226" s="452"/>
      <c r="BR226" s="459"/>
      <c r="BS226" s="460"/>
      <c r="BZ226" s="475"/>
      <c r="CB226" s="452"/>
      <c r="CC226" s="452"/>
      <c r="CD226" s="452"/>
      <c r="CE226" s="56"/>
      <c r="CF226" s="452"/>
      <c r="CG226" s="452"/>
      <c r="CH226" s="452"/>
      <c r="CI226" s="452"/>
      <c r="CK226" s="382"/>
      <c r="CL226" s="382"/>
      <c r="CM226" s="382"/>
      <c r="CP226" s="464"/>
      <c r="CQ226" s="380"/>
      <c r="CR226" s="476"/>
      <c r="CS226" s="382"/>
      <c r="CT226" s="477"/>
      <c r="DB226" s="438"/>
      <c r="DC226" s="461"/>
      <c r="DD226" s="382"/>
      <c r="DE226" s="382"/>
      <c r="DF226" s="382"/>
      <c r="DJ226" s="438"/>
      <c r="DK226" s="461"/>
      <c r="DN226" s="438"/>
      <c r="DO226" s="452"/>
      <c r="DP226" s="455"/>
      <c r="DQ226" s="452"/>
      <c r="DR226" s="456"/>
      <c r="DW226" s="382"/>
      <c r="DX226" s="382">
        <v>22.6</v>
      </c>
      <c r="DY226" s="382"/>
      <c r="FC226" s="351" t="str">
        <f t="shared" si="39"/>
        <v/>
      </c>
      <c r="FD226" s="127"/>
    </row>
    <row r="227" spans="1:160" ht="14.5" thickBot="1" x14ac:dyDescent="0.35">
      <c r="A227" s="339"/>
      <c r="B227" s="345"/>
      <c r="C227" s="91"/>
      <c r="D227" s="360"/>
      <c r="E227" s="352"/>
      <c r="F227" s="91"/>
      <c r="G227" s="91"/>
      <c r="H227" s="346"/>
      <c r="I227" s="350"/>
      <c r="J227" s="697"/>
      <c r="K227" s="346"/>
      <c r="L227" s="349"/>
      <c r="M227" s="346"/>
      <c r="N227" s="361"/>
      <c r="O227" s="91"/>
      <c r="P227" s="91"/>
      <c r="Q227" s="91"/>
      <c r="R227" s="360"/>
      <c r="S227" s="353"/>
      <c r="T227" s="484"/>
      <c r="U227" s="40"/>
      <c r="V227" s="446" t="str">
        <f t="shared" si="43"/>
        <v/>
      </c>
      <c r="W227" s="43" t="str">
        <f t="shared" si="31"/>
        <v/>
      </c>
      <c r="X227" s="42" t="str">
        <f t="shared" si="32"/>
        <v/>
      </c>
      <c r="Y227" s="238" t="str">
        <f t="shared" si="33"/>
        <v/>
      </c>
      <c r="Z227" s="112" t="str">
        <f t="shared" si="34"/>
        <v/>
      </c>
      <c r="AA227" s="833" t="str">
        <f t="shared" si="35"/>
        <v/>
      </c>
      <c r="AB227" s="456">
        <f t="shared" si="36"/>
        <v>0</v>
      </c>
      <c r="AC227" s="448">
        <f t="shared" si="38"/>
        <v>1</v>
      </c>
      <c r="AD227" s="837" t="str">
        <f t="shared" si="37"/>
        <v/>
      </c>
      <c r="AF227" s="438"/>
      <c r="AG227" s="461"/>
      <c r="AO227" s="438"/>
      <c r="AP227" s="472"/>
      <c r="AQ227" s="473"/>
      <c r="AR227" s="424"/>
      <c r="AS227" s="56"/>
      <c r="AT227" s="44"/>
      <c r="AU227" s="452"/>
      <c r="AV227" s="452"/>
      <c r="AW227" s="452"/>
      <c r="AX227" s="44"/>
      <c r="AY227" s="452"/>
      <c r="AZ227" s="56"/>
      <c r="BA227" s="452"/>
      <c r="BB227" s="455"/>
      <c r="BC227" s="455"/>
      <c r="BD227" s="56"/>
      <c r="BE227" s="452"/>
      <c r="BF227" s="452"/>
      <c r="BG227" s="456"/>
      <c r="BH227" s="457"/>
      <c r="BI227" s="56"/>
      <c r="BJ227" s="474"/>
      <c r="BK227" s="452"/>
      <c r="BL227" s="56"/>
      <c r="BM227" s="56"/>
      <c r="BN227" s="452"/>
      <c r="BR227" s="459"/>
      <c r="BS227" s="460"/>
      <c r="BZ227" s="475"/>
      <c r="CB227" s="452"/>
      <c r="CC227" s="452"/>
      <c r="CD227" s="452"/>
      <c r="CE227" s="56"/>
      <c r="CF227" s="452"/>
      <c r="CG227" s="452"/>
      <c r="CH227" s="452"/>
      <c r="CI227" s="452"/>
      <c r="CK227" s="382"/>
      <c r="CL227" s="382"/>
      <c r="CM227" s="382"/>
      <c r="CP227" s="464"/>
      <c r="CQ227" s="380"/>
      <c r="CR227" s="476"/>
      <c r="CS227" s="382"/>
      <c r="CT227" s="477"/>
      <c r="DB227" s="438"/>
      <c r="DC227" s="461"/>
      <c r="DD227" s="382"/>
      <c r="DE227" s="382"/>
      <c r="DF227" s="382"/>
      <c r="DJ227" s="438"/>
      <c r="DK227" s="461"/>
      <c r="DN227" s="438"/>
      <c r="DO227" s="452"/>
      <c r="DP227" s="455"/>
      <c r="DQ227" s="452"/>
      <c r="DR227" s="456"/>
      <c r="DW227" s="382"/>
      <c r="DX227" s="382">
        <v>22.7</v>
      </c>
      <c r="DY227" s="382"/>
      <c r="FC227" s="237" t="str">
        <f t="shared" si="39"/>
        <v/>
      </c>
      <c r="FD227" s="91"/>
    </row>
    <row r="228" spans="1:160" ht="14.5" thickBot="1" x14ac:dyDescent="0.35">
      <c r="A228" s="338"/>
      <c r="B228" s="343"/>
      <c r="C228" s="128"/>
      <c r="D228" s="372"/>
      <c r="E228" s="351"/>
      <c r="F228" s="127"/>
      <c r="G228" s="127"/>
      <c r="H228" s="344"/>
      <c r="I228" s="348"/>
      <c r="J228" s="696"/>
      <c r="K228" s="344"/>
      <c r="L228" s="348"/>
      <c r="M228" s="344"/>
      <c r="N228" s="357"/>
      <c r="O228" s="127"/>
      <c r="P228" s="127"/>
      <c r="Q228" s="127"/>
      <c r="R228" s="358"/>
      <c r="S228" s="351"/>
      <c r="T228" s="127"/>
      <c r="U228" s="40"/>
      <c r="V228" s="446" t="str">
        <f t="shared" si="43"/>
        <v/>
      </c>
      <c r="W228" s="43" t="str">
        <f t="shared" si="31"/>
        <v/>
      </c>
      <c r="X228" s="42" t="str">
        <f t="shared" si="32"/>
        <v/>
      </c>
      <c r="Y228" s="238" t="str">
        <f t="shared" si="33"/>
        <v/>
      </c>
      <c r="Z228" s="112" t="str">
        <f t="shared" si="34"/>
        <v/>
      </c>
      <c r="AA228" s="833" t="str">
        <f t="shared" si="35"/>
        <v/>
      </c>
      <c r="AB228" s="456">
        <f t="shared" si="36"/>
        <v>0</v>
      </c>
      <c r="AC228" s="448">
        <f t="shared" si="38"/>
        <v>1</v>
      </c>
      <c r="AD228" s="837" t="str">
        <f t="shared" si="37"/>
        <v/>
      </c>
      <c r="AF228" s="438"/>
      <c r="AG228" s="461"/>
      <c r="AO228" s="438"/>
      <c r="AP228" s="472"/>
      <c r="AQ228" s="473"/>
      <c r="AR228" s="424"/>
      <c r="AS228" s="56"/>
      <c r="AT228" s="44"/>
      <c r="AU228" s="452"/>
      <c r="AV228" s="452"/>
      <c r="AW228" s="452"/>
      <c r="AX228" s="44"/>
      <c r="AY228" s="452"/>
      <c r="AZ228" s="56"/>
      <c r="BA228" s="452"/>
      <c r="BB228" s="455"/>
      <c r="BC228" s="455"/>
      <c r="BD228" s="56"/>
      <c r="BE228" s="452"/>
      <c r="BF228" s="452"/>
      <c r="BG228" s="456"/>
      <c r="BH228" s="457"/>
      <c r="BI228" s="56"/>
      <c r="BJ228" s="474"/>
      <c r="BK228" s="452"/>
      <c r="BL228" s="56"/>
      <c r="BM228" s="56"/>
      <c r="BN228" s="452"/>
      <c r="BR228" s="459"/>
      <c r="BS228" s="460"/>
      <c r="BZ228" s="475"/>
      <c r="CB228" s="452"/>
      <c r="CC228" s="452"/>
      <c r="CD228" s="452"/>
      <c r="CE228" s="56"/>
      <c r="CF228" s="452"/>
      <c r="CG228" s="452"/>
      <c r="CH228" s="452"/>
      <c r="CI228" s="452"/>
      <c r="CK228" s="382"/>
      <c r="CL228" s="382"/>
      <c r="CM228" s="382"/>
      <c r="CP228" s="464"/>
      <c r="CQ228" s="380"/>
      <c r="CR228" s="476"/>
      <c r="CS228" s="382"/>
      <c r="CT228" s="477"/>
      <c r="DB228" s="438"/>
      <c r="DC228" s="461"/>
      <c r="DD228" s="382"/>
      <c r="DE228" s="382"/>
      <c r="DF228" s="382"/>
      <c r="DJ228" s="438"/>
      <c r="DK228" s="461"/>
      <c r="DN228" s="438"/>
      <c r="DO228" s="452"/>
      <c r="DP228" s="455"/>
      <c r="DQ228" s="452"/>
      <c r="DR228" s="456"/>
      <c r="DW228" s="382"/>
      <c r="DX228" s="382">
        <v>22.8</v>
      </c>
      <c r="DY228" s="382"/>
      <c r="FC228" s="351" t="str">
        <f t="shared" si="39"/>
        <v/>
      </c>
      <c r="FD228" s="127"/>
    </row>
    <row r="229" spans="1:160" ht="14.5" thickBot="1" x14ac:dyDescent="0.35">
      <c r="A229" s="339"/>
      <c r="B229" s="345"/>
      <c r="C229" s="91"/>
      <c r="D229" s="360"/>
      <c r="E229" s="352"/>
      <c r="F229" s="91"/>
      <c r="G229" s="91"/>
      <c r="H229" s="346"/>
      <c r="I229" s="350"/>
      <c r="J229" s="697"/>
      <c r="K229" s="346"/>
      <c r="L229" s="349"/>
      <c r="M229" s="346"/>
      <c r="N229" s="361"/>
      <c r="O229" s="91"/>
      <c r="P229" s="91"/>
      <c r="Q229" s="91"/>
      <c r="R229" s="360"/>
      <c r="S229" s="353"/>
      <c r="T229" s="484"/>
      <c r="U229" s="40"/>
      <c r="V229" s="446" t="str">
        <f t="shared" si="43"/>
        <v/>
      </c>
      <c r="W229" s="43" t="str">
        <f t="shared" si="31"/>
        <v/>
      </c>
      <c r="X229" s="42" t="str">
        <f t="shared" si="32"/>
        <v/>
      </c>
      <c r="Y229" s="238" t="str">
        <f t="shared" si="33"/>
        <v/>
      </c>
      <c r="Z229" s="112" t="str">
        <f t="shared" si="34"/>
        <v/>
      </c>
      <c r="AA229" s="833" t="str">
        <f t="shared" si="35"/>
        <v/>
      </c>
      <c r="AB229" s="456">
        <f t="shared" si="36"/>
        <v>0</v>
      </c>
      <c r="AC229" s="448">
        <f t="shared" si="38"/>
        <v>1</v>
      </c>
      <c r="AD229" s="837" t="str">
        <f t="shared" si="37"/>
        <v/>
      </c>
      <c r="AF229" s="438"/>
      <c r="AG229" s="461"/>
      <c r="AO229" s="438"/>
      <c r="AP229" s="472"/>
      <c r="AQ229" s="473"/>
      <c r="AR229" s="424"/>
      <c r="AS229" s="56"/>
      <c r="AT229" s="44"/>
      <c r="AU229" s="452"/>
      <c r="AV229" s="452"/>
      <c r="AW229" s="452"/>
      <c r="AX229" s="44"/>
      <c r="AY229" s="452"/>
      <c r="AZ229" s="56"/>
      <c r="BA229" s="452"/>
      <c r="BB229" s="455"/>
      <c r="BC229" s="455"/>
      <c r="BD229" s="56"/>
      <c r="BE229" s="452"/>
      <c r="BF229" s="452"/>
      <c r="BG229" s="456"/>
      <c r="BH229" s="457"/>
      <c r="BI229" s="56"/>
      <c r="BJ229" s="474"/>
      <c r="BK229" s="452"/>
      <c r="BL229" s="56"/>
      <c r="BM229" s="56"/>
      <c r="BN229" s="452"/>
      <c r="BR229" s="459"/>
      <c r="BS229" s="460"/>
      <c r="BZ229" s="475"/>
      <c r="CB229" s="452"/>
      <c r="CC229" s="452"/>
      <c r="CD229" s="452"/>
      <c r="CE229" s="56"/>
      <c r="CF229" s="452"/>
      <c r="CG229" s="452"/>
      <c r="CH229" s="452"/>
      <c r="CI229" s="452"/>
      <c r="CK229" s="382"/>
      <c r="CL229" s="382"/>
      <c r="CM229" s="382"/>
      <c r="CP229" s="464"/>
      <c r="CQ229" s="380"/>
      <c r="CR229" s="476"/>
      <c r="CS229" s="382"/>
      <c r="CT229" s="477"/>
      <c r="DB229" s="438"/>
      <c r="DC229" s="461"/>
      <c r="DD229" s="382"/>
      <c r="DE229" s="382"/>
      <c r="DF229" s="382"/>
      <c r="DJ229" s="438"/>
      <c r="DK229" s="461"/>
      <c r="DN229" s="438"/>
      <c r="DO229" s="452"/>
      <c r="DP229" s="455"/>
      <c r="DQ229" s="452"/>
      <c r="DR229" s="456"/>
      <c r="DW229" s="382"/>
      <c r="DX229" s="382">
        <v>22.9</v>
      </c>
      <c r="DY229" s="382"/>
      <c r="FC229" s="237" t="str">
        <f t="shared" si="39"/>
        <v/>
      </c>
      <c r="FD229" s="91"/>
    </row>
    <row r="230" spans="1:160" ht="14.5" thickBot="1" x14ac:dyDescent="0.35">
      <c r="A230" s="338"/>
      <c r="B230" s="343"/>
      <c r="C230" s="128"/>
      <c r="D230" s="372"/>
      <c r="E230" s="351"/>
      <c r="F230" s="127"/>
      <c r="G230" s="127"/>
      <c r="H230" s="344"/>
      <c r="I230" s="348"/>
      <c r="J230" s="696"/>
      <c r="K230" s="344"/>
      <c r="L230" s="348"/>
      <c r="M230" s="344"/>
      <c r="N230" s="357"/>
      <c r="O230" s="127"/>
      <c r="P230" s="127"/>
      <c r="Q230" s="127"/>
      <c r="R230" s="358"/>
      <c r="S230" s="351"/>
      <c r="T230" s="127"/>
      <c r="U230" s="40"/>
      <c r="V230" s="446" t="str">
        <f t="shared" si="43"/>
        <v/>
      </c>
      <c r="W230" s="43" t="str">
        <f t="shared" si="31"/>
        <v/>
      </c>
      <c r="X230" s="42" t="str">
        <f t="shared" si="32"/>
        <v/>
      </c>
      <c r="Y230" s="238" t="str">
        <f t="shared" si="33"/>
        <v/>
      </c>
      <c r="Z230" s="112" t="str">
        <f t="shared" si="34"/>
        <v/>
      </c>
      <c r="AA230" s="833" t="str">
        <f t="shared" si="35"/>
        <v/>
      </c>
      <c r="AB230" s="456">
        <f t="shared" si="36"/>
        <v>0</v>
      </c>
      <c r="AC230" s="448">
        <f t="shared" si="38"/>
        <v>1</v>
      </c>
      <c r="AD230" s="837" t="str">
        <f t="shared" si="37"/>
        <v/>
      </c>
      <c r="AF230" s="438"/>
      <c r="AG230" s="461"/>
      <c r="AO230" s="438"/>
      <c r="AP230" s="472"/>
      <c r="AQ230" s="473"/>
      <c r="AR230" s="424"/>
      <c r="AS230" s="56"/>
      <c r="AT230" s="44"/>
      <c r="AU230" s="452"/>
      <c r="AV230" s="452"/>
      <c r="AW230" s="452"/>
      <c r="AX230" s="44"/>
      <c r="AY230" s="452"/>
      <c r="AZ230" s="56"/>
      <c r="BA230" s="452"/>
      <c r="BB230" s="455"/>
      <c r="BC230" s="455"/>
      <c r="BD230" s="56"/>
      <c r="BE230" s="452"/>
      <c r="BF230" s="452"/>
      <c r="BG230" s="456"/>
      <c r="BH230" s="457"/>
      <c r="BI230" s="56"/>
      <c r="BJ230" s="474"/>
      <c r="BK230" s="452"/>
      <c r="BL230" s="56"/>
      <c r="BM230" s="56"/>
      <c r="BN230" s="452"/>
      <c r="BR230" s="459"/>
      <c r="BS230" s="460"/>
      <c r="BZ230" s="475"/>
      <c r="CB230" s="452"/>
      <c r="CC230" s="452"/>
      <c r="CD230" s="452"/>
      <c r="CE230" s="56"/>
      <c r="CF230" s="452"/>
      <c r="CG230" s="452"/>
      <c r="CH230" s="452"/>
      <c r="CI230" s="452"/>
      <c r="CK230" s="382"/>
      <c r="CL230" s="382"/>
      <c r="CM230" s="382"/>
      <c r="CP230" s="464"/>
      <c r="CQ230" s="380"/>
      <c r="CR230" s="476"/>
      <c r="CS230" s="382"/>
      <c r="CT230" s="477"/>
      <c r="DB230" s="438"/>
      <c r="DC230" s="461"/>
      <c r="DD230" s="382"/>
      <c r="DE230" s="382"/>
      <c r="DF230" s="382"/>
      <c r="DJ230" s="438"/>
      <c r="DK230" s="461"/>
      <c r="DN230" s="438"/>
      <c r="DO230" s="452"/>
      <c r="DP230" s="455"/>
      <c r="DQ230" s="452"/>
      <c r="DR230" s="456"/>
      <c r="DW230" s="382"/>
      <c r="DX230" s="382">
        <v>23</v>
      </c>
      <c r="DY230" s="382"/>
      <c r="FC230" s="351" t="str">
        <f t="shared" si="39"/>
        <v/>
      </c>
      <c r="FD230" s="127"/>
    </row>
    <row r="231" spans="1:160" ht="14.5" thickBot="1" x14ac:dyDescent="0.35">
      <c r="A231" s="339"/>
      <c r="B231" s="345"/>
      <c r="C231" s="91"/>
      <c r="D231" s="360"/>
      <c r="E231" s="352"/>
      <c r="F231" s="91"/>
      <c r="G231" s="91"/>
      <c r="H231" s="346"/>
      <c r="I231" s="350"/>
      <c r="J231" s="697"/>
      <c r="K231" s="346"/>
      <c r="L231" s="349"/>
      <c r="M231" s="346"/>
      <c r="N231" s="361"/>
      <c r="O231" s="91"/>
      <c r="P231" s="91"/>
      <c r="Q231" s="91"/>
      <c r="R231" s="360"/>
      <c r="S231" s="353"/>
      <c r="T231" s="484"/>
      <c r="U231" s="40"/>
      <c r="V231" s="446" t="str">
        <f t="shared" si="43"/>
        <v/>
      </c>
      <c r="W231" s="43" t="str">
        <f t="shared" si="31"/>
        <v/>
      </c>
      <c r="X231" s="42" t="str">
        <f t="shared" si="32"/>
        <v/>
      </c>
      <c r="Y231" s="238" t="str">
        <f t="shared" si="33"/>
        <v/>
      </c>
      <c r="Z231" s="112" t="str">
        <f t="shared" si="34"/>
        <v/>
      </c>
      <c r="AA231" s="833" t="str">
        <f t="shared" si="35"/>
        <v/>
      </c>
      <c r="AB231" s="456">
        <f t="shared" si="36"/>
        <v>0</v>
      </c>
      <c r="AC231" s="448">
        <f t="shared" si="38"/>
        <v>1</v>
      </c>
      <c r="AD231" s="837" t="str">
        <f t="shared" si="37"/>
        <v/>
      </c>
      <c r="AF231" s="438"/>
      <c r="AG231" s="461"/>
      <c r="AO231" s="438"/>
      <c r="AP231" s="472"/>
      <c r="AQ231" s="473"/>
      <c r="AR231" s="424"/>
      <c r="AS231" s="56"/>
      <c r="AT231" s="44"/>
      <c r="AU231" s="452"/>
      <c r="AV231" s="452"/>
      <c r="AW231" s="452"/>
      <c r="AX231" s="44"/>
      <c r="AY231" s="452"/>
      <c r="AZ231" s="56"/>
      <c r="BA231" s="452"/>
      <c r="BB231" s="455"/>
      <c r="BC231" s="455"/>
      <c r="BD231" s="56"/>
      <c r="BE231" s="452"/>
      <c r="BF231" s="452"/>
      <c r="BG231" s="456"/>
      <c r="BH231" s="457"/>
      <c r="BI231" s="56"/>
      <c r="BJ231" s="474"/>
      <c r="BK231" s="452"/>
      <c r="BL231" s="56"/>
      <c r="BM231" s="56"/>
      <c r="BN231" s="452"/>
      <c r="BR231" s="459"/>
      <c r="BS231" s="460"/>
      <c r="BZ231" s="475"/>
      <c r="CB231" s="452"/>
      <c r="CC231" s="452"/>
      <c r="CD231" s="452"/>
      <c r="CE231" s="56"/>
      <c r="CF231" s="452"/>
      <c r="CG231" s="452"/>
      <c r="CH231" s="452"/>
      <c r="CI231" s="452"/>
      <c r="CK231" s="382"/>
      <c r="CL231" s="382"/>
      <c r="CM231" s="382"/>
      <c r="CP231" s="464"/>
      <c r="CQ231" s="380"/>
      <c r="CR231" s="476"/>
      <c r="CS231" s="382"/>
      <c r="CT231" s="477"/>
      <c r="DB231" s="438"/>
      <c r="DC231" s="461"/>
      <c r="DD231" s="382"/>
      <c r="DE231" s="382"/>
      <c r="DF231" s="382"/>
      <c r="DJ231" s="438"/>
      <c r="DK231" s="461"/>
      <c r="DN231" s="438"/>
      <c r="DO231" s="452"/>
      <c r="DP231" s="455"/>
      <c r="DQ231" s="452"/>
      <c r="DR231" s="456"/>
      <c r="DW231" s="382"/>
      <c r="DX231" s="382">
        <v>23.1</v>
      </c>
      <c r="DY231" s="382"/>
      <c r="FC231" s="237" t="str">
        <f t="shared" si="39"/>
        <v/>
      </c>
      <c r="FD231" s="91"/>
    </row>
    <row r="232" spans="1:160" ht="14.5" thickBot="1" x14ac:dyDescent="0.35">
      <c r="A232" s="338"/>
      <c r="B232" s="343"/>
      <c r="C232" s="128"/>
      <c r="D232" s="372"/>
      <c r="E232" s="351"/>
      <c r="F232" s="127"/>
      <c r="G232" s="127"/>
      <c r="H232" s="344"/>
      <c r="I232" s="348"/>
      <c r="J232" s="696"/>
      <c r="K232" s="344"/>
      <c r="L232" s="348"/>
      <c r="M232" s="344"/>
      <c r="N232" s="357"/>
      <c r="O232" s="127"/>
      <c r="P232" s="127"/>
      <c r="Q232" s="127"/>
      <c r="R232" s="358"/>
      <c r="S232" s="351"/>
      <c r="T232" s="127"/>
      <c r="U232" s="40"/>
      <c r="V232" s="446" t="str">
        <f t="shared" si="43"/>
        <v/>
      </c>
      <c r="W232" s="43" t="str">
        <f t="shared" si="31"/>
        <v/>
      </c>
      <c r="X232" s="42" t="str">
        <f t="shared" si="32"/>
        <v/>
      </c>
      <c r="Y232" s="238" t="str">
        <f t="shared" si="33"/>
        <v/>
      </c>
      <c r="Z232" s="112" t="str">
        <f t="shared" si="34"/>
        <v/>
      </c>
      <c r="AA232" s="833" t="str">
        <f t="shared" si="35"/>
        <v/>
      </c>
      <c r="AB232" s="456">
        <f t="shared" si="36"/>
        <v>0</v>
      </c>
      <c r="AC232" s="448">
        <f t="shared" si="38"/>
        <v>1</v>
      </c>
      <c r="AD232" s="837" t="str">
        <f t="shared" si="37"/>
        <v/>
      </c>
      <c r="AF232" s="438"/>
      <c r="AG232" s="461"/>
      <c r="AO232" s="438"/>
      <c r="AP232" s="472"/>
      <c r="AQ232" s="473"/>
      <c r="AR232" s="424"/>
      <c r="AS232" s="56"/>
      <c r="AT232" s="44"/>
      <c r="AU232" s="452"/>
      <c r="AV232" s="452"/>
      <c r="AW232" s="452"/>
      <c r="AX232" s="44"/>
      <c r="AY232" s="452"/>
      <c r="AZ232" s="56"/>
      <c r="BA232" s="452"/>
      <c r="BB232" s="455"/>
      <c r="BC232" s="455"/>
      <c r="BD232" s="56"/>
      <c r="BE232" s="452"/>
      <c r="BF232" s="452"/>
      <c r="BG232" s="456"/>
      <c r="BH232" s="457"/>
      <c r="BI232" s="56"/>
      <c r="BJ232" s="474"/>
      <c r="BK232" s="452"/>
      <c r="BL232" s="56"/>
      <c r="BM232" s="56"/>
      <c r="BN232" s="452"/>
      <c r="BR232" s="459"/>
      <c r="BS232" s="460"/>
      <c r="BZ232" s="475"/>
      <c r="CB232" s="452"/>
      <c r="CC232" s="452"/>
      <c r="CD232" s="452"/>
      <c r="CE232" s="56"/>
      <c r="CF232" s="452"/>
      <c r="CG232" s="452"/>
      <c r="CH232" s="452"/>
      <c r="CI232" s="452"/>
      <c r="CK232" s="382"/>
      <c r="CL232" s="382"/>
      <c r="CM232" s="382"/>
      <c r="CP232" s="464"/>
      <c r="CQ232" s="380"/>
      <c r="CR232" s="476"/>
      <c r="CS232" s="382"/>
      <c r="CT232" s="477"/>
      <c r="DB232" s="438"/>
      <c r="DC232" s="461"/>
      <c r="DD232" s="382"/>
      <c r="DE232" s="382"/>
      <c r="DF232" s="382"/>
      <c r="DJ232" s="438"/>
      <c r="DK232" s="461"/>
      <c r="DN232" s="438"/>
      <c r="DO232" s="452"/>
      <c r="DP232" s="455"/>
      <c r="DQ232" s="452"/>
      <c r="DR232" s="456"/>
      <c r="DW232" s="382"/>
      <c r="DX232" s="382">
        <v>23.2</v>
      </c>
      <c r="DY232" s="382"/>
      <c r="FC232" s="351" t="str">
        <f t="shared" si="39"/>
        <v/>
      </c>
      <c r="FD232" s="127"/>
    </row>
    <row r="233" spans="1:160" ht="14.5" thickBot="1" x14ac:dyDescent="0.35">
      <c r="A233" s="339"/>
      <c r="B233" s="345"/>
      <c r="C233" s="91"/>
      <c r="D233" s="360"/>
      <c r="E233" s="352"/>
      <c r="F233" s="91"/>
      <c r="G233" s="91"/>
      <c r="H233" s="346"/>
      <c r="I233" s="350"/>
      <c r="J233" s="697"/>
      <c r="K233" s="346"/>
      <c r="L233" s="349"/>
      <c r="M233" s="346"/>
      <c r="N233" s="361"/>
      <c r="O233" s="91"/>
      <c r="P233" s="91"/>
      <c r="Q233" s="91"/>
      <c r="R233" s="360"/>
      <c r="S233" s="353"/>
      <c r="T233" s="484"/>
      <c r="U233" s="40"/>
      <c r="V233" s="446" t="str">
        <f t="shared" si="43"/>
        <v/>
      </c>
      <c r="W233" s="43" t="str">
        <f t="shared" si="31"/>
        <v/>
      </c>
      <c r="X233" s="42" t="str">
        <f t="shared" si="32"/>
        <v/>
      </c>
      <c r="Y233" s="238" t="str">
        <f t="shared" si="33"/>
        <v/>
      </c>
      <c r="Z233" s="112" t="str">
        <f t="shared" si="34"/>
        <v/>
      </c>
      <c r="AA233" s="833" t="str">
        <f t="shared" si="35"/>
        <v/>
      </c>
      <c r="AB233" s="456">
        <f t="shared" si="36"/>
        <v>0</v>
      </c>
      <c r="AC233" s="448">
        <f t="shared" si="38"/>
        <v>1</v>
      </c>
      <c r="AD233" s="837" t="str">
        <f t="shared" si="37"/>
        <v/>
      </c>
      <c r="AF233" s="438"/>
      <c r="AG233" s="461"/>
      <c r="AO233" s="438"/>
      <c r="AP233" s="472"/>
      <c r="AQ233" s="473"/>
      <c r="AR233" s="424"/>
      <c r="AS233" s="56"/>
      <c r="AT233" s="44"/>
      <c r="AU233" s="452"/>
      <c r="AV233" s="452"/>
      <c r="AW233" s="452"/>
      <c r="AX233" s="44"/>
      <c r="AY233" s="452"/>
      <c r="AZ233" s="56"/>
      <c r="BA233" s="452"/>
      <c r="BB233" s="455"/>
      <c r="BC233" s="455"/>
      <c r="BD233" s="56"/>
      <c r="BE233" s="452"/>
      <c r="BF233" s="452"/>
      <c r="BG233" s="456"/>
      <c r="BH233" s="457"/>
      <c r="BI233" s="56"/>
      <c r="BJ233" s="474"/>
      <c r="BK233" s="452"/>
      <c r="BL233" s="56"/>
      <c r="BM233" s="56"/>
      <c r="BN233" s="452"/>
      <c r="BR233" s="459"/>
      <c r="BS233" s="460"/>
      <c r="BZ233" s="475"/>
      <c r="CB233" s="452"/>
      <c r="CC233" s="452"/>
      <c r="CD233" s="452"/>
      <c r="CE233" s="56"/>
      <c r="CF233" s="452"/>
      <c r="CG233" s="452"/>
      <c r="CH233" s="452"/>
      <c r="CI233" s="452"/>
      <c r="CK233" s="382"/>
      <c r="CL233" s="382"/>
      <c r="CM233" s="382"/>
      <c r="CP233" s="464"/>
      <c r="CQ233" s="380"/>
      <c r="CR233" s="476"/>
      <c r="CS233" s="382"/>
      <c r="CT233" s="477"/>
      <c r="DB233" s="438"/>
      <c r="DC233" s="461"/>
      <c r="DD233" s="382"/>
      <c r="DE233" s="382"/>
      <c r="DF233" s="382"/>
      <c r="DJ233" s="438"/>
      <c r="DK233" s="461"/>
      <c r="DN233" s="438"/>
      <c r="DO233" s="452"/>
      <c r="DP233" s="455"/>
      <c r="DQ233" s="452"/>
      <c r="DR233" s="456"/>
      <c r="DW233" s="382"/>
      <c r="DX233" s="382">
        <v>23.3</v>
      </c>
      <c r="DY233" s="382"/>
      <c r="FC233" s="237" t="str">
        <f t="shared" si="39"/>
        <v/>
      </c>
      <c r="FD233" s="91"/>
    </row>
    <row r="234" spans="1:160" ht="14.5" thickBot="1" x14ac:dyDescent="0.35">
      <c r="A234" s="338"/>
      <c r="B234" s="343"/>
      <c r="C234" s="128"/>
      <c r="D234" s="372"/>
      <c r="E234" s="351"/>
      <c r="F234" s="127"/>
      <c r="G234" s="127"/>
      <c r="H234" s="344"/>
      <c r="I234" s="348"/>
      <c r="J234" s="696"/>
      <c r="K234" s="344"/>
      <c r="L234" s="348"/>
      <c r="M234" s="344"/>
      <c r="N234" s="357"/>
      <c r="O234" s="127"/>
      <c r="P234" s="127"/>
      <c r="Q234" s="127"/>
      <c r="R234" s="358"/>
      <c r="S234" s="351"/>
      <c r="T234" s="127"/>
      <c r="U234" s="40"/>
      <c r="V234" s="446" t="str">
        <f t="shared" si="43"/>
        <v/>
      </c>
      <c r="W234" s="43" t="str">
        <f t="shared" si="31"/>
        <v/>
      </c>
      <c r="X234" s="42" t="str">
        <f t="shared" si="32"/>
        <v/>
      </c>
      <c r="Y234" s="238" t="str">
        <f t="shared" si="33"/>
        <v/>
      </c>
      <c r="Z234" s="112" t="str">
        <f t="shared" si="34"/>
        <v/>
      </c>
      <c r="AA234" s="833" t="str">
        <f t="shared" si="35"/>
        <v/>
      </c>
      <c r="AB234" s="456">
        <f t="shared" si="36"/>
        <v>0</v>
      </c>
      <c r="AC234" s="448">
        <f t="shared" si="38"/>
        <v>1</v>
      </c>
      <c r="AD234" s="837" t="str">
        <f t="shared" si="37"/>
        <v/>
      </c>
      <c r="AF234" s="438"/>
      <c r="AG234" s="461"/>
      <c r="AO234" s="438"/>
      <c r="AP234" s="472"/>
      <c r="AQ234" s="473"/>
      <c r="AR234" s="424"/>
      <c r="AS234" s="56"/>
      <c r="AT234" s="44"/>
      <c r="AU234" s="452"/>
      <c r="AV234" s="452"/>
      <c r="AW234" s="452"/>
      <c r="AX234" s="44"/>
      <c r="AY234" s="452"/>
      <c r="AZ234" s="56"/>
      <c r="BA234" s="452"/>
      <c r="BB234" s="455"/>
      <c r="BC234" s="455"/>
      <c r="BD234" s="56"/>
      <c r="BE234" s="452"/>
      <c r="BF234" s="452"/>
      <c r="BG234" s="456"/>
      <c r="BH234" s="457"/>
      <c r="BI234" s="56"/>
      <c r="BJ234" s="474"/>
      <c r="BK234" s="452"/>
      <c r="BL234" s="56"/>
      <c r="BM234" s="56"/>
      <c r="BN234" s="452"/>
      <c r="BR234" s="459"/>
      <c r="BS234" s="460"/>
      <c r="BZ234" s="475"/>
      <c r="CB234" s="452"/>
      <c r="CC234" s="452"/>
      <c r="CD234" s="452"/>
      <c r="CE234" s="56"/>
      <c r="CF234" s="452"/>
      <c r="CG234" s="452"/>
      <c r="CH234" s="452"/>
      <c r="CI234" s="452"/>
      <c r="CK234" s="382"/>
      <c r="CL234" s="382"/>
      <c r="CM234" s="382"/>
      <c r="CP234" s="464"/>
      <c r="CQ234" s="380"/>
      <c r="CR234" s="476"/>
      <c r="CS234" s="382"/>
      <c r="CT234" s="477"/>
      <c r="DB234" s="438"/>
      <c r="DC234" s="461"/>
      <c r="DD234" s="382"/>
      <c r="DE234" s="382"/>
      <c r="DF234" s="382"/>
      <c r="DJ234" s="438"/>
      <c r="DK234" s="461"/>
      <c r="DN234" s="438"/>
      <c r="DO234" s="452"/>
      <c r="DP234" s="455"/>
      <c r="DQ234" s="452"/>
      <c r="DR234" s="456"/>
      <c r="DW234" s="382"/>
      <c r="DX234" s="382">
        <v>23.4</v>
      </c>
      <c r="DY234" s="382"/>
      <c r="FC234" s="351" t="str">
        <f t="shared" si="39"/>
        <v/>
      </c>
      <c r="FD234" s="127"/>
    </row>
    <row r="235" spans="1:160" ht="14.5" thickBot="1" x14ac:dyDescent="0.35">
      <c r="A235" s="339"/>
      <c r="B235" s="345"/>
      <c r="C235" s="91"/>
      <c r="D235" s="360"/>
      <c r="E235" s="352"/>
      <c r="F235" s="91"/>
      <c r="G235" s="91"/>
      <c r="H235" s="346"/>
      <c r="I235" s="350"/>
      <c r="J235" s="697"/>
      <c r="K235" s="346"/>
      <c r="L235" s="349"/>
      <c r="M235" s="346"/>
      <c r="N235" s="361"/>
      <c r="O235" s="91"/>
      <c r="P235" s="91"/>
      <c r="Q235" s="91"/>
      <c r="R235" s="360"/>
      <c r="S235" s="353"/>
      <c r="T235" s="484"/>
      <c r="U235" s="40"/>
      <c r="V235" s="446" t="str">
        <f t="shared" si="43"/>
        <v/>
      </c>
      <c r="W235" s="43" t="str">
        <f t="shared" si="31"/>
        <v/>
      </c>
      <c r="X235" s="42" t="str">
        <f t="shared" si="32"/>
        <v/>
      </c>
      <c r="Y235" s="238" t="str">
        <f t="shared" si="33"/>
        <v/>
      </c>
      <c r="Z235" s="112" t="str">
        <f t="shared" si="34"/>
        <v/>
      </c>
      <c r="AA235" s="833" t="str">
        <f t="shared" si="35"/>
        <v/>
      </c>
      <c r="AB235" s="456">
        <f t="shared" si="36"/>
        <v>0</v>
      </c>
      <c r="AC235" s="448">
        <f t="shared" si="38"/>
        <v>1</v>
      </c>
      <c r="AD235" s="837" t="str">
        <f t="shared" si="37"/>
        <v/>
      </c>
      <c r="AF235" s="438"/>
      <c r="AG235" s="461"/>
      <c r="AO235" s="438"/>
      <c r="AP235" s="472"/>
      <c r="AQ235" s="473"/>
      <c r="AR235" s="424"/>
      <c r="AS235" s="56"/>
      <c r="AT235" s="44"/>
      <c r="AU235" s="452"/>
      <c r="AV235" s="452"/>
      <c r="AW235" s="452"/>
      <c r="AX235" s="44"/>
      <c r="AY235" s="452"/>
      <c r="AZ235" s="56"/>
      <c r="BA235" s="452"/>
      <c r="BB235" s="455"/>
      <c r="BC235" s="455"/>
      <c r="BD235" s="56"/>
      <c r="BE235" s="452"/>
      <c r="BF235" s="452"/>
      <c r="BG235" s="456"/>
      <c r="BH235" s="457"/>
      <c r="BI235" s="56"/>
      <c r="BJ235" s="474"/>
      <c r="BK235" s="452"/>
      <c r="BL235" s="56"/>
      <c r="BM235" s="56"/>
      <c r="BN235" s="452"/>
      <c r="BR235" s="459"/>
      <c r="BS235" s="460"/>
      <c r="BZ235" s="475"/>
      <c r="CB235" s="452"/>
      <c r="CC235" s="452"/>
      <c r="CD235" s="452"/>
      <c r="CE235" s="56"/>
      <c r="CF235" s="452"/>
      <c r="CG235" s="452"/>
      <c r="CH235" s="452"/>
      <c r="CI235" s="452"/>
      <c r="CK235" s="382"/>
      <c r="CL235" s="382"/>
      <c r="CM235" s="382"/>
      <c r="CP235" s="464"/>
      <c r="CQ235" s="380"/>
      <c r="CR235" s="476"/>
      <c r="CS235" s="382"/>
      <c r="CT235" s="477"/>
      <c r="DB235" s="438"/>
      <c r="DC235" s="461"/>
      <c r="DD235" s="382"/>
      <c r="DE235" s="382"/>
      <c r="DF235" s="382"/>
      <c r="DJ235" s="438"/>
      <c r="DK235" s="461"/>
      <c r="DN235" s="438"/>
      <c r="DO235" s="452"/>
      <c r="DP235" s="455"/>
      <c r="DQ235" s="452"/>
      <c r="DR235" s="456"/>
      <c r="DW235" s="382"/>
      <c r="DX235" s="382">
        <v>23.5</v>
      </c>
      <c r="DY235" s="382"/>
      <c r="FC235" s="237" t="str">
        <f t="shared" si="39"/>
        <v/>
      </c>
      <c r="FD235" s="91"/>
    </row>
    <row r="236" spans="1:160" ht="14.5" thickBot="1" x14ac:dyDescent="0.35">
      <c r="A236" s="338"/>
      <c r="B236" s="343"/>
      <c r="C236" s="128"/>
      <c r="D236" s="372"/>
      <c r="E236" s="351"/>
      <c r="F236" s="127"/>
      <c r="G236" s="127"/>
      <c r="H236" s="344"/>
      <c r="I236" s="348"/>
      <c r="J236" s="696"/>
      <c r="K236" s="344"/>
      <c r="L236" s="348"/>
      <c r="M236" s="344"/>
      <c r="N236" s="357"/>
      <c r="O236" s="127"/>
      <c r="P236" s="127"/>
      <c r="Q236" s="127"/>
      <c r="R236" s="358"/>
      <c r="S236" s="351"/>
      <c r="T236" s="127"/>
      <c r="U236" s="40"/>
      <c r="V236" s="446" t="str">
        <f t="shared" si="43"/>
        <v/>
      </c>
      <c r="W236" s="43" t="str">
        <f t="shared" si="31"/>
        <v/>
      </c>
      <c r="X236" s="42" t="str">
        <f t="shared" si="32"/>
        <v/>
      </c>
      <c r="Y236" s="238" t="str">
        <f t="shared" si="33"/>
        <v/>
      </c>
      <c r="Z236" s="112" t="str">
        <f t="shared" si="34"/>
        <v/>
      </c>
      <c r="AA236" s="833" t="str">
        <f t="shared" si="35"/>
        <v/>
      </c>
      <c r="AB236" s="456">
        <f t="shared" si="36"/>
        <v>0</v>
      </c>
      <c r="AC236" s="448">
        <f t="shared" si="38"/>
        <v>1</v>
      </c>
      <c r="AD236" s="837" t="str">
        <f t="shared" si="37"/>
        <v/>
      </c>
      <c r="AF236" s="438"/>
      <c r="AG236" s="461"/>
      <c r="AO236" s="438"/>
      <c r="AP236" s="472"/>
      <c r="AQ236" s="473"/>
      <c r="AR236" s="424"/>
      <c r="AS236" s="56"/>
      <c r="AT236" s="44"/>
      <c r="AU236" s="452"/>
      <c r="AV236" s="452"/>
      <c r="AW236" s="452"/>
      <c r="AX236" s="44"/>
      <c r="AY236" s="452"/>
      <c r="AZ236" s="56"/>
      <c r="BA236" s="452"/>
      <c r="BB236" s="455"/>
      <c r="BC236" s="455"/>
      <c r="BD236" s="56"/>
      <c r="BE236" s="452"/>
      <c r="BF236" s="452"/>
      <c r="BG236" s="456"/>
      <c r="BH236" s="457"/>
      <c r="BI236" s="56"/>
      <c r="BJ236" s="474"/>
      <c r="BK236" s="452"/>
      <c r="BL236" s="56"/>
      <c r="BM236" s="56"/>
      <c r="BN236" s="452"/>
      <c r="BR236" s="459"/>
      <c r="BS236" s="460"/>
      <c r="BZ236" s="475"/>
      <c r="CB236" s="452"/>
      <c r="CC236" s="452"/>
      <c r="CD236" s="452"/>
      <c r="CE236" s="56"/>
      <c r="CF236" s="452"/>
      <c r="CG236" s="452"/>
      <c r="CH236" s="452"/>
      <c r="CI236" s="452"/>
      <c r="CK236" s="382"/>
      <c r="CL236" s="382"/>
      <c r="CM236" s="382"/>
      <c r="CP236" s="464"/>
      <c r="CQ236" s="380"/>
      <c r="CR236" s="476"/>
      <c r="CS236" s="382"/>
      <c r="CT236" s="477"/>
      <c r="DB236" s="438"/>
      <c r="DC236" s="461"/>
      <c r="DD236" s="382"/>
      <c r="DE236" s="382"/>
      <c r="DF236" s="382"/>
      <c r="DJ236" s="438"/>
      <c r="DK236" s="461"/>
      <c r="DN236" s="438"/>
      <c r="DO236" s="452"/>
      <c r="DP236" s="455"/>
      <c r="DQ236" s="452"/>
      <c r="DR236" s="456"/>
      <c r="DW236" s="382"/>
      <c r="DX236" s="382">
        <v>23.6</v>
      </c>
      <c r="DY236" s="382"/>
      <c r="FC236" s="351" t="str">
        <f t="shared" si="39"/>
        <v/>
      </c>
      <c r="FD236" s="127"/>
    </row>
    <row r="237" spans="1:160" ht="14.5" thickBot="1" x14ac:dyDescent="0.35">
      <c r="A237" s="339"/>
      <c r="B237" s="345"/>
      <c r="C237" s="91"/>
      <c r="D237" s="360"/>
      <c r="E237" s="352"/>
      <c r="F237" s="91"/>
      <c r="G237" s="91"/>
      <c r="H237" s="346"/>
      <c r="I237" s="350"/>
      <c r="J237" s="697"/>
      <c r="K237" s="346"/>
      <c r="L237" s="349"/>
      <c r="M237" s="346"/>
      <c r="N237" s="361"/>
      <c r="O237" s="91"/>
      <c r="P237" s="91"/>
      <c r="Q237" s="91"/>
      <c r="R237" s="360"/>
      <c r="S237" s="353"/>
      <c r="T237" s="484"/>
      <c r="U237" s="40"/>
      <c r="V237" s="446" t="str">
        <f t="shared" si="43"/>
        <v/>
      </c>
      <c r="W237" s="43" t="str">
        <f t="shared" si="31"/>
        <v/>
      </c>
      <c r="X237" s="42" t="str">
        <f t="shared" si="32"/>
        <v/>
      </c>
      <c r="Y237" s="238" t="str">
        <f t="shared" si="33"/>
        <v/>
      </c>
      <c r="Z237" s="112" t="str">
        <f t="shared" si="34"/>
        <v/>
      </c>
      <c r="AA237" s="833" t="str">
        <f t="shared" si="35"/>
        <v/>
      </c>
      <c r="AB237" s="456">
        <f t="shared" si="36"/>
        <v>0</v>
      </c>
      <c r="AC237" s="448">
        <f t="shared" si="38"/>
        <v>1</v>
      </c>
      <c r="AD237" s="837" t="str">
        <f t="shared" si="37"/>
        <v/>
      </c>
      <c r="AF237" s="438"/>
      <c r="AG237" s="461"/>
      <c r="AO237" s="438"/>
      <c r="AP237" s="472"/>
      <c r="AQ237" s="473"/>
      <c r="AR237" s="424"/>
      <c r="AS237" s="56"/>
      <c r="AT237" s="44"/>
      <c r="AU237" s="452"/>
      <c r="AV237" s="452"/>
      <c r="AW237" s="452"/>
      <c r="AX237" s="44"/>
      <c r="AY237" s="452"/>
      <c r="AZ237" s="56"/>
      <c r="BA237" s="452"/>
      <c r="BB237" s="455"/>
      <c r="BC237" s="455"/>
      <c r="BD237" s="56"/>
      <c r="BE237" s="452"/>
      <c r="BF237" s="452"/>
      <c r="BG237" s="456"/>
      <c r="BH237" s="457"/>
      <c r="BI237" s="56"/>
      <c r="BJ237" s="474"/>
      <c r="BK237" s="452"/>
      <c r="BL237" s="56"/>
      <c r="BM237" s="56"/>
      <c r="BN237" s="452"/>
      <c r="BR237" s="459"/>
      <c r="BS237" s="460"/>
      <c r="BZ237" s="475"/>
      <c r="CB237" s="452"/>
      <c r="CC237" s="452"/>
      <c r="CD237" s="452"/>
      <c r="CE237" s="56"/>
      <c r="CF237" s="452"/>
      <c r="CG237" s="452"/>
      <c r="CH237" s="452"/>
      <c r="CI237" s="452"/>
      <c r="CK237" s="382"/>
      <c r="CL237" s="382"/>
      <c r="CM237" s="382"/>
      <c r="CP237" s="464"/>
      <c r="CQ237" s="380"/>
      <c r="CR237" s="476"/>
      <c r="CS237" s="382"/>
      <c r="CT237" s="477"/>
      <c r="DB237" s="438"/>
      <c r="DC237" s="461"/>
      <c r="DD237" s="382"/>
      <c r="DE237" s="382"/>
      <c r="DF237" s="382"/>
      <c r="DJ237" s="438"/>
      <c r="DK237" s="461"/>
      <c r="DN237" s="438"/>
      <c r="DO237" s="452"/>
      <c r="DP237" s="455"/>
      <c r="DQ237" s="452"/>
      <c r="DR237" s="456"/>
      <c r="DW237" s="382"/>
      <c r="DX237" s="382">
        <v>23.7</v>
      </c>
      <c r="DY237" s="382"/>
      <c r="FC237" s="237" t="str">
        <f t="shared" si="39"/>
        <v/>
      </c>
      <c r="FD237" s="91"/>
    </row>
    <row r="238" spans="1:160" ht="14.5" thickBot="1" x14ac:dyDescent="0.35">
      <c r="A238" s="338"/>
      <c r="B238" s="343"/>
      <c r="C238" s="128"/>
      <c r="D238" s="372"/>
      <c r="E238" s="351"/>
      <c r="F238" s="127"/>
      <c r="G238" s="127"/>
      <c r="H238" s="344"/>
      <c r="I238" s="348"/>
      <c r="J238" s="696"/>
      <c r="K238" s="344"/>
      <c r="L238" s="348"/>
      <c r="M238" s="344"/>
      <c r="N238" s="357"/>
      <c r="O238" s="127"/>
      <c r="P238" s="127"/>
      <c r="Q238" s="127"/>
      <c r="R238" s="358"/>
      <c r="S238" s="351"/>
      <c r="T238" s="127"/>
      <c r="U238" s="40"/>
      <c r="V238" s="446" t="str">
        <f t="shared" si="43"/>
        <v/>
      </c>
      <c r="W238" s="43" t="str">
        <f t="shared" si="31"/>
        <v/>
      </c>
      <c r="X238" s="42" t="str">
        <f t="shared" si="32"/>
        <v/>
      </c>
      <c r="Y238" s="238" t="str">
        <f t="shared" si="33"/>
        <v/>
      </c>
      <c r="Z238" s="112" t="str">
        <f t="shared" si="34"/>
        <v/>
      </c>
      <c r="AA238" s="833" t="str">
        <f t="shared" si="35"/>
        <v/>
      </c>
      <c r="AB238" s="456">
        <f t="shared" si="36"/>
        <v>0</v>
      </c>
      <c r="AC238" s="448">
        <f t="shared" si="38"/>
        <v>1</v>
      </c>
      <c r="AD238" s="837" t="str">
        <f t="shared" si="37"/>
        <v/>
      </c>
      <c r="AF238" s="438"/>
      <c r="AG238" s="461"/>
      <c r="AO238" s="438"/>
      <c r="AP238" s="472"/>
      <c r="AQ238" s="473"/>
      <c r="AR238" s="424"/>
      <c r="AS238" s="56"/>
      <c r="AT238" s="44"/>
      <c r="AU238" s="452"/>
      <c r="AV238" s="452"/>
      <c r="AW238" s="452"/>
      <c r="AX238" s="44"/>
      <c r="AY238" s="452"/>
      <c r="AZ238" s="56"/>
      <c r="BA238" s="452"/>
      <c r="BB238" s="455"/>
      <c r="BC238" s="455"/>
      <c r="BD238" s="56"/>
      <c r="BE238" s="452"/>
      <c r="BF238" s="452"/>
      <c r="BG238" s="456"/>
      <c r="BH238" s="457"/>
      <c r="BI238" s="56"/>
      <c r="BJ238" s="474"/>
      <c r="BK238" s="452"/>
      <c r="BL238" s="56"/>
      <c r="BM238" s="56"/>
      <c r="BN238" s="452"/>
      <c r="BR238" s="459"/>
      <c r="BS238" s="460"/>
      <c r="BZ238" s="475"/>
      <c r="CB238" s="452"/>
      <c r="CC238" s="452"/>
      <c r="CD238" s="452"/>
      <c r="CE238" s="56"/>
      <c r="CF238" s="452"/>
      <c r="CG238" s="452"/>
      <c r="CH238" s="452"/>
      <c r="CI238" s="452"/>
      <c r="CK238" s="382"/>
      <c r="CL238" s="382"/>
      <c r="CM238" s="382"/>
      <c r="CP238" s="464"/>
      <c r="CQ238" s="380"/>
      <c r="CR238" s="476"/>
      <c r="CS238" s="382"/>
      <c r="CT238" s="477"/>
      <c r="DB238" s="438"/>
      <c r="DC238" s="461"/>
      <c r="DD238" s="382"/>
      <c r="DE238" s="382"/>
      <c r="DF238" s="382"/>
      <c r="DJ238" s="438"/>
      <c r="DK238" s="461"/>
      <c r="DN238" s="438"/>
      <c r="DO238" s="452"/>
      <c r="DP238" s="455"/>
      <c r="DQ238" s="452"/>
      <c r="DR238" s="456"/>
      <c r="DW238" s="382"/>
      <c r="DX238" s="382">
        <v>23.8</v>
      </c>
      <c r="DY238" s="382"/>
      <c r="FC238" s="351" t="str">
        <f t="shared" si="39"/>
        <v/>
      </c>
      <c r="FD238" s="127"/>
    </row>
    <row r="239" spans="1:160" ht="14.5" thickBot="1" x14ac:dyDescent="0.35">
      <c r="A239" s="339"/>
      <c r="B239" s="345"/>
      <c r="C239" s="91"/>
      <c r="D239" s="360"/>
      <c r="E239" s="352"/>
      <c r="F239" s="91"/>
      <c r="G239" s="91"/>
      <c r="H239" s="346"/>
      <c r="I239" s="350"/>
      <c r="J239" s="697"/>
      <c r="K239" s="346"/>
      <c r="L239" s="349"/>
      <c r="M239" s="346"/>
      <c r="N239" s="361"/>
      <c r="O239" s="91"/>
      <c r="P239" s="91"/>
      <c r="Q239" s="91"/>
      <c r="R239" s="360"/>
      <c r="S239" s="353"/>
      <c r="T239" s="484"/>
      <c r="U239" s="40"/>
      <c r="V239" s="446" t="str">
        <f t="shared" si="43"/>
        <v/>
      </c>
      <c r="W239" s="43" t="str">
        <f t="shared" si="31"/>
        <v/>
      </c>
      <c r="X239" s="42" t="str">
        <f t="shared" si="32"/>
        <v/>
      </c>
      <c r="Y239" s="238" t="str">
        <f t="shared" si="33"/>
        <v/>
      </c>
      <c r="Z239" s="112" t="str">
        <f t="shared" si="34"/>
        <v/>
      </c>
      <c r="AA239" s="833" t="str">
        <f t="shared" si="35"/>
        <v/>
      </c>
      <c r="AB239" s="456">
        <f t="shared" si="36"/>
        <v>0</v>
      </c>
      <c r="AC239" s="448">
        <f t="shared" si="38"/>
        <v>1</v>
      </c>
      <c r="AD239" s="837" t="str">
        <f t="shared" si="37"/>
        <v/>
      </c>
      <c r="AF239" s="438"/>
      <c r="AG239" s="461"/>
      <c r="AO239" s="438"/>
      <c r="AP239" s="472"/>
      <c r="AQ239" s="473"/>
      <c r="AR239" s="424"/>
      <c r="AS239" s="56"/>
      <c r="AT239" s="44"/>
      <c r="AU239" s="452"/>
      <c r="AV239" s="452"/>
      <c r="AW239" s="452"/>
      <c r="AX239" s="44"/>
      <c r="AY239" s="452"/>
      <c r="AZ239" s="56"/>
      <c r="BA239" s="452"/>
      <c r="BB239" s="455"/>
      <c r="BC239" s="455"/>
      <c r="BD239" s="56"/>
      <c r="BE239" s="452"/>
      <c r="BF239" s="452"/>
      <c r="BG239" s="456"/>
      <c r="BH239" s="457"/>
      <c r="BI239" s="56"/>
      <c r="BJ239" s="474"/>
      <c r="BK239" s="452"/>
      <c r="BL239" s="56"/>
      <c r="BM239" s="56"/>
      <c r="BN239" s="452"/>
      <c r="BR239" s="459"/>
      <c r="BS239" s="460"/>
      <c r="BZ239" s="475"/>
      <c r="CB239" s="452"/>
      <c r="CC239" s="452"/>
      <c r="CD239" s="452"/>
      <c r="CE239" s="56"/>
      <c r="CF239" s="452"/>
      <c r="CG239" s="452"/>
      <c r="CH239" s="452"/>
      <c r="CI239" s="452"/>
      <c r="CK239" s="382"/>
      <c r="CL239" s="382"/>
      <c r="CM239" s="382"/>
      <c r="CP239" s="464"/>
      <c r="CQ239" s="380"/>
      <c r="CR239" s="476"/>
      <c r="CS239" s="382"/>
      <c r="CT239" s="477"/>
      <c r="DB239" s="438"/>
      <c r="DC239" s="461"/>
      <c r="DD239" s="382"/>
      <c r="DE239" s="382"/>
      <c r="DF239" s="382"/>
      <c r="DJ239" s="438"/>
      <c r="DK239" s="461"/>
      <c r="DN239" s="438"/>
      <c r="DO239" s="452"/>
      <c r="DP239" s="455"/>
      <c r="DQ239" s="452"/>
      <c r="DR239" s="456"/>
      <c r="DW239" s="382"/>
      <c r="DX239" s="382">
        <v>23.9</v>
      </c>
      <c r="DY239" s="382"/>
      <c r="FC239" s="237" t="str">
        <f t="shared" si="39"/>
        <v/>
      </c>
      <c r="FD239" s="91"/>
    </row>
    <row r="240" spans="1:160" ht="14.5" thickBot="1" x14ac:dyDescent="0.35">
      <c r="A240" s="338"/>
      <c r="B240" s="343"/>
      <c r="C240" s="128"/>
      <c r="D240" s="372"/>
      <c r="E240" s="351"/>
      <c r="F240" s="127"/>
      <c r="G240" s="127"/>
      <c r="H240" s="344"/>
      <c r="I240" s="348"/>
      <c r="J240" s="696"/>
      <c r="K240" s="344"/>
      <c r="L240" s="348"/>
      <c r="M240" s="344"/>
      <c r="N240" s="357"/>
      <c r="O240" s="127"/>
      <c r="P240" s="127"/>
      <c r="Q240" s="127"/>
      <c r="R240" s="358"/>
      <c r="S240" s="351"/>
      <c r="T240" s="127"/>
      <c r="U240" s="40"/>
      <c r="V240" s="446" t="str">
        <f t="shared" si="43"/>
        <v/>
      </c>
      <c r="W240" s="43" t="str">
        <f t="shared" si="31"/>
        <v/>
      </c>
      <c r="X240" s="42" t="str">
        <f t="shared" si="32"/>
        <v/>
      </c>
      <c r="Y240" s="238" t="str">
        <f t="shared" si="33"/>
        <v/>
      </c>
      <c r="Z240" s="112" t="str">
        <f t="shared" si="34"/>
        <v/>
      </c>
      <c r="AA240" s="833" t="str">
        <f t="shared" si="35"/>
        <v/>
      </c>
      <c r="AB240" s="456">
        <f t="shared" si="36"/>
        <v>0</v>
      </c>
      <c r="AC240" s="448">
        <f t="shared" si="38"/>
        <v>1</v>
      </c>
      <c r="AD240" s="837" t="str">
        <f t="shared" si="37"/>
        <v/>
      </c>
      <c r="AF240" s="438"/>
      <c r="AG240" s="461"/>
      <c r="AO240" s="438"/>
      <c r="AP240" s="472"/>
      <c r="AQ240" s="473"/>
      <c r="AR240" s="424"/>
      <c r="AS240" s="56"/>
      <c r="AT240" s="44"/>
      <c r="AU240" s="452"/>
      <c r="AV240" s="452"/>
      <c r="AW240" s="452"/>
      <c r="AX240" s="44"/>
      <c r="AY240" s="452"/>
      <c r="AZ240" s="56"/>
      <c r="BA240" s="452"/>
      <c r="BB240" s="455"/>
      <c r="BC240" s="455"/>
      <c r="BD240" s="56"/>
      <c r="BE240" s="452"/>
      <c r="BF240" s="452"/>
      <c r="BG240" s="456"/>
      <c r="BH240" s="457"/>
      <c r="BI240" s="56"/>
      <c r="BJ240" s="474"/>
      <c r="BK240" s="452"/>
      <c r="BL240" s="56"/>
      <c r="BM240" s="56"/>
      <c r="BN240" s="452"/>
      <c r="BR240" s="459"/>
      <c r="BS240" s="460"/>
      <c r="BZ240" s="475"/>
      <c r="CB240" s="452"/>
      <c r="CC240" s="452"/>
      <c r="CD240" s="452"/>
      <c r="CE240" s="56"/>
      <c r="CF240" s="452"/>
      <c r="CG240" s="452"/>
      <c r="CH240" s="452"/>
      <c r="CI240" s="452"/>
      <c r="CK240" s="382"/>
      <c r="CL240" s="382"/>
      <c r="CM240" s="382"/>
      <c r="CP240" s="464"/>
      <c r="CQ240" s="380"/>
      <c r="CR240" s="476"/>
      <c r="CS240" s="382"/>
      <c r="CT240" s="477"/>
      <c r="DB240" s="438"/>
      <c r="DC240" s="461"/>
      <c r="DD240" s="382"/>
      <c r="DE240" s="382"/>
      <c r="DF240" s="382"/>
      <c r="DJ240" s="438"/>
      <c r="DK240" s="461"/>
      <c r="DN240" s="438"/>
      <c r="DO240" s="452"/>
      <c r="DP240" s="455"/>
      <c r="DQ240" s="452"/>
      <c r="DR240" s="456"/>
      <c r="DW240" s="382"/>
      <c r="DX240" s="382">
        <v>24</v>
      </c>
      <c r="DY240" s="382"/>
      <c r="FC240" s="351" t="str">
        <f t="shared" si="39"/>
        <v/>
      </c>
      <c r="FD240" s="127"/>
    </row>
    <row r="241" spans="1:160" ht="14.5" thickBot="1" x14ac:dyDescent="0.35">
      <c r="A241" s="339"/>
      <c r="B241" s="345"/>
      <c r="C241" s="91"/>
      <c r="D241" s="360"/>
      <c r="E241" s="352"/>
      <c r="F241" s="91"/>
      <c r="G241" s="91"/>
      <c r="H241" s="346"/>
      <c r="I241" s="350"/>
      <c r="J241" s="697"/>
      <c r="K241" s="346"/>
      <c r="L241" s="349"/>
      <c r="M241" s="346"/>
      <c r="N241" s="361"/>
      <c r="O241" s="91"/>
      <c r="P241" s="91"/>
      <c r="Q241" s="91"/>
      <c r="R241" s="360"/>
      <c r="S241" s="353"/>
      <c r="T241" s="484"/>
      <c r="U241" s="40"/>
      <c r="V241" s="446" t="str">
        <f t="shared" si="43"/>
        <v/>
      </c>
      <c r="W241" s="43" t="str">
        <f t="shared" si="31"/>
        <v/>
      </c>
      <c r="X241" s="42" t="str">
        <f t="shared" si="32"/>
        <v/>
      </c>
      <c r="Y241" s="238" t="str">
        <f t="shared" si="33"/>
        <v/>
      </c>
      <c r="Z241" s="112" t="str">
        <f t="shared" si="34"/>
        <v/>
      </c>
      <c r="AA241" s="833" t="str">
        <f t="shared" si="35"/>
        <v/>
      </c>
      <c r="AB241" s="456">
        <f t="shared" si="36"/>
        <v>0</v>
      </c>
      <c r="AC241" s="448">
        <f t="shared" si="38"/>
        <v>1</v>
      </c>
      <c r="AD241" s="837" t="str">
        <f t="shared" si="37"/>
        <v/>
      </c>
      <c r="AF241" s="438"/>
      <c r="AG241" s="461"/>
      <c r="AO241" s="438"/>
      <c r="AP241" s="472"/>
      <c r="AQ241" s="473"/>
      <c r="AR241" s="424"/>
      <c r="AS241" s="56"/>
      <c r="AT241" s="44"/>
      <c r="AU241" s="452"/>
      <c r="AV241" s="452"/>
      <c r="AW241" s="452"/>
      <c r="AX241" s="44"/>
      <c r="AY241" s="452"/>
      <c r="AZ241" s="56"/>
      <c r="BA241" s="452"/>
      <c r="BB241" s="455"/>
      <c r="BC241" s="455"/>
      <c r="BD241" s="56"/>
      <c r="BE241" s="452"/>
      <c r="BF241" s="452"/>
      <c r="BG241" s="456"/>
      <c r="BH241" s="457"/>
      <c r="BI241" s="56"/>
      <c r="BJ241" s="474"/>
      <c r="BK241" s="452"/>
      <c r="BL241" s="56"/>
      <c r="BM241" s="56"/>
      <c r="BN241" s="452"/>
      <c r="BR241" s="459"/>
      <c r="BS241" s="460"/>
      <c r="BZ241" s="475"/>
      <c r="CB241" s="452"/>
      <c r="CC241" s="452"/>
      <c r="CD241" s="452"/>
      <c r="CE241" s="56"/>
      <c r="CF241" s="452"/>
      <c r="CG241" s="452"/>
      <c r="CH241" s="452"/>
      <c r="CI241" s="452"/>
      <c r="CK241" s="382"/>
      <c r="CL241" s="382"/>
      <c r="CM241" s="382"/>
      <c r="CP241" s="464"/>
      <c r="CQ241" s="380"/>
      <c r="CR241" s="476"/>
      <c r="CS241" s="382"/>
      <c r="CT241" s="477"/>
      <c r="DB241" s="438"/>
      <c r="DC241" s="461"/>
      <c r="DD241" s="382"/>
      <c r="DE241" s="382"/>
      <c r="DF241" s="382"/>
      <c r="DJ241" s="438"/>
      <c r="DK241" s="461"/>
      <c r="DN241" s="438"/>
      <c r="DO241" s="452"/>
      <c r="DP241" s="455"/>
      <c r="DQ241" s="452"/>
      <c r="DR241" s="456"/>
      <c r="DW241" s="382"/>
      <c r="DX241" s="382">
        <v>24.1</v>
      </c>
      <c r="DY241" s="382"/>
      <c r="FC241" s="237" t="str">
        <f t="shared" si="39"/>
        <v/>
      </c>
      <c r="FD241" s="91"/>
    </row>
    <row r="242" spans="1:160" ht="14.5" thickBot="1" x14ac:dyDescent="0.35">
      <c r="A242" s="338"/>
      <c r="B242" s="343"/>
      <c r="C242" s="128"/>
      <c r="D242" s="372"/>
      <c r="E242" s="351"/>
      <c r="F242" s="127"/>
      <c r="G242" s="127"/>
      <c r="H242" s="344"/>
      <c r="I242" s="348"/>
      <c r="J242" s="696"/>
      <c r="K242" s="344"/>
      <c r="L242" s="348"/>
      <c r="M242" s="344"/>
      <c r="N242" s="357"/>
      <c r="O242" s="127"/>
      <c r="P242" s="127"/>
      <c r="Q242" s="127"/>
      <c r="R242" s="358"/>
      <c r="S242" s="351"/>
      <c r="T242" s="127"/>
      <c r="U242" s="40"/>
      <c r="V242" s="446" t="str">
        <f t="shared" si="43"/>
        <v/>
      </c>
      <c r="W242" s="43" t="str">
        <f t="shared" si="31"/>
        <v/>
      </c>
      <c r="X242" s="42" t="str">
        <f t="shared" si="32"/>
        <v/>
      </c>
      <c r="Y242" s="238" t="str">
        <f t="shared" si="33"/>
        <v/>
      </c>
      <c r="Z242" s="112" t="str">
        <f t="shared" si="34"/>
        <v/>
      </c>
      <c r="AA242" s="833" t="str">
        <f t="shared" si="35"/>
        <v/>
      </c>
      <c r="AB242" s="456">
        <f t="shared" si="36"/>
        <v>0</v>
      </c>
      <c r="AC242" s="448">
        <f t="shared" si="38"/>
        <v>1</v>
      </c>
      <c r="AD242" s="837" t="str">
        <f t="shared" si="37"/>
        <v/>
      </c>
      <c r="AF242" s="438"/>
      <c r="AG242" s="461"/>
      <c r="AO242" s="438"/>
      <c r="AP242" s="472"/>
      <c r="AQ242" s="473"/>
      <c r="AR242" s="424"/>
      <c r="AS242" s="56"/>
      <c r="AT242" s="44"/>
      <c r="AU242" s="452"/>
      <c r="AV242" s="452"/>
      <c r="AW242" s="452"/>
      <c r="AX242" s="44"/>
      <c r="AY242" s="452"/>
      <c r="AZ242" s="56"/>
      <c r="BA242" s="452"/>
      <c r="BB242" s="455"/>
      <c r="BC242" s="455"/>
      <c r="BD242" s="56"/>
      <c r="BE242" s="452"/>
      <c r="BF242" s="452"/>
      <c r="BG242" s="456"/>
      <c r="BH242" s="457"/>
      <c r="BI242" s="56"/>
      <c r="BJ242" s="474"/>
      <c r="BK242" s="452"/>
      <c r="BL242" s="56"/>
      <c r="BM242" s="56"/>
      <c r="BN242" s="452"/>
      <c r="BR242" s="459"/>
      <c r="BS242" s="460"/>
      <c r="BZ242" s="475"/>
      <c r="CB242" s="452"/>
      <c r="CC242" s="452"/>
      <c r="CD242" s="452"/>
      <c r="CE242" s="56"/>
      <c r="CF242" s="452"/>
      <c r="CG242" s="452"/>
      <c r="CH242" s="452"/>
      <c r="CI242" s="452"/>
      <c r="CK242" s="382"/>
      <c r="CL242" s="382"/>
      <c r="CM242" s="382"/>
      <c r="CP242" s="464"/>
      <c r="CQ242" s="380"/>
      <c r="CR242" s="476"/>
      <c r="CS242" s="382"/>
      <c r="CT242" s="477"/>
      <c r="DB242" s="438"/>
      <c r="DC242" s="461"/>
      <c r="DD242" s="382"/>
      <c r="DE242" s="382"/>
      <c r="DF242" s="382"/>
      <c r="DJ242" s="438"/>
      <c r="DK242" s="461"/>
      <c r="DN242" s="438"/>
      <c r="DO242" s="452"/>
      <c r="DP242" s="455"/>
      <c r="DQ242" s="452"/>
      <c r="DR242" s="456"/>
      <c r="DW242" s="382"/>
      <c r="DX242" s="382">
        <v>24.2</v>
      </c>
      <c r="DY242" s="382"/>
      <c r="FC242" s="351" t="str">
        <f t="shared" si="39"/>
        <v/>
      </c>
      <c r="FD242" s="127"/>
    </row>
    <row r="243" spans="1:160" ht="14.5" thickBot="1" x14ac:dyDescent="0.35">
      <c r="A243" s="339"/>
      <c r="B243" s="345"/>
      <c r="C243" s="91"/>
      <c r="D243" s="360"/>
      <c r="E243" s="352"/>
      <c r="F243" s="91"/>
      <c r="G243" s="91"/>
      <c r="H243" s="346"/>
      <c r="I243" s="350"/>
      <c r="J243" s="697"/>
      <c r="K243" s="346"/>
      <c r="L243" s="349"/>
      <c r="M243" s="346"/>
      <c r="N243" s="361"/>
      <c r="O243" s="91"/>
      <c r="P243" s="91"/>
      <c r="Q243" s="91"/>
      <c r="R243" s="360"/>
      <c r="S243" s="353"/>
      <c r="T243" s="484"/>
      <c r="U243" s="40"/>
      <c r="V243" s="446" t="str">
        <f t="shared" si="43"/>
        <v/>
      </c>
      <c r="W243" s="43" t="str">
        <f t="shared" si="31"/>
        <v/>
      </c>
      <c r="X243" s="42" t="str">
        <f t="shared" si="32"/>
        <v/>
      </c>
      <c r="Y243" s="238" t="str">
        <f t="shared" si="33"/>
        <v/>
      </c>
      <c r="Z243" s="112" t="str">
        <f t="shared" si="34"/>
        <v/>
      </c>
      <c r="AA243" s="833" t="str">
        <f t="shared" si="35"/>
        <v/>
      </c>
      <c r="AB243" s="456">
        <f t="shared" si="36"/>
        <v>0</v>
      </c>
      <c r="AC243" s="448">
        <f t="shared" si="38"/>
        <v>1</v>
      </c>
      <c r="AD243" s="837" t="str">
        <f t="shared" si="37"/>
        <v/>
      </c>
      <c r="AF243" s="438"/>
      <c r="AG243" s="461"/>
      <c r="AO243" s="438"/>
      <c r="AP243" s="472"/>
      <c r="AQ243" s="473"/>
      <c r="AR243" s="424"/>
      <c r="AS243" s="56"/>
      <c r="AT243" s="44"/>
      <c r="AU243" s="452"/>
      <c r="AV243" s="452"/>
      <c r="AW243" s="452"/>
      <c r="AX243" s="44"/>
      <c r="AY243" s="452"/>
      <c r="AZ243" s="56"/>
      <c r="BA243" s="452"/>
      <c r="BB243" s="455"/>
      <c r="BC243" s="455"/>
      <c r="BD243" s="56"/>
      <c r="BE243" s="452"/>
      <c r="BF243" s="452"/>
      <c r="BG243" s="456"/>
      <c r="BH243" s="457"/>
      <c r="BI243" s="56"/>
      <c r="BJ243" s="474"/>
      <c r="BK243" s="452"/>
      <c r="BL243" s="56"/>
      <c r="BM243" s="56"/>
      <c r="BN243" s="452"/>
      <c r="BR243" s="459"/>
      <c r="BS243" s="460"/>
      <c r="BZ243" s="475"/>
      <c r="CB243" s="452"/>
      <c r="CC243" s="452"/>
      <c r="CD243" s="452"/>
      <c r="CE243" s="56"/>
      <c r="CF243" s="452"/>
      <c r="CG243" s="452"/>
      <c r="CH243" s="452"/>
      <c r="CI243" s="452"/>
      <c r="CK243" s="382"/>
      <c r="CL243" s="382"/>
      <c r="CM243" s="382"/>
      <c r="CP243" s="464"/>
      <c r="CQ243" s="380"/>
      <c r="CR243" s="476"/>
      <c r="CS243" s="382"/>
      <c r="CT243" s="477"/>
      <c r="DB243" s="438"/>
      <c r="DC243" s="461"/>
      <c r="DD243" s="382"/>
      <c r="DE243" s="382"/>
      <c r="DF243" s="382"/>
      <c r="DJ243" s="438"/>
      <c r="DK243" s="461"/>
      <c r="DN243" s="438"/>
      <c r="DO243" s="452"/>
      <c r="DP243" s="455"/>
      <c r="DQ243" s="452"/>
      <c r="DR243" s="456"/>
      <c r="DW243" s="382"/>
      <c r="DX243" s="382">
        <v>24.3</v>
      </c>
      <c r="DY243" s="382"/>
      <c r="FC243" s="237" t="str">
        <f t="shared" si="39"/>
        <v/>
      </c>
      <c r="FD243" s="91"/>
    </row>
    <row r="244" spans="1:160" ht="14.5" thickBot="1" x14ac:dyDescent="0.35">
      <c r="A244" s="338"/>
      <c r="B244" s="343"/>
      <c r="C244" s="128"/>
      <c r="D244" s="372"/>
      <c r="E244" s="351"/>
      <c r="F244" s="127"/>
      <c r="G244" s="127"/>
      <c r="H244" s="344"/>
      <c r="I244" s="348"/>
      <c r="J244" s="696"/>
      <c r="K244" s="344"/>
      <c r="L244" s="348"/>
      <c r="M244" s="344"/>
      <c r="N244" s="357"/>
      <c r="O244" s="127"/>
      <c r="P244" s="127"/>
      <c r="Q244" s="127"/>
      <c r="R244" s="358"/>
      <c r="S244" s="351"/>
      <c r="T244" s="127"/>
      <c r="U244" s="40"/>
      <c r="V244" s="446" t="str">
        <f t="shared" si="43"/>
        <v/>
      </c>
      <c r="W244" s="43" t="str">
        <f t="shared" si="31"/>
        <v/>
      </c>
      <c r="X244" s="42" t="str">
        <f t="shared" si="32"/>
        <v/>
      </c>
      <c r="Y244" s="238" t="str">
        <f t="shared" si="33"/>
        <v/>
      </c>
      <c r="Z244" s="112" t="str">
        <f t="shared" si="34"/>
        <v/>
      </c>
      <c r="AA244" s="833" t="str">
        <f t="shared" si="35"/>
        <v/>
      </c>
      <c r="AB244" s="456">
        <f t="shared" si="36"/>
        <v>0</v>
      </c>
      <c r="AC244" s="448">
        <f t="shared" si="38"/>
        <v>1</v>
      </c>
      <c r="AD244" s="837" t="str">
        <f t="shared" si="37"/>
        <v/>
      </c>
      <c r="AF244" s="438"/>
      <c r="AG244" s="461"/>
      <c r="AO244" s="438"/>
      <c r="AP244" s="472"/>
      <c r="AQ244" s="473"/>
      <c r="AR244" s="424"/>
      <c r="AS244" s="56"/>
      <c r="AT244" s="44"/>
      <c r="AU244" s="452"/>
      <c r="AV244" s="452"/>
      <c r="AW244" s="452"/>
      <c r="AX244" s="44"/>
      <c r="AY244" s="452"/>
      <c r="AZ244" s="56"/>
      <c r="BA244" s="452"/>
      <c r="BB244" s="455"/>
      <c r="BC244" s="455"/>
      <c r="BD244" s="56"/>
      <c r="BE244" s="452"/>
      <c r="BF244" s="452"/>
      <c r="BG244" s="456"/>
      <c r="BH244" s="457"/>
      <c r="BI244" s="56"/>
      <c r="BJ244" s="474"/>
      <c r="BK244" s="452"/>
      <c r="BL244" s="56"/>
      <c r="BM244" s="56"/>
      <c r="BN244" s="452"/>
      <c r="BR244" s="459"/>
      <c r="BS244" s="460"/>
      <c r="BZ244" s="475"/>
      <c r="CB244" s="452"/>
      <c r="CC244" s="452"/>
      <c r="CD244" s="452"/>
      <c r="CE244" s="56"/>
      <c r="CF244" s="452"/>
      <c r="CG244" s="452"/>
      <c r="CH244" s="452"/>
      <c r="CI244" s="452"/>
      <c r="CK244" s="382"/>
      <c r="CL244" s="382"/>
      <c r="CM244" s="382"/>
      <c r="CP244" s="464"/>
      <c r="CQ244" s="380"/>
      <c r="CR244" s="476"/>
      <c r="CS244" s="382"/>
      <c r="CT244" s="477"/>
      <c r="DB244" s="438"/>
      <c r="DC244" s="461"/>
      <c r="DD244" s="382"/>
      <c r="DE244" s="382"/>
      <c r="DF244" s="382"/>
      <c r="DJ244" s="438"/>
      <c r="DK244" s="461"/>
      <c r="DN244" s="438"/>
      <c r="DO244" s="452"/>
      <c r="DP244" s="455"/>
      <c r="DQ244" s="452"/>
      <c r="DR244" s="456"/>
      <c r="DW244" s="382"/>
      <c r="DX244" s="382">
        <v>24.4</v>
      </c>
      <c r="DY244" s="382"/>
      <c r="FC244" s="351" t="str">
        <f t="shared" si="39"/>
        <v/>
      </c>
      <c r="FD244" s="127"/>
    </row>
    <row r="245" spans="1:160" ht="14.5" thickBot="1" x14ac:dyDescent="0.35">
      <c r="A245" s="339"/>
      <c r="B245" s="345"/>
      <c r="C245" s="91"/>
      <c r="D245" s="360"/>
      <c r="E245" s="352"/>
      <c r="F245" s="91"/>
      <c r="G245" s="91"/>
      <c r="H245" s="346"/>
      <c r="I245" s="350"/>
      <c r="J245" s="697"/>
      <c r="K245" s="346"/>
      <c r="L245" s="349"/>
      <c r="M245" s="346"/>
      <c r="N245" s="361"/>
      <c r="O245" s="91"/>
      <c r="P245" s="91"/>
      <c r="Q245" s="91"/>
      <c r="R245" s="360"/>
      <c r="S245" s="353"/>
      <c r="T245" s="484"/>
      <c r="U245" s="40"/>
      <c r="V245" s="446" t="str">
        <f t="shared" si="43"/>
        <v/>
      </c>
      <c r="W245" s="43" t="str">
        <f t="shared" si="31"/>
        <v/>
      </c>
      <c r="X245" s="42" t="str">
        <f t="shared" si="32"/>
        <v/>
      </c>
      <c r="Y245" s="238" t="str">
        <f t="shared" si="33"/>
        <v/>
      </c>
      <c r="Z245" s="112" t="str">
        <f t="shared" si="34"/>
        <v/>
      </c>
      <c r="AA245" s="833" t="str">
        <f t="shared" si="35"/>
        <v/>
      </c>
      <c r="AB245" s="456">
        <f t="shared" si="36"/>
        <v>0</v>
      </c>
      <c r="AC245" s="448">
        <f t="shared" si="38"/>
        <v>1</v>
      </c>
      <c r="AD245" s="837" t="str">
        <f t="shared" si="37"/>
        <v/>
      </c>
      <c r="AF245" s="438"/>
      <c r="AG245" s="461"/>
      <c r="AO245" s="438"/>
      <c r="AP245" s="472"/>
      <c r="AQ245" s="473"/>
      <c r="AR245" s="424"/>
      <c r="AS245" s="56"/>
      <c r="AT245" s="44"/>
      <c r="AU245" s="452"/>
      <c r="AV245" s="452"/>
      <c r="AW245" s="452"/>
      <c r="AX245" s="44"/>
      <c r="AY245" s="452"/>
      <c r="AZ245" s="56"/>
      <c r="BA245" s="452"/>
      <c r="BB245" s="455"/>
      <c r="BC245" s="455"/>
      <c r="BD245" s="56"/>
      <c r="BE245" s="452"/>
      <c r="BF245" s="452"/>
      <c r="BG245" s="456"/>
      <c r="BH245" s="457"/>
      <c r="BI245" s="56"/>
      <c r="BJ245" s="474"/>
      <c r="BK245" s="452"/>
      <c r="BL245" s="56"/>
      <c r="BM245" s="56"/>
      <c r="BN245" s="452"/>
      <c r="BR245" s="459"/>
      <c r="BS245" s="460"/>
      <c r="BZ245" s="475"/>
      <c r="CB245" s="452"/>
      <c r="CC245" s="452"/>
      <c r="CD245" s="452"/>
      <c r="CE245" s="56"/>
      <c r="CF245" s="452"/>
      <c r="CG245" s="452"/>
      <c r="CH245" s="452"/>
      <c r="CI245" s="452"/>
      <c r="CK245" s="382"/>
      <c r="CL245" s="382"/>
      <c r="CM245" s="382"/>
      <c r="CP245" s="464"/>
      <c r="CQ245" s="380"/>
      <c r="CR245" s="476"/>
      <c r="CS245" s="382"/>
      <c r="CT245" s="477"/>
      <c r="DB245" s="438"/>
      <c r="DC245" s="461"/>
      <c r="DD245" s="382"/>
      <c r="DE245" s="382"/>
      <c r="DF245" s="382"/>
      <c r="DJ245" s="438"/>
      <c r="DK245" s="461"/>
      <c r="DN245" s="438"/>
      <c r="DO245" s="452"/>
      <c r="DP245" s="455"/>
      <c r="DQ245" s="452"/>
      <c r="DR245" s="456"/>
      <c r="DW245" s="382"/>
      <c r="DX245" s="382">
        <v>24.5</v>
      </c>
      <c r="DY245" s="382"/>
      <c r="FC245" s="237" t="str">
        <f t="shared" si="39"/>
        <v/>
      </c>
      <c r="FD245" s="91"/>
    </row>
    <row r="246" spans="1:160" ht="14.5" thickBot="1" x14ac:dyDescent="0.35">
      <c r="A246" s="338"/>
      <c r="B246" s="343"/>
      <c r="C246" s="128"/>
      <c r="D246" s="372"/>
      <c r="E246" s="351"/>
      <c r="F246" s="127"/>
      <c r="G246" s="127"/>
      <c r="H246" s="344"/>
      <c r="I246" s="348"/>
      <c r="J246" s="696"/>
      <c r="K246" s="344"/>
      <c r="L246" s="348"/>
      <c r="M246" s="344"/>
      <c r="N246" s="357"/>
      <c r="O246" s="127"/>
      <c r="P246" s="127"/>
      <c r="Q246" s="127"/>
      <c r="R246" s="358"/>
      <c r="S246" s="351"/>
      <c r="T246" s="127"/>
      <c r="U246" s="40"/>
      <c r="V246" s="446" t="str">
        <f t="shared" si="43"/>
        <v/>
      </c>
      <c r="W246" s="43" t="str">
        <f t="shared" si="31"/>
        <v/>
      </c>
      <c r="X246" s="42" t="str">
        <f t="shared" si="32"/>
        <v/>
      </c>
      <c r="Y246" s="238" t="str">
        <f t="shared" si="33"/>
        <v/>
      </c>
      <c r="Z246" s="112" t="str">
        <f t="shared" si="34"/>
        <v/>
      </c>
      <c r="AA246" s="833" t="str">
        <f t="shared" si="35"/>
        <v/>
      </c>
      <c r="AB246" s="456">
        <f t="shared" si="36"/>
        <v>0</v>
      </c>
      <c r="AC246" s="448">
        <f t="shared" si="38"/>
        <v>1</v>
      </c>
      <c r="AD246" s="837" t="str">
        <f t="shared" si="37"/>
        <v/>
      </c>
      <c r="AF246" s="438"/>
      <c r="AG246" s="461"/>
      <c r="AO246" s="438"/>
      <c r="AP246" s="472"/>
      <c r="AQ246" s="473"/>
      <c r="AR246" s="424"/>
      <c r="AS246" s="56"/>
      <c r="AT246" s="44"/>
      <c r="AU246" s="452"/>
      <c r="AV246" s="452"/>
      <c r="AW246" s="452"/>
      <c r="AX246" s="44"/>
      <c r="AY246" s="452"/>
      <c r="AZ246" s="56"/>
      <c r="BA246" s="452"/>
      <c r="BB246" s="455"/>
      <c r="BC246" s="455"/>
      <c r="BD246" s="56"/>
      <c r="BE246" s="452"/>
      <c r="BF246" s="452"/>
      <c r="BG246" s="456"/>
      <c r="BH246" s="457"/>
      <c r="BI246" s="56"/>
      <c r="BJ246" s="474"/>
      <c r="BK246" s="452"/>
      <c r="BL246" s="56"/>
      <c r="BM246" s="56"/>
      <c r="BN246" s="452"/>
      <c r="BR246" s="459"/>
      <c r="BS246" s="460"/>
      <c r="BZ246" s="475"/>
      <c r="CB246" s="452"/>
      <c r="CC246" s="452"/>
      <c r="CD246" s="452"/>
      <c r="CE246" s="56"/>
      <c r="CF246" s="452"/>
      <c r="CG246" s="452"/>
      <c r="CH246" s="452"/>
      <c r="CI246" s="452"/>
      <c r="CK246" s="382"/>
      <c r="CL246" s="382"/>
      <c r="CM246" s="382"/>
      <c r="CP246" s="464"/>
      <c r="CQ246" s="380"/>
      <c r="CR246" s="476"/>
      <c r="CS246" s="382"/>
      <c r="CT246" s="477"/>
      <c r="DB246" s="438"/>
      <c r="DC246" s="461"/>
      <c r="DD246" s="382"/>
      <c r="DE246" s="382"/>
      <c r="DF246" s="382"/>
      <c r="DJ246" s="438"/>
      <c r="DK246" s="461"/>
      <c r="DN246" s="438"/>
      <c r="DO246" s="452"/>
      <c r="DP246" s="455"/>
      <c r="DQ246" s="452"/>
      <c r="DR246" s="456"/>
      <c r="DW246" s="382"/>
      <c r="FC246" s="351" t="str">
        <f t="shared" si="39"/>
        <v/>
      </c>
      <c r="FD246" s="127"/>
    </row>
    <row r="247" spans="1:160" ht="14.5" thickBot="1" x14ac:dyDescent="0.35">
      <c r="A247" s="339"/>
      <c r="B247" s="345"/>
      <c r="C247" s="91"/>
      <c r="D247" s="360"/>
      <c r="E247" s="352"/>
      <c r="F247" s="91"/>
      <c r="G247" s="91"/>
      <c r="H247" s="346"/>
      <c r="I247" s="350"/>
      <c r="J247" s="697"/>
      <c r="K247" s="346"/>
      <c r="L247" s="349"/>
      <c r="M247" s="346"/>
      <c r="N247" s="361"/>
      <c r="O247" s="91"/>
      <c r="P247" s="91"/>
      <c r="Q247" s="91"/>
      <c r="R247" s="360"/>
      <c r="S247" s="353"/>
      <c r="T247" s="484"/>
      <c r="U247" s="40"/>
      <c r="V247" s="446" t="str">
        <f t="shared" si="43"/>
        <v/>
      </c>
      <c r="W247" s="43" t="str">
        <f t="shared" si="31"/>
        <v/>
      </c>
      <c r="X247" s="42" t="str">
        <f t="shared" si="32"/>
        <v/>
      </c>
      <c r="Y247" s="238" t="str">
        <f t="shared" si="33"/>
        <v/>
      </c>
      <c r="Z247" s="112" t="str">
        <f t="shared" si="34"/>
        <v/>
      </c>
      <c r="AA247" s="833" t="str">
        <f t="shared" si="35"/>
        <v/>
      </c>
      <c r="AB247" s="456">
        <f t="shared" si="36"/>
        <v>0</v>
      </c>
      <c r="AC247" s="448">
        <f t="shared" si="38"/>
        <v>1</v>
      </c>
      <c r="AD247" s="837" t="str">
        <f t="shared" si="37"/>
        <v/>
      </c>
      <c r="AF247" s="438"/>
      <c r="AG247" s="461"/>
      <c r="AO247" s="438"/>
      <c r="AP247" s="472"/>
      <c r="AQ247" s="473"/>
      <c r="AR247" s="424"/>
      <c r="AS247" s="56"/>
      <c r="AT247" s="44"/>
      <c r="AU247" s="452"/>
      <c r="AV247" s="452"/>
      <c r="AW247" s="452"/>
      <c r="AX247" s="44"/>
      <c r="AY247" s="452"/>
      <c r="AZ247" s="56"/>
      <c r="BA247" s="452"/>
      <c r="BB247" s="455"/>
      <c r="BC247" s="455"/>
      <c r="BD247" s="56"/>
      <c r="BE247" s="452"/>
      <c r="BF247" s="452"/>
      <c r="BG247" s="456"/>
      <c r="BH247" s="457"/>
      <c r="BI247" s="56"/>
      <c r="BJ247" s="474"/>
      <c r="BK247" s="452"/>
      <c r="BL247" s="56"/>
      <c r="BM247" s="56"/>
      <c r="BN247" s="452"/>
      <c r="BR247" s="459"/>
      <c r="BS247" s="460"/>
      <c r="BZ247" s="475"/>
      <c r="CB247" s="452"/>
      <c r="CC247" s="452"/>
      <c r="CD247" s="452"/>
      <c r="CE247" s="56"/>
      <c r="CF247" s="452"/>
      <c r="CG247" s="452"/>
      <c r="CH247" s="452"/>
      <c r="CI247" s="452"/>
      <c r="CK247" s="382"/>
      <c r="CL247" s="382"/>
      <c r="CM247" s="382"/>
      <c r="CP247" s="464"/>
      <c r="CQ247" s="380"/>
      <c r="CR247" s="476"/>
      <c r="CS247" s="382"/>
      <c r="CT247" s="477"/>
      <c r="DB247" s="438"/>
      <c r="DC247" s="461"/>
      <c r="DD247" s="382"/>
      <c r="DE247" s="382"/>
      <c r="DF247" s="382"/>
      <c r="DJ247" s="438"/>
      <c r="DK247" s="461"/>
      <c r="DN247" s="438"/>
      <c r="DO247" s="452"/>
      <c r="DP247" s="455"/>
      <c r="DQ247" s="452"/>
      <c r="DR247" s="456"/>
      <c r="FC247" s="237" t="str">
        <f t="shared" si="39"/>
        <v/>
      </c>
      <c r="FD247" s="91"/>
    </row>
    <row r="248" spans="1:160" ht="14.5" thickBot="1" x14ac:dyDescent="0.35">
      <c r="A248" s="338"/>
      <c r="B248" s="343"/>
      <c r="C248" s="128"/>
      <c r="D248" s="372"/>
      <c r="E248" s="351"/>
      <c r="F248" s="127"/>
      <c r="G248" s="127"/>
      <c r="H248" s="344"/>
      <c r="I248" s="348"/>
      <c r="J248" s="696"/>
      <c r="K248" s="344"/>
      <c r="L248" s="348"/>
      <c r="M248" s="344"/>
      <c r="N248" s="357"/>
      <c r="O248" s="127"/>
      <c r="P248" s="127"/>
      <c r="Q248" s="127"/>
      <c r="R248" s="358"/>
      <c r="S248" s="351"/>
      <c r="T248" s="127"/>
      <c r="U248" s="40"/>
      <c r="V248" s="446" t="str">
        <f t="shared" si="43"/>
        <v/>
      </c>
      <c r="W248" s="43" t="str">
        <f t="shared" si="31"/>
        <v/>
      </c>
      <c r="X248" s="42" t="str">
        <f t="shared" si="32"/>
        <v/>
      </c>
      <c r="Y248" s="238" t="str">
        <f t="shared" si="33"/>
        <v/>
      </c>
      <c r="Z248" s="112" t="str">
        <f t="shared" si="34"/>
        <v/>
      </c>
      <c r="AA248" s="833" t="str">
        <f t="shared" si="35"/>
        <v/>
      </c>
      <c r="AB248" s="456">
        <f t="shared" si="36"/>
        <v>0</v>
      </c>
      <c r="AC248" s="448">
        <f t="shared" si="38"/>
        <v>1</v>
      </c>
      <c r="AD248" s="837" t="str">
        <f t="shared" si="37"/>
        <v/>
      </c>
      <c r="AF248" s="438"/>
      <c r="AG248" s="461"/>
      <c r="AO248" s="438"/>
      <c r="AP248" s="472"/>
      <c r="AQ248" s="473"/>
      <c r="AR248" s="424"/>
      <c r="AS248" s="56"/>
      <c r="AT248" s="44"/>
      <c r="AU248" s="452"/>
      <c r="AV248" s="452"/>
      <c r="AW248" s="452"/>
      <c r="AX248" s="44"/>
      <c r="AY248" s="452"/>
      <c r="AZ248" s="56"/>
      <c r="BA248" s="452"/>
      <c r="BB248" s="455"/>
      <c r="BC248" s="455"/>
      <c r="BD248" s="56"/>
      <c r="BE248" s="452"/>
      <c r="BF248" s="452"/>
      <c r="BG248" s="456"/>
      <c r="BH248" s="457"/>
      <c r="BI248" s="56"/>
      <c r="BJ248" s="474"/>
      <c r="BK248" s="452"/>
      <c r="BL248" s="56"/>
      <c r="BM248" s="56"/>
      <c r="BN248" s="452"/>
      <c r="BR248" s="459"/>
      <c r="BS248" s="460"/>
      <c r="BZ248" s="475"/>
      <c r="CB248" s="452"/>
      <c r="CC248" s="452"/>
      <c r="CD248" s="452"/>
      <c r="CE248" s="56"/>
      <c r="CF248" s="452"/>
      <c r="CG248" s="452"/>
      <c r="CH248" s="452"/>
      <c r="CI248" s="452"/>
      <c r="CK248" s="382"/>
      <c r="CL248" s="382"/>
      <c r="CM248" s="382"/>
      <c r="CP248" s="464"/>
      <c r="CQ248" s="380"/>
      <c r="CR248" s="476"/>
      <c r="CS248" s="382"/>
      <c r="CT248" s="477"/>
      <c r="DB248" s="438"/>
      <c r="DC248" s="461"/>
      <c r="DD248" s="382"/>
      <c r="DE248" s="382"/>
      <c r="DF248" s="382"/>
      <c r="DJ248" s="438"/>
      <c r="DK248" s="461"/>
      <c r="DN248" s="438"/>
      <c r="DO248" s="452"/>
      <c r="DP248" s="455"/>
      <c r="DQ248" s="452"/>
      <c r="DR248" s="456"/>
      <c r="FC248" s="351" t="str">
        <f t="shared" si="39"/>
        <v/>
      </c>
      <c r="FD248" s="127"/>
    </row>
    <row r="249" spans="1:160" ht="14.5" thickBot="1" x14ac:dyDescent="0.35">
      <c r="A249" s="339"/>
      <c r="B249" s="345"/>
      <c r="C249" s="91"/>
      <c r="D249" s="360"/>
      <c r="E249" s="352"/>
      <c r="F249" s="91"/>
      <c r="G249" s="91"/>
      <c r="H249" s="346"/>
      <c r="I249" s="350"/>
      <c r="J249" s="697"/>
      <c r="K249" s="346"/>
      <c r="L249" s="349"/>
      <c r="M249" s="346"/>
      <c r="N249" s="361"/>
      <c r="O249" s="91"/>
      <c r="P249" s="91"/>
      <c r="Q249" s="91"/>
      <c r="R249" s="360"/>
      <c r="S249" s="353"/>
      <c r="T249" s="484"/>
      <c r="U249" s="40"/>
      <c r="V249" s="446" t="str">
        <f t="shared" si="43"/>
        <v/>
      </c>
      <c r="W249" s="43" t="str">
        <f t="shared" si="31"/>
        <v/>
      </c>
      <c r="X249" s="42" t="str">
        <f t="shared" si="32"/>
        <v/>
      </c>
      <c r="Y249" s="238" t="str">
        <f t="shared" si="33"/>
        <v/>
      </c>
      <c r="Z249" s="112" t="str">
        <f t="shared" si="34"/>
        <v/>
      </c>
      <c r="AA249" s="833" t="str">
        <f t="shared" si="35"/>
        <v/>
      </c>
      <c r="AB249" s="456">
        <f t="shared" si="36"/>
        <v>0</v>
      </c>
      <c r="AC249" s="448">
        <f t="shared" si="38"/>
        <v>1</v>
      </c>
      <c r="AD249" s="837" t="str">
        <f t="shared" si="37"/>
        <v/>
      </c>
      <c r="AF249" s="438"/>
      <c r="AG249" s="461"/>
      <c r="AO249" s="438"/>
      <c r="AP249" s="472"/>
      <c r="AQ249" s="473"/>
      <c r="AR249" s="424"/>
      <c r="AS249" s="56"/>
      <c r="AT249" s="44"/>
      <c r="AU249" s="452"/>
      <c r="AV249" s="452"/>
      <c r="AW249" s="452"/>
      <c r="AX249" s="44"/>
      <c r="AY249" s="452"/>
      <c r="AZ249" s="56"/>
      <c r="BA249" s="452"/>
      <c r="BB249" s="455"/>
      <c r="BC249" s="455"/>
      <c r="BD249" s="56"/>
      <c r="BE249" s="452"/>
      <c r="BF249" s="452"/>
      <c r="BG249" s="456"/>
      <c r="BH249" s="457"/>
      <c r="BI249" s="56"/>
      <c r="BJ249" s="474"/>
      <c r="BK249" s="452"/>
      <c r="BL249" s="56"/>
      <c r="BM249" s="56"/>
      <c r="BN249" s="452"/>
      <c r="BR249" s="459"/>
      <c r="BS249" s="460"/>
      <c r="BZ249" s="475"/>
      <c r="CB249" s="452"/>
      <c r="CC249" s="452"/>
      <c r="CD249" s="452"/>
      <c r="CE249" s="56"/>
      <c r="CF249" s="452"/>
      <c r="CG249" s="452"/>
      <c r="CH249" s="452"/>
      <c r="CI249" s="452"/>
      <c r="CK249" s="382"/>
      <c r="CL249" s="382"/>
      <c r="CM249" s="382"/>
      <c r="CP249" s="464"/>
      <c r="CQ249" s="380"/>
      <c r="CR249" s="476"/>
      <c r="CS249" s="382"/>
      <c r="CT249" s="477"/>
      <c r="DB249" s="438"/>
      <c r="DC249" s="461"/>
      <c r="DD249" s="382"/>
      <c r="DE249" s="382"/>
      <c r="DF249" s="382"/>
      <c r="DJ249" s="438"/>
      <c r="DK249" s="461"/>
      <c r="DN249" s="438"/>
      <c r="DO249" s="452"/>
      <c r="DP249" s="455"/>
      <c r="DQ249" s="452"/>
      <c r="DR249" s="456"/>
      <c r="FC249" s="237" t="str">
        <f t="shared" si="39"/>
        <v/>
      </c>
      <c r="FD249" s="91"/>
    </row>
    <row r="250" spans="1:160" ht="14.5" thickBot="1" x14ac:dyDescent="0.35">
      <c r="A250" s="338"/>
      <c r="B250" s="343"/>
      <c r="C250" s="128"/>
      <c r="D250" s="372"/>
      <c r="E250" s="351"/>
      <c r="F250" s="127"/>
      <c r="G250" s="127"/>
      <c r="H250" s="344"/>
      <c r="I250" s="348"/>
      <c r="J250" s="696"/>
      <c r="K250" s="344"/>
      <c r="L250" s="348"/>
      <c r="M250" s="344"/>
      <c r="N250" s="357"/>
      <c r="O250" s="127"/>
      <c r="P250" s="127"/>
      <c r="Q250" s="127"/>
      <c r="R250" s="358"/>
      <c r="S250" s="351"/>
      <c r="T250" s="127"/>
      <c r="U250" s="40"/>
      <c r="V250" s="446" t="str">
        <f t="shared" si="43"/>
        <v/>
      </c>
      <c r="W250" s="43" t="str">
        <f t="shared" si="31"/>
        <v/>
      </c>
      <c r="X250" s="42" t="str">
        <f t="shared" si="32"/>
        <v/>
      </c>
      <c r="Y250" s="238" t="str">
        <f t="shared" si="33"/>
        <v/>
      </c>
      <c r="Z250" s="112" t="str">
        <f t="shared" si="34"/>
        <v/>
      </c>
      <c r="AA250" s="833" t="str">
        <f t="shared" si="35"/>
        <v/>
      </c>
      <c r="AB250" s="456">
        <f t="shared" si="36"/>
        <v>0</v>
      </c>
      <c r="AC250" s="448">
        <f t="shared" si="38"/>
        <v>1</v>
      </c>
      <c r="AD250" s="837" t="str">
        <f t="shared" si="37"/>
        <v/>
      </c>
      <c r="AF250" s="438"/>
      <c r="AG250" s="461"/>
      <c r="AO250" s="438"/>
      <c r="AP250" s="472"/>
      <c r="AQ250" s="473"/>
      <c r="AR250" s="424"/>
      <c r="AS250" s="56"/>
      <c r="AT250" s="44"/>
      <c r="AU250" s="452"/>
      <c r="AV250" s="452"/>
      <c r="AW250" s="452"/>
      <c r="AX250" s="44"/>
      <c r="AY250" s="452"/>
      <c r="AZ250" s="56"/>
      <c r="BA250" s="452"/>
      <c r="BB250" s="455"/>
      <c r="BC250" s="455"/>
      <c r="BD250" s="56"/>
      <c r="BE250" s="452"/>
      <c r="BF250" s="452"/>
      <c r="BG250" s="456"/>
      <c r="BH250" s="457"/>
      <c r="BI250" s="56"/>
      <c r="BJ250" s="474"/>
      <c r="BK250" s="452"/>
      <c r="BL250" s="56"/>
      <c r="BM250" s="56"/>
      <c r="BN250" s="452"/>
      <c r="BR250" s="459"/>
      <c r="BS250" s="460"/>
      <c r="BZ250" s="475"/>
      <c r="CB250" s="452"/>
      <c r="CC250" s="452"/>
      <c r="CD250" s="452"/>
      <c r="CE250" s="56"/>
      <c r="CF250" s="452"/>
      <c r="CG250" s="452"/>
      <c r="CH250" s="452"/>
      <c r="CI250" s="452"/>
      <c r="CK250" s="382"/>
      <c r="CL250" s="382"/>
      <c r="CM250" s="382"/>
      <c r="CP250" s="464"/>
      <c r="CQ250" s="380"/>
      <c r="CR250" s="476"/>
      <c r="CS250" s="382"/>
      <c r="CT250" s="477"/>
      <c r="DB250" s="438"/>
      <c r="DC250" s="461"/>
      <c r="DD250" s="382"/>
      <c r="DE250" s="382"/>
      <c r="DF250" s="382"/>
      <c r="DJ250" s="438"/>
      <c r="DK250" s="461"/>
      <c r="DN250" s="438"/>
      <c r="DO250" s="452"/>
      <c r="DP250" s="455"/>
      <c r="DQ250" s="452"/>
      <c r="DR250" s="456"/>
      <c r="FC250" s="351" t="str">
        <f t="shared" si="39"/>
        <v/>
      </c>
      <c r="FD250" s="127"/>
    </row>
    <row r="251" spans="1:160" ht="14.5" thickBot="1" x14ac:dyDescent="0.35">
      <c r="A251" s="339"/>
      <c r="B251" s="345"/>
      <c r="C251" s="91"/>
      <c r="D251" s="360"/>
      <c r="E251" s="352"/>
      <c r="F251" s="91"/>
      <c r="G251" s="91"/>
      <c r="H251" s="346"/>
      <c r="I251" s="350"/>
      <c r="J251" s="697"/>
      <c r="K251" s="346"/>
      <c r="L251" s="349"/>
      <c r="M251" s="346"/>
      <c r="N251" s="361"/>
      <c r="O251" s="91"/>
      <c r="P251" s="91"/>
      <c r="Q251" s="91"/>
      <c r="R251" s="360"/>
      <c r="S251" s="353"/>
      <c r="T251" s="484"/>
      <c r="U251" s="40"/>
      <c r="V251" s="446" t="str">
        <f t="shared" si="43"/>
        <v/>
      </c>
      <c r="W251" s="43" t="str">
        <f t="shared" si="31"/>
        <v/>
      </c>
      <c r="X251" s="42" t="str">
        <f t="shared" si="32"/>
        <v/>
      </c>
      <c r="Y251" s="238" t="str">
        <f t="shared" si="33"/>
        <v/>
      </c>
      <c r="Z251" s="112" t="str">
        <f t="shared" si="34"/>
        <v/>
      </c>
      <c r="AA251" s="833" t="str">
        <f t="shared" si="35"/>
        <v/>
      </c>
      <c r="AB251" s="456">
        <f t="shared" si="36"/>
        <v>0</v>
      </c>
      <c r="AC251" s="448">
        <f t="shared" si="38"/>
        <v>1</v>
      </c>
      <c r="AD251" s="837" t="str">
        <f t="shared" si="37"/>
        <v/>
      </c>
      <c r="AF251" s="438"/>
      <c r="AG251" s="461"/>
      <c r="AO251" s="438"/>
      <c r="AP251" s="472"/>
      <c r="AQ251" s="473"/>
      <c r="AR251" s="424"/>
      <c r="AS251" s="56"/>
      <c r="AT251" s="44"/>
      <c r="AU251" s="452"/>
      <c r="AV251" s="452"/>
      <c r="AW251" s="452"/>
      <c r="AX251" s="44"/>
      <c r="AY251" s="452"/>
      <c r="AZ251" s="56"/>
      <c r="BA251" s="452"/>
      <c r="BB251" s="455"/>
      <c r="BC251" s="455"/>
      <c r="BD251" s="56"/>
      <c r="BE251" s="452"/>
      <c r="BF251" s="452"/>
      <c r="BG251" s="456"/>
      <c r="BH251" s="457"/>
      <c r="BI251" s="56"/>
      <c r="BJ251" s="474"/>
      <c r="BK251" s="452"/>
      <c r="BL251" s="56"/>
      <c r="BM251" s="56"/>
      <c r="BN251" s="452"/>
      <c r="BR251" s="459"/>
      <c r="BS251" s="460"/>
      <c r="BZ251" s="475"/>
      <c r="CB251" s="452"/>
      <c r="CC251" s="452"/>
      <c r="CD251" s="452"/>
      <c r="CE251" s="56"/>
      <c r="CF251" s="452"/>
      <c r="CG251" s="452"/>
      <c r="CH251" s="452"/>
      <c r="CI251" s="452"/>
      <c r="CK251" s="382"/>
      <c r="CL251" s="382"/>
      <c r="CM251" s="382"/>
      <c r="CP251" s="464"/>
      <c r="CQ251" s="380"/>
      <c r="CR251" s="476"/>
      <c r="CS251" s="382"/>
      <c r="CT251" s="477"/>
      <c r="DB251" s="438"/>
      <c r="DC251" s="461"/>
      <c r="DD251" s="382"/>
      <c r="DE251" s="382"/>
      <c r="DF251" s="382"/>
      <c r="DJ251" s="438"/>
      <c r="DK251" s="461"/>
      <c r="DN251" s="438"/>
      <c r="DO251" s="452"/>
      <c r="DP251" s="455"/>
      <c r="DQ251" s="452"/>
      <c r="DR251" s="456"/>
      <c r="FC251" s="237" t="str">
        <f t="shared" si="39"/>
        <v/>
      </c>
      <c r="FD251" s="91"/>
    </row>
    <row r="252" spans="1:160" ht="14.5" thickBot="1" x14ac:dyDescent="0.35">
      <c r="A252" s="338"/>
      <c r="B252" s="343"/>
      <c r="C252" s="128"/>
      <c r="D252" s="372"/>
      <c r="E252" s="351"/>
      <c r="F252" s="127"/>
      <c r="G252" s="127"/>
      <c r="H252" s="344"/>
      <c r="I252" s="348"/>
      <c r="J252" s="696"/>
      <c r="K252" s="344"/>
      <c r="L252" s="348"/>
      <c r="M252" s="344"/>
      <c r="N252" s="357"/>
      <c r="O252" s="127"/>
      <c r="P252" s="127"/>
      <c r="Q252" s="127"/>
      <c r="R252" s="358"/>
      <c r="S252" s="351"/>
      <c r="T252" s="127"/>
      <c r="U252" s="40"/>
      <c r="V252" s="446" t="str">
        <f t="shared" si="43"/>
        <v/>
      </c>
      <c r="W252" s="43" t="str">
        <f t="shared" si="31"/>
        <v/>
      </c>
      <c r="X252" s="42" t="str">
        <f t="shared" si="32"/>
        <v/>
      </c>
      <c r="Y252" s="238" t="str">
        <f t="shared" si="33"/>
        <v/>
      </c>
      <c r="Z252" s="112" t="str">
        <f t="shared" si="34"/>
        <v/>
      </c>
      <c r="AA252" s="833" t="str">
        <f t="shared" si="35"/>
        <v/>
      </c>
      <c r="AB252" s="456">
        <f t="shared" si="36"/>
        <v>0</v>
      </c>
      <c r="AC252" s="448">
        <f t="shared" si="38"/>
        <v>1</v>
      </c>
      <c r="AD252" s="837" t="str">
        <f t="shared" si="37"/>
        <v/>
      </c>
      <c r="AF252" s="438"/>
      <c r="AG252" s="461"/>
      <c r="AO252" s="438"/>
      <c r="AP252" s="472"/>
      <c r="AQ252" s="473"/>
      <c r="AR252" s="424"/>
      <c r="AS252" s="56"/>
      <c r="AT252" s="44"/>
      <c r="AU252" s="452"/>
      <c r="AV252" s="452"/>
      <c r="AW252" s="452"/>
      <c r="AX252" s="44"/>
      <c r="AY252" s="452"/>
      <c r="AZ252" s="56"/>
      <c r="BA252" s="452"/>
      <c r="BB252" s="455"/>
      <c r="BC252" s="455"/>
      <c r="BD252" s="56"/>
      <c r="BE252" s="452"/>
      <c r="BF252" s="452"/>
      <c r="BG252" s="456"/>
      <c r="BH252" s="457"/>
      <c r="BI252" s="56"/>
      <c r="BJ252" s="474"/>
      <c r="BK252" s="452"/>
      <c r="BL252" s="56"/>
      <c r="BM252" s="56"/>
      <c r="BN252" s="452"/>
      <c r="BR252" s="459"/>
      <c r="BS252" s="460"/>
      <c r="BZ252" s="475"/>
      <c r="CB252" s="452"/>
      <c r="CC252" s="452"/>
      <c r="CD252" s="452"/>
      <c r="CE252" s="56"/>
      <c r="CF252" s="452"/>
      <c r="CG252" s="452"/>
      <c r="CH252" s="452"/>
      <c r="CI252" s="452"/>
      <c r="CK252" s="382"/>
      <c r="CL252" s="382"/>
      <c r="CM252" s="382"/>
      <c r="CP252" s="464"/>
      <c r="CQ252" s="380"/>
      <c r="CR252" s="476"/>
      <c r="CS252" s="382"/>
      <c r="CT252" s="477"/>
      <c r="DB252" s="438"/>
      <c r="DC252" s="461"/>
      <c r="DD252" s="382"/>
      <c r="DE252" s="382"/>
      <c r="DF252" s="382"/>
      <c r="DJ252" s="438"/>
      <c r="DK252" s="461"/>
      <c r="DN252" s="438"/>
      <c r="DO252" s="452"/>
      <c r="DP252" s="455"/>
      <c r="DQ252" s="452"/>
      <c r="DR252" s="456"/>
      <c r="FC252" s="351" t="str">
        <f t="shared" si="39"/>
        <v/>
      </c>
      <c r="FD252" s="127"/>
    </row>
    <row r="253" spans="1:160" ht="14.5" thickBot="1" x14ac:dyDescent="0.35">
      <c r="A253" s="339"/>
      <c r="B253" s="345"/>
      <c r="C253" s="91"/>
      <c r="D253" s="360"/>
      <c r="E253" s="352"/>
      <c r="F253" s="91"/>
      <c r="G253" s="91"/>
      <c r="H253" s="346"/>
      <c r="I253" s="350"/>
      <c r="J253" s="697"/>
      <c r="K253" s="346"/>
      <c r="L253" s="349"/>
      <c r="M253" s="346"/>
      <c r="N253" s="361"/>
      <c r="O253" s="91"/>
      <c r="P253" s="91"/>
      <c r="Q253" s="91"/>
      <c r="R253" s="360"/>
      <c r="S253" s="353"/>
      <c r="T253" s="484"/>
      <c r="U253" s="40"/>
      <c r="V253" s="446" t="str">
        <f t="shared" si="43"/>
        <v/>
      </c>
      <c r="W253" s="43" t="str">
        <f t="shared" si="31"/>
        <v/>
      </c>
      <c r="X253" s="42" t="str">
        <f t="shared" si="32"/>
        <v/>
      </c>
      <c r="Y253" s="238" t="str">
        <f t="shared" si="33"/>
        <v/>
      </c>
      <c r="Z253" s="112" t="str">
        <f t="shared" si="34"/>
        <v/>
      </c>
      <c r="AA253" s="833" t="str">
        <f t="shared" si="35"/>
        <v/>
      </c>
      <c r="AB253" s="456">
        <f t="shared" si="36"/>
        <v>0</v>
      </c>
      <c r="AC253" s="448">
        <f t="shared" si="38"/>
        <v>1</v>
      </c>
      <c r="AD253" s="837" t="str">
        <f t="shared" si="37"/>
        <v/>
      </c>
      <c r="AF253" s="438"/>
      <c r="AG253" s="461"/>
      <c r="AO253" s="438"/>
      <c r="AP253" s="472"/>
      <c r="AQ253" s="473"/>
      <c r="AR253" s="424"/>
      <c r="AS253" s="56"/>
      <c r="AT253" s="44"/>
      <c r="AU253" s="452"/>
      <c r="AV253" s="452"/>
      <c r="AW253" s="452"/>
      <c r="AX253" s="44"/>
      <c r="AY253" s="452"/>
      <c r="AZ253" s="56"/>
      <c r="BA253" s="452"/>
      <c r="BB253" s="455"/>
      <c r="BC253" s="455"/>
      <c r="BD253" s="56"/>
      <c r="BE253" s="452"/>
      <c r="BF253" s="452"/>
      <c r="BG253" s="456"/>
      <c r="BH253" s="457"/>
      <c r="BI253" s="56"/>
      <c r="BJ253" s="474"/>
      <c r="BK253" s="452"/>
      <c r="BL253" s="56"/>
      <c r="BM253" s="56"/>
      <c r="BN253" s="452"/>
      <c r="BR253" s="459"/>
      <c r="BS253" s="460"/>
      <c r="BZ253" s="475"/>
      <c r="CB253" s="452"/>
      <c r="CC253" s="452"/>
      <c r="CD253" s="452"/>
      <c r="CE253" s="56"/>
      <c r="CF253" s="452"/>
      <c r="CG253" s="452"/>
      <c r="CH253" s="452"/>
      <c r="CI253" s="452"/>
      <c r="CK253" s="382"/>
      <c r="CL253" s="382"/>
      <c r="CM253" s="382"/>
      <c r="CP253" s="464"/>
      <c r="CQ253" s="380"/>
      <c r="CR253" s="476"/>
      <c r="CS253" s="382"/>
      <c r="CT253" s="477"/>
      <c r="DB253" s="438"/>
      <c r="DC253" s="461"/>
      <c r="DD253" s="382"/>
      <c r="DE253" s="382"/>
      <c r="DF253" s="382"/>
      <c r="DJ253" s="438"/>
      <c r="DK253" s="461"/>
      <c r="DN253" s="438"/>
      <c r="DO253" s="452"/>
      <c r="DP253" s="455"/>
      <c r="DQ253" s="452"/>
      <c r="DR253" s="456"/>
      <c r="FC253" s="237" t="str">
        <f t="shared" si="39"/>
        <v/>
      </c>
      <c r="FD253" s="91"/>
    </row>
    <row r="254" spans="1:160" ht="14.5" thickBot="1" x14ac:dyDescent="0.35">
      <c r="A254" s="338"/>
      <c r="B254" s="343"/>
      <c r="C254" s="128"/>
      <c r="D254" s="372"/>
      <c r="E254" s="351"/>
      <c r="F254" s="127"/>
      <c r="G254" s="127"/>
      <c r="H254" s="344"/>
      <c r="I254" s="348"/>
      <c r="J254" s="696"/>
      <c r="K254" s="344"/>
      <c r="L254" s="348"/>
      <c r="M254" s="344"/>
      <c r="N254" s="357"/>
      <c r="O254" s="127"/>
      <c r="P254" s="127"/>
      <c r="Q254" s="127"/>
      <c r="R254" s="358"/>
      <c r="S254" s="351"/>
      <c r="T254" s="127"/>
      <c r="U254" s="40"/>
      <c r="V254" s="446" t="str">
        <f t="shared" ref="V254:V285" si="44">IF(L395="","",L395*12/39)</f>
        <v/>
      </c>
      <c r="W254" s="43" t="str">
        <f t="shared" si="31"/>
        <v/>
      </c>
      <c r="X254" s="42" t="str">
        <f t="shared" si="32"/>
        <v/>
      </c>
      <c r="Y254" s="238" t="str">
        <f t="shared" si="33"/>
        <v/>
      </c>
      <c r="Z254" s="112" t="str">
        <f t="shared" si="34"/>
        <v/>
      </c>
      <c r="AA254" s="833" t="str">
        <f t="shared" si="35"/>
        <v/>
      </c>
      <c r="AB254" s="456">
        <f t="shared" si="36"/>
        <v>0</v>
      </c>
      <c r="AC254" s="448">
        <f t="shared" si="38"/>
        <v>1</v>
      </c>
      <c r="AD254" s="837" t="str">
        <f t="shared" si="37"/>
        <v/>
      </c>
      <c r="AF254" s="438"/>
      <c r="AG254" s="461"/>
      <c r="AO254" s="438"/>
      <c r="AP254" s="472"/>
      <c r="AQ254" s="473"/>
      <c r="AR254" s="424"/>
      <c r="AS254" s="56"/>
      <c r="AT254" s="44"/>
      <c r="AU254" s="452"/>
      <c r="AV254" s="452"/>
      <c r="AW254" s="452"/>
      <c r="AX254" s="44"/>
      <c r="AY254" s="452"/>
      <c r="AZ254" s="56"/>
      <c r="BA254" s="452"/>
      <c r="BB254" s="455"/>
      <c r="BC254" s="455"/>
      <c r="BD254" s="56"/>
      <c r="BE254" s="452"/>
      <c r="BF254" s="452"/>
      <c r="BG254" s="456"/>
      <c r="BH254" s="457"/>
      <c r="BI254" s="56"/>
      <c r="BJ254" s="474"/>
      <c r="BK254" s="452"/>
      <c r="BL254" s="56"/>
      <c r="BM254" s="56"/>
      <c r="BN254" s="452"/>
      <c r="BR254" s="459"/>
      <c r="BS254" s="460"/>
      <c r="BZ254" s="475"/>
      <c r="CB254" s="452"/>
      <c r="CC254" s="452"/>
      <c r="CD254" s="452"/>
      <c r="CE254" s="56"/>
      <c r="CF254" s="452"/>
      <c r="CG254" s="452"/>
      <c r="CH254" s="452"/>
      <c r="CI254" s="452"/>
      <c r="CK254" s="382"/>
      <c r="CL254" s="382"/>
      <c r="CM254" s="382"/>
      <c r="CP254" s="464"/>
      <c r="CQ254" s="380"/>
      <c r="CR254" s="476"/>
      <c r="CS254" s="382"/>
      <c r="CT254" s="477"/>
      <c r="DB254" s="438"/>
      <c r="DC254" s="461"/>
      <c r="DD254" s="382"/>
      <c r="DE254" s="382"/>
      <c r="DF254" s="382"/>
      <c r="DJ254" s="438"/>
      <c r="DK254" s="461"/>
      <c r="DN254" s="438"/>
      <c r="DO254" s="452"/>
      <c r="DP254" s="455"/>
      <c r="DQ254" s="452"/>
      <c r="DR254" s="456"/>
      <c r="FC254" s="351" t="str">
        <f t="shared" si="39"/>
        <v/>
      </c>
      <c r="FD254" s="127"/>
    </row>
    <row r="255" spans="1:160" ht="14.5" thickBot="1" x14ac:dyDescent="0.35">
      <c r="A255" s="339"/>
      <c r="B255" s="345"/>
      <c r="C255" s="91"/>
      <c r="D255" s="360"/>
      <c r="E255" s="352"/>
      <c r="F255" s="91"/>
      <c r="G255" s="91"/>
      <c r="H255" s="346"/>
      <c r="I255" s="350"/>
      <c r="J255" s="697"/>
      <c r="K255" s="346"/>
      <c r="L255" s="349"/>
      <c r="M255" s="346"/>
      <c r="N255" s="361"/>
      <c r="O255" s="91"/>
      <c r="P255" s="91"/>
      <c r="Q255" s="91"/>
      <c r="R255" s="360"/>
      <c r="S255" s="353"/>
      <c r="T255" s="484"/>
      <c r="U255" s="40"/>
      <c r="V255" s="446" t="str">
        <f t="shared" si="44"/>
        <v/>
      </c>
      <c r="W255" s="43" t="str">
        <f t="shared" si="31"/>
        <v/>
      </c>
      <c r="X255" s="42" t="str">
        <f t="shared" si="32"/>
        <v/>
      </c>
      <c r="Y255" s="238" t="str">
        <f t="shared" si="33"/>
        <v/>
      </c>
      <c r="Z255" s="112" t="str">
        <f t="shared" si="34"/>
        <v/>
      </c>
      <c r="AA255" s="833" t="str">
        <f t="shared" si="35"/>
        <v/>
      </c>
      <c r="AB255" s="456">
        <f t="shared" si="36"/>
        <v>0</v>
      </c>
      <c r="AC255" s="448">
        <f t="shared" si="38"/>
        <v>1</v>
      </c>
      <c r="AD255" s="837" t="str">
        <f t="shared" si="37"/>
        <v/>
      </c>
      <c r="AF255" s="438"/>
      <c r="AG255" s="461"/>
      <c r="AO255" s="438"/>
      <c r="AP255" s="472"/>
      <c r="AQ255" s="473"/>
      <c r="AR255" s="424"/>
      <c r="AS255" s="56"/>
      <c r="AT255" s="44"/>
      <c r="AU255" s="452"/>
      <c r="AV255" s="452"/>
      <c r="AW255" s="452"/>
      <c r="AX255" s="44"/>
      <c r="AY255" s="452"/>
      <c r="AZ255" s="56"/>
      <c r="BA255" s="452"/>
      <c r="BB255" s="455"/>
      <c r="BC255" s="455"/>
      <c r="BD255" s="56"/>
      <c r="BE255" s="452"/>
      <c r="BF255" s="452"/>
      <c r="BG255" s="456"/>
      <c r="BH255" s="457"/>
      <c r="BI255" s="56"/>
      <c r="BJ255" s="474"/>
      <c r="BK255" s="452"/>
      <c r="BL255" s="56"/>
      <c r="BM255" s="56"/>
      <c r="BN255" s="452"/>
      <c r="BR255" s="459"/>
      <c r="BS255" s="460"/>
      <c r="BZ255" s="475"/>
      <c r="CB255" s="452"/>
      <c r="CC255" s="452"/>
      <c r="CD255" s="452"/>
      <c r="CE255" s="56"/>
      <c r="CF255" s="452"/>
      <c r="CG255" s="452"/>
      <c r="CH255" s="452"/>
      <c r="CI255" s="452"/>
      <c r="CK255" s="382"/>
      <c r="CL255" s="382"/>
      <c r="CM255" s="382"/>
      <c r="CP255" s="464"/>
      <c r="CQ255" s="380"/>
      <c r="CR255" s="476"/>
      <c r="CS255" s="382"/>
      <c r="CT255" s="477"/>
      <c r="DB255" s="438"/>
      <c r="DC255" s="461"/>
      <c r="DD255" s="382"/>
      <c r="DE255" s="382"/>
      <c r="DF255" s="382"/>
      <c r="DJ255" s="438"/>
      <c r="DK255" s="461"/>
      <c r="DN255" s="438"/>
      <c r="DO255" s="452"/>
      <c r="DP255" s="455"/>
      <c r="DQ255" s="452"/>
      <c r="DR255" s="456"/>
      <c r="FC255" s="237" t="str">
        <f t="shared" si="39"/>
        <v/>
      </c>
      <c r="FD255" s="91"/>
    </row>
    <row r="256" spans="1:160" ht="14.5" thickBot="1" x14ac:dyDescent="0.35">
      <c r="A256" s="338"/>
      <c r="B256" s="343"/>
      <c r="C256" s="128"/>
      <c r="D256" s="372"/>
      <c r="E256" s="351"/>
      <c r="F256" s="127"/>
      <c r="G256" s="127"/>
      <c r="H256" s="344"/>
      <c r="I256" s="348"/>
      <c r="J256" s="696"/>
      <c r="K256" s="344"/>
      <c r="L256" s="348"/>
      <c r="M256" s="344"/>
      <c r="N256" s="357"/>
      <c r="O256" s="127"/>
      <c r="P256" s="127"/>
      <c r="Q256" s="127"/>
      <c r="R256" s="358"/>
      <c r="S256" s="351"/>
      <c r="T256" s="127"/>
      <c r="U256" s="40"/>
      <c r="V256" s="446" t="str">
        <f t="shared" si="44"/>
        <v/>
      </c>
      <c r="W256" s="43" t="str">
        <f t="shared" si="31"/>
        <v/>
      </c>
      <c r="X256" s="42" t="str">
        <f t="shared" si="32"/>
        <v/>
      </c>
      <c r="Y256" s="238" t="str">
        <f t="shared" si="33"/>
        <v/>
      </c>
      <c r="Z256" s="112" t="str">
        <f t="shared" si="34"/>
        <v/>
      </c>
      <c r="AA256" s="833" t="str">
        <f t="shared" si="35"/>
        <v/>
      </c>
      <c r="AB256" s="456">
        <f t="shared" si="36"/>
        <v>0</v>
      </c>
      <c r="AC256" s="448">
        <f t="shared" si="38"/>
        <v>1</v>
      </c>
      <c r="AD256" s="837" t="str">
        <f t="shared" si="37"/>
        <v/>
      </c>
      <c r="AF256" s="438"/>
      <c r="AG256" s="461"/>
      <c r="AO256" s="438"/>
      <c r="AP256" s="472"/>
      <c r="AQ256" s="473"/>
      <c r="AR256" s="424"/>
      <c r="AS256" s="56"/>
      <c r="AT256" s="44"/>
      <c r="AU256" s="452"/>
      <c r="AV256" s="452"/>
      <c r="AW256" s="452"/>
      <c r="AX256" s="44"/>
      <c r="AY256" s="452"/>
      <c r="AZ256" s="56"/>
      <c r="BA256" s="452"/>
      <c r="BB256" s="455"/>
      <c r="BC256" s="455"/>
      <c r="BD256" s="56"/>
      <c r="BE256" s="452"/>
      <c r="BF256" s="452"/>
      <c r="BG256" s="456"/>
      <c r="BH256" s="457"/>
      <c r="BI256" s="56"/>
      <c r="BJ256" s="474"/>
      <c r="BK256" s="452"/>
      <c r="BL256" s="56"/>
      <c r="BM256" s="56"/>
      <c r="BN256" s="452"/>
      <c r="BR256" s="459"/>
      <c r="BS256" s="460"/>
      <c r="BZ256" s="475"/>
      <c r="CB256" s="452"/>
      <c r="CC256" s="452"/>
      <c r="CD256" s="452"/>
      <c r="CE256" s="56"/>
      <c r="CF256" s="452"/>
      <c r="CG256" s="452"/>
      <c r="CH256" s="452"/>
      <c r="CI256" s="452"/>
      <c r="CK256" s="382"/>
      <c r="CL256" s="382"/>
      <c r="CM256" s="382"/>
      <c r="CP256" s="464"/>
      <c r="CQ256" s="380"/>
      <c r="CR256" s="476"/>
      <c r="CS256" s="382"/>
      <c r="CT256" s="477"/>
      <c r="DB256" s="438"/>
      <c r="DC256" s="461"/>
      <c r="DD256" s="382"/>
      <c r="DE256" s="382"/>
      <c r="DF256" s="382"/>
      <c r="DJ256" s="438"/>
      <c r="DK256" s="461"/>
      <c r="DN256" s="438"/>
      <c r="DO256" s="452"/>
      <c r="DP256" s="455"/>
      <c r="DQ256" s="452"/>
      <c r="DR256" s="456"/>
      <c r="FC256" s="351" t="str">
        <f t="shared" si="39"/>
        <v/>
      </c>
      <c r="FD256" s="127"/>
    </row>
    <row r="257" spans="1:160" ht="14.5" thickBot="1" x14ac:dyDescent="0.35">
      <c r="A257" s="339"/>
      <c r="B257" s="345"/>
      <c r="C257" s="91"/>
      <c r="D257" s="360"/>
      <c r="E257" s="352"/>
      <c r="F257" s="91"/>
      <c r="G257" s="91"/>
      <c r="H257" s="346"/>
      <c r="I257" s="350"/>
      <c r="J257" s="697"/>
      <c r="K257" s="346"/>
      <c r="L257" s="349"/>
      <c r="M257" s="346"/>
      <c r="N257" s="361"/>
      <c r="O257" s="91"/>
      <c r="P257" s="91"/>
      <c r="Q257" s="91"/>
      <c r="R257" s="360"/>
      <c r="S257" s="353"/>
      <c r="T257" s="484"/>
      <c r="U257" s="40"/>
      <c r="V257" s="446" t="str">
        <f t="shared" si="44"/>
        <v/>
      </c>
      <c r="W257" s="43" t="str">
        <f t="shared" si="31"/>
        <v/>
      </c>
      <c r="X257" s="42" t="str">
        <f t="shared" si="32"/>
        <v/>
      </c>
      <c r="Y257" s="238" t="str">
        <f t="shared" si="33"/>
        <v/>
      </c>
      <c r="Z257" s="112" t="str">
        <f t="shared" si="34"/>
        <v/>
      </c>
      <c r="AA257" s="833" t="str">
        <f t="shared" si="35"/>
        <v/>
      </c>
      <c r="AB257" s="456">
        <f t="shared" si="36"/>
        <v>0</v>
      </c>
      <c r="AC257" s="448">
        <f t="shared" si="38"/>
        <v>1</v>
      </c>
      <c r="AD257" s="837" t="str">
        <f t="shared" si="37"/>
        <v/>
      </c>
      <c r="AF257" s="438"/>
      <c r="AG257" s="461"/>
      <c r="AO257" s="438"/>
      <c r="AP257" s="472"/>
      <c r="AQ257" s="473"/>
      <c r="AR257" s="424"/>
      <c r="AS257" s="56"/>
      <c r="AT257" s="44"/>
      <c r="AU257" s="452"/>
      <c r="AV257" s="452"/>
      <c r="AW257" s="452"/>
      <c r="AX257" s="44"/>
      <c r="AY257" s="452"/>
      <c r="AZ257" s="56"/>
      <c r="BA257" s="452"/>
      <c r="BB257" s="455"/>
      <c r="BC257" s="455"/>
      <c r="BD257" s="56"/>
      <c r="BE257" s="452"/>
      <c r="BF257" s="452"/>
      <c r="BG257" s="456"/>
      <c r="BH257" s="457"/>
      <c r="BI257" s="56"/>
      <c r="BJ257" s="474"/>
      <c r="BK257" s="452"/>
      <c r="BL257" s="56"/>
      <c r="BM257" s="56"/>
      <c r="BN257" s="452"/>
      <c r="BR257" s="459"/>
      <c r="BS257" s="460"/>
      <c r="BZ257" s="475"/>
      <c r="CB257" s="452"/>
      <c r="CC257" s="452"/>
      <c r="CD257" s="452"/>
      <c r="CE257" s="56"/>
      <c r="CF257" s="452"/>
      <c r="CG257" s="452"/>
      <c r="CH257" s="452"/>
      <c r="CI257" s="452"/>
      <c r="CK257" s="382"/>
      <c r="CL257" s="382"/>
      <c r="CM257" s="382"/>
      <c r="CP257" s="464"/>
      <c r="CQ257" s="380"/>
      <c r="CR257" s="476"/>
      <c r="CS257" s="382"/>
      <c r="CT257" s="477"/>
      <c r="DB257" s="438"/>
      <c r="DC257" s="461"/>
      <c r="DD257" s="382"/>
      <c r="DE257" s="382"/>
      <c r="DF257" s="382"/>
      <c r="DJ257" s="438"/>
      <c r="DK257" s="461"/>
      <c r="DN257" s="438"/>
      <c r="DO257" s="452"/>
      <c r="DP257" s="455"/>
      <c r="DQ257" s="452"/>
      <c r="DR257" s="456"/>
      <c r="FC257" s="237" t="str">
        <f t="shared" si="39"/>
        <v/>
      </c>
      <c r="FD257" s="91"/>
    </row>
    <row r="258" spans="1:160" ht="14.5" thickBot="1" x14ac:dyDescent="0.35">
      <c r="A258" s="338"/>
      <c r="B258" s="343"/>
      <c r="C258" s="128"/>
      <c r="D258" s="372"/>
      <c r="E258" s="351"/>
      <c r="F258" s="127"/>
      <c r="G258" s="127"/>
      <c r="H258" s="344"/>
      <c r="I258" s="348"/>
      <c r="J258" s="696"/>
      <c r="K258" s="344"/>
      <c r="L258" s="348"/>
      <c r="M258" s="344"/>
      <c r="N258" s="357"/>
      <c r="O258" s="127"/>
      <c r="P258" s="127"/>
      <c r="Q258" s="127"/>
      <c r="R258" s="358"/>
      <c r="S258" s="351"/>
      <c r="T258" s="127"/>
      <c r="U258" s="40"/>
      <c r="V258" s="446" t="str">
        <f t="shared" si="44"/>
        <v/>
      </c>
      <c r="W258" s="43" t="str">
        <f t="shared" si="31"/>
        <v/>
      </c>
      <c r="X258" s="42" t="str">
        <f t="shared" si="32"/>
        <v/>
      </c>
      <c r="Y258" s="238" t="str">
        <f t="shared" si="33"/>
        <v/>
      </c>
      <c r="Z258" s="112" t="str">
        <f t="shared" si="34"/>
        <v/>
      </c>
      <c r="AA258" s="833" t="str">
        <f t="shared" si="35"/>
        <v/>
      </c>
      <c r="AB258" s="456">
        <f t="shared" si="36"/>
        <v>0</v>
      </c>
      <c r="AC258" s="448">
        <f t="shared" si="38"/>
        <v>1</v>
      </c>
      <c r="AD258" s="837" t="str">
        <f t="shared" si="37"/>
        <v/>
      </c>
      <c r="AF258" s="438"/>
      <c r="AG258" s="461"/>
      <c r="AO258" s="438"/>
      <c r="AP258" s="472"/>
      <c r="AQ258" s="473"/>
      <c r="AR258" s="424"/>
      <c r="AS258" s="56"/>
      <c r="AT258" s="44"/>
      <c r="AU258" s="452"/>
      <c r="AV258" s="452"/>
      <c r="AW258" s="452"/>
      <c r="AX258" s="44"/>
      <c r="AY258" s="452"/>
      <c r="AZ258" s="56"/>
      <c r="BA258" s="452"/>
      <c r="BB258" s="455"/>
      <c r="BC258" s="455"/>
      <c r="BD258" s="56"/>
      <c r="BE258" s="452"/>
      <c r="BF258" s="452"/>
      <c r="BG258" s="456"/>
      <c r="BH258" s="457"/>
      <c r="BI258" s="56"/>
      <c r="BJ258" s="474"/>
      <c r="BK258" s="452"/>
      <c r="BL258" s="56"/>
      <c r="BM258" s="56"/>
      <c r="BN258" s="452"/>
      <c r="BR258" s="459"/>
      <c r="BS258" s="460"/>
      <c r="BZ258" s="475"/>
      <c r="CB258" s="452"/>
      <c r="CC258" s="452"/>
      <c r="CD258" s="452"/>
      <c r="CE258" s="56"/>
      <c r="CF258" s="452"/>
      <c r="CG258" s="452"/>
      <c r="CH258" s="452"/>
      <c r="CI258" s="452"/>
      <c r="CK258" s="382"/>
      <c r="CL258" s="382"/>
      <c r="CM258" s="382"/>
      <c r="CP258" s="464"/>
      <c r="CQ258" s="380"/>
      <c r="CR258" s="476"/>
      <c r="CS258" s="382"/>
      <c r="CT258" s="477"/>
      <c r="DB258" s="438"/>
      <c r="DC258" s="461"/>
      <c r="DD258" s="382"/>
      <c r="DE258" s="382"/>
      <c r="DF258" s="382"/>
      <c r="DJ258" s="438"/>
      <c r="DK258" s="461"/>
      <c r="DN258" s="438"/>
      <c r="DO258" s="452"/>
      <c r="DP258" s="455"/>
      <c r="DQ258" s="452"/>
      <c r="DR258" s="456"/>
      <c r="FC258" s="351" t="str">
        <f t="shared" si="39"/>
        <v/>
      </c>
      <c r="FD258" s="127"/>
    </row>
    <row r="259" spans="1:160" ht="14.5" thickBot="1" x14ac:dyDescent="0.35">
      <c r="A259" s="339"/>
      <c r="B259" s="345"/>
      <c r="C259" s="91"/>
      <c r="D259" s="360"/>
      <c r="E259" s="352"/>
      <c r="F259" s="91"/>
      <c r="G259" s="91"/>
      <c r="H259" s="346"/>
      <c r="I259" s="350"/>
      <c r="J259" s="697"/>
      <c r="K259" s="346"/>
      <c r="L259" s="349"/>
      <c r="M259" s="346"/>
      <c r="N259" s="361"/>
      <c r="O259" s="91"/>
      <c r="P259" s="91"/>
      <c r="Q259" s="91"/>
      <c r="R259" s="360"/>
      <c r="S259" s="353"/>
      <c r="T259" s="484"/>
      <c r="U259" s="40"/>
      <c r="V259" s="446" t="str">
        <f t="shared" si="44"/>
        <v/>
      </c>
      <c r="W259" s="43" t="str">
        <f t="shared" si="31"/>
        <v/>
      </c>
      <c r="X259" s="42" t="str">
        <f t="shared" si="32"/>
        <v/>
      </c>
      <c r="Y259" s="238" t="str">
        <f t="shared" si="33"/>
        <v/>
      </c>
      <c r="Z259" s="112" t="str">
        <f t="shared" si="34"/>
        <v/>
      </c>
      <c r="AA259" s="833" t="str">
        <f t="shared" si="35"/>
        <v/>
      </c>
      <c r="AB259" s="456">
        <f t="shared" si="36"/>
        <v>0</v>
      </c>
      <c r="AC259" s="448">
        <f t="shared" si="38"/>
        <v>1</v>
      </c>
      <c r="AD259" s="837" t="str">
        <f t="shared" si="37"/>
        <v/>
      </c>
      <c r="AF259" s="438"/>
      <c r="AG259" s="461"/>
      <c r="AO259" s="438"/>
      <c r="AP259" s="472"/>
      <c r="AQ259" s="473"/>
      <c r="AR259" s="424"/>
      <c r="AS259" s="56"/>
      <c r="AT259" s="44"/>
      <c r="AU259" s="452"/>
      <c r="AV259" s="452"/>
      <c r="AW259" s="452"/>
      <c r="AX259" s="44"/>
      <c r="AY259" s="452"/>
      <c r="AZ259" s="56"/>
      <c r="BA259" s="452"/>
      <c r="BB259" s="455"/>
      <c r="BC259" s="455"/>
      <c r="BD259" s="56"/>
      <c r="BE259" s="452"/>
      <c r="BF259" s="452"/>
      <c r="BG259" s="456"/>
      <c r="BH259" s="457"/>
      <c r="BI259" s="56"/>
      <c r="BJ259" s="474"/>
      <c r="BK259" s="452"/>
      <c r="BL259" s="56"/>
      <c r="BM259" s="56"/>
      <c r="BN259" s="452"/>
      <c r="BR259" s="459"/>
      <c r="BS259" s="460"/>
      <c r="BZ259" s="475"/>
      <c r="CB259" s="452"/>
      <c r="CC259" s="452"/>
      <c r="CD259" s="452"/>
      <c r="CE259" s="56"/>
      <c r="CF259" s="452"/>
      <c r="CG259" s="452"/>
      <c r="CH259" s="452"/>
      <c r="CI259" s="452"/>
      <c r="CK259" s="382"/>
      <c r="CL259" s="382"/>
      <c r="CM259" s="382"/>
      <c r="CP259" s="464"/>
      <c r="CQ259" s="380"/>
      <c r="CR259" s="476"/>
      <c r="CS259" s="382"/>
      <c r="CT259" s="477"/>
      <c r="DB259" s="438"/>
      <c r="DC259" s="461"/>
      <c r="DD259" s="382"/>
      <c r="DE259" s="382"/>
      <c r="DF259" s="382"/>
      <c r="DJ259" s="438"/>
      <c r="DK259" s="461"/>
      <c r="DN259" s="438"/>
      <c r="DO259" s="452"/>
      <c r="DP259" s="455"/>
      <c r="DQ259" s="452"/>
      <c r="DR259" s="456"/>
      <c r="FC259" s="237" t="str">
        <f t="shared" si="39"/>
        <v/>
      </c>
      <c r="FD259" s="91"/>
    </row>
    <row r="260" spans="1:160" ht="14.5" thickBot="1" x14ac:dyDescent="0.35">
      <c r="A260" s="338"/>
      <c r="B260" s="343"/>
      <c r="C260" s="128"/>
      <c r="D260" s="372"/>
      <c r="E260" s="351"/>
      <c r="F260" s="127"/>
      <c r="G260" s="127"/>
      <c r="H260" s="344"/>
      <c r="I260" s="348"/>
      <c r="J260" s="696"/>
      <c r="K260" s="344"/>
      <c r="L260" s="348"/>
      <c r="M260" s="344"/>
      <c r="N260" s="357"/>
      <c r="O260" s="127"/>
      <c r="P260" s="127"/>
      <c r="Q260" s="127"/>
      <c r="R260" s="358"/>
      <c r="S260" s="351"/>
      <c r="T260" s="127"/>
      <c r="U260" s="40"/>
      <c r="V260" s="446" t="str">
        <f t="shared" si="44"/>
        <v/>
      </c>
      <c r="W260" s="43" t="str">
        <f t="shared" si="31"/>
        <v/>
      </c>
      <c r="X260" s="42" t="str">
        <f t="shared" si="32"/>
        <v/>
      </c>
      <c r="Y260" s="238" t="str">
        <f t="shared" si="33"/>
        <v/>
      </c>
      <c r="Z260" s="112" t="str">
        <f t="shared" si="34"/>
        <v/>
      </c>
      <c r="AA260" s="833" t="str">
        <f t="shared" si="35"/>
        <v/>
      </c>
      <c r="AB260" s="456">
        <f t="shared" si="36"/>
        <v>0</v>
      </c>
      <c r="AC260" s="448">
        <f t="shared" si="38"/>
        <v>1</v>
      </c>
      <c r="AD260" s="837" t="str">
        <f t="shared" si="37"/>
        <v/>
      </c>
      <c r="AF260" s="438"/>
      <c r="AG260" s="461"/>
      <c r="AO260" s="438"/>
      <c r="AP260" s="472"/>
      <c r="AQ260" s="473"/>
      <c r="AR260" s="424"/>
      <c r="AS260" s="56"/>
      <c r="AT260" s="44"/>
      <c r="AU260" s="452"/>
      <c r="AV260" s="452"/>
      <c r="AW260" s="452"/>
      <c r="AX260" s="44"/>
      <c r="AY260" s="452"/>
      <c r="AZ260" s="56"/>
      <c r="BA260" s="452"/>
      <c r="BB260" s="455"/>
      <c r="BC260" s="455"/>
      <c r="BD260" s="56"/>
      <c r="BE260" s="452"/>
      <c r="BF260" s="452"/>
      <c r="BG260" s="456"/>
      <c r="BH260" s="457"/>
      <c r="BI260" s="56"/>
      <c r="BJ260" s="474"/>
      <c r="BK260" s="452"/>
      <c r="BL260" s="56"/>
      <c r="BM260" s="56"/>
      <c r="BN260" s="452"/>
      <c r="BR260" s="459"/>
      <c r="BS260" s="460"/>
      <c r="BZ260" s="475"/>
      <c r="CB260" s="452"/>
      <c r="CC260" s="452"/>
      <c r="CD260" s="452"/>
      <c r="CE260" s="56"/>
      <c r="CF260" s="452"/>
      <c r="CG260" s="452"/>
      <c r="CH260" s="452"/>
      <c r="CI260" s="452"/>
      <c r="CK260" s="382"/>
      <c r="CL260" s="382"/>
      <c r="CM260" s="382"/>
      <c r="CP260" s="464"/>
      <c r="CQ260" s="380"/>
      <c r="CR260" s="476"/>
      <c r="CS260" s="382"/>
      <c r="CT260" s="477"/>
      <c r="DB260" s="438"/>
      <c r="DC260" s="461"/>
      <c r="DD260" s="382"/>
      <c r="DE260" s="382"/>
      <c r="DF260" s="382"/>
      <c r="DJ260" s="438"/>
      <c r="DK260" s="461"/>
      <c r="DN260" s="438"/>
      <c r="DO260" s="452"/>
      <c r="DP260" s="455"/>
      <c r="DQ260" s="452"/>
      <c r="DR260" s="456"/>
      <c r="FC260" s="351" t="str">
        <f t="shared" si="39"/>
        <v/>
      </c>
      <c r="FD260" s="127"/>
    </row>
    <row r="261" spans="1:160" ht="14.5" thickBot="1" x14ac:dyDescent="0.35">
      <c r="A261" s="339"/>
      <c r="B261" s="345"/>
      <c r="C261" s="91"/>
      <c r="D261" s="360"/>
      <c r="E261" s="352"/>
      <c r="F261" s="91"/>
      <c r="G261" s="91"/>
      <c r="H261" s="346"/>
      <c r="I261" s="350"/>
      <c r="J261" s="697"/>
      <c r="K261" s="346"/>
      <c r="L261" s="349"/>
      <c r="M261" s="346"/>
      <c r="N261" s="361"/>
      <c r="O261" s="91"/>
      <c r="P261" s="91"/>
      <c r="Q261" s="91"/>
      <c r="R261" s="360"/>
      <c r="S261" s="353"/>
      <c r="T261" s="484"/>
      <c r="U261" s="40"/>
      <c r="V261" s="446" t="str">
        <f t="shared" si="44"/>
        <v/>
      </c>
      <c r="W261" s="43" t="str">
        <f t="shared" si="31"/>
        <v/>
      </c>
      <c r="X261" s="42" t="str">
        <f t="shared" si="32"/>
        <v/>
      </c>
      <c r="Y261" s="238" t="str">
        <f t="shared" si="33"/>
        <v/>
      </c>
      <c r="Z261" s="112" t="str">
        <f t="shared" si="34"/>
        <v/>
      </c>
      <c r="AA261" s="833" t="str">
        <f t="shared" si="35"/>
        <v/>
      </c>
      <c r="AB261" s="456">
        <f t="shared" si="36"/>
        <v>0</v>
      </c>
      <c r="AC261" s="448">
        <f t="shared" si="38"/>
        <v>1</v>
      </c>
      <c r="AD261" s="837" t="str">
        <f t="shared" si="37"/>
        <v/>
      </c>
      <c r="AF261" s="438"/>
      <c r="AG261" s="461"/>
      <c r="AO261" s="438"/>
      <c r="AP261" s="472"/>
      <c r="AQ261" s="473"/>
      <c r="AR261" s="424"/>
      <c r="AS261" s="56"/>
      <c r="AT261" s="44"/>
      <c r="AU261" s="452"/>
      <c r="AV261" s="452"/>
      <c r="AW261" s="452"/>
      <c r="AX261" s="44"/>
      <c r="AY261" s="452"/>
      <c r="AZ261" s="56"/>
      <c r="BA261" s="452"/>
      <c r="BB261" s="455"/>
      <c r="BC261" s="455"/>
      <c r="BD261" s="56"/>
      <c r="BE261" s="452"/>
      <c r="BF261" s="452"/>
      <c r="BG261" s="456"/>
      <c r="BH261" s="457"/>
      <c r="BI261" s="56"/>
      <c r="BJ261" s="474"/>
      <c r="BK261" s="452"/>
      <c r="BL261" s="56"/>
      <c r="BM261" s="56"/>
      <c r="BN261" s="452"/>
      <c r="BR261" s="459"/>
      <c r="BS261" s="460"/>
      <c r="BZ261" s="475"/>
      <c r="CB261" s="452"/>
      <c r="CC261" s="452"/>
      <c r="CD261" s="452"/>
      <c r="CE261" s="56"/>
      <c r="CF261" s="452"/>
      <c r="CG261" s="452"/>
      <c r="CH261" s="452"/>
      <c r="CI261" s="452"/>
      <c r="CK261" s="382"/>
      <c r="CL261" s="382"/>
      <c r="CM261" s="382"/>
      <c r="CP261" s="464"/>
      <c r="CQ261" s="380"/>
      <c r="CR261" s="476"/>
      <c r="CS261" s="382"/>
      <c r="CT261" s="477"/>
      <c r="DB261" s="438"/>
      <c r="DC261" s="461"/>
      <c r="DD261" s="382"/>
      <c r="DE261" s="382"/>
      <c r="DF261" s="382"/>
      <c r="DJ261" s="438"/>
      <c r="DK261" s="461"/>
      <c r="DN261" s="438"/>
      <c r="DO261" s="452"/>
      <c r="DP261" s="455"/>
      <c r="DQ261" s="452"/>
      <c r="DR261" s="456"/>
      <c r="FC261" s="237" t="str">
        <f t="shared" si="39"/>
        <v/>
      </c>
      <c r="FD261" s="91"/>
    </row>
    <row r="262" spans="1:160" ht="14.5" thickBot="1" x14ac:dyDescent="0.35">
      <c r="A262" s="338"/>
      <c r="B262" s="343"/>
      <c r="C262" s="128"/>
      <c r="D262" s="372"/>
      <c r="E262" s="351"/>
      <c r="F262" s="127"/>
      <c r="G262" s="127"/>
      <c r="H262" s="344"/>
      <c r="I262" s="348"/>
      <c r="J262" s="696"/>
      <c r="K262" s="344"/>
      <c r="L262" s="348"/>
      <c r="M262" s="344"/>
      <c r="N262" s="357"/>
      <c r="O262" s="127"/>
      <c r="P262" s="127"/>
      <c r="Q262" s="127"/>
      <c r="R262" s="358"/>
      <c r="S262" s="351"/>
      <c r="T262" s="127"/>
      <c r="U262" s="40"/>
      <c r="V262" s="446" t="str">
        <f t="shared" si="44"/>
        <v/>
      </c>
      <c r="W262" s="43" t="str">
        <f t="shared" ref="W262:W325" si="45">IF(F262="","",IF(ISNUMBER(SEARCH(F262,"d")),IF(ISNUMBER(SEARCH(G262,"c")),"CS",IF(ISNUMBER(SEARCH(G262,"u")),"UU")),""))</f>
        <v/>
      </c>
      <c r="X262" s="42" t="str">
        <f t="shared" ref="X262:X325" si="46">IF(F262="","",IF(ISNUMBER(SEARCH(F262,"e")),IF(ISNUMBER(SEARCH(G262,"c")),IF(ISNUMBER(SEARCH(H262,"a")),"CS","CU"),IF(ISNUMBER(SEARCH(H262,"a")),"US","UU")),""))</f>
        <v/>
      </c>
      <c r="Y262" s="238" t="str">
        <f t="shared" ref="Y262:Y325" si="47">IF(W262="",X262,W262)</f>
        <v/>
      </c>
      <c r="Z262" s="112" t="str">
        <f t="shared" ref="Z262:Z325" si="48">IF($Y262="cs",1,IF($Y262="cu",2,IF($Y262="us",3,IF($Y262="uu",4,""))))</f>
        <v/>
      </c>
      <c r="AA262" s="833" t="str">
        <f t="shared" ref="AA262:AA325" si="49">IF(A262="","",A262)</f>
        <v/>
      </c>
      <c r="AB262" s="456">
        <f t="shared" ref="AB262:AB325" si="50">C262</f>
        <v>0</v>
      </c>
      <c r="AC262" s="448">
        <f t="shared" si="38"/>
        <v>1</v>
      </c>
      <c r="AD262" s="837" t="str">
        <f t="shared" ref="AD262:AD325" si="51">IF(AA262&lt;&gt;"",SUMIF(AC:AC,AA262,AB:AB),"")</f>
        <v/>
      </c>
      <c r="AF262" s="438"/>
      <c r="AG262" s="461"/>
      <c r="AO262" s="438"/>
      <c r="AP262" s="472"/>
      <c r="AQ262" s="473"/>
      <c r="AR262" s="424"/>
      <c r="AS262" s="56"/>
      <c r="AT262" s="44"/>
      <c r="AU262" s="452"/>
      <c r="AV262" s="452"/>
      <c r="AW262" s="452"/>
      <c r="AX262" s="44"/>
      <c r="AY262" s="452"/>
      <c r="AZ262" s="56"/>
      <c r="BA262" s="452"/>
      <c r="BB262" s="455"/>
      <c r="BC262" s="455"/>
      <c r="BD262" s="56"/>
      <c r="BE262" s="452"/>
      <c r="BF262" s="452"/>
      <c r="BG262" s="456"/>
      <c r="BH262" s="457"/>
      <c r="BI262" s="56"/>
      <c r="BJ262" s="474"/>
      <c r="BK262" s="452"/>
      <c r="BL262" s="56"/>
      <c r="BM262" s="56"/>
      <c r="BN262" s="452"/>
      <c r="BR262" s="459"/>
      <c r="BS262" s="460"/>
      <c r="BZ262" s="475"/>
      <c r="CB262" s="452"/>
      <c r="CC262" s="452"/>
      <c r="CD262" s="452"/>
      <c r="CE262" s="56"/>
      <c r="CF262" s="452"/>
      <c r="CG262" s="452"/>
      <c r="CH262" s="452"/>
      <c r="CI262" s="452"/>
      <c r="CK262" s="382"/>
      <c r="CL262" s="382"/>
      <c r="CM262" s="382"/>
      <c r="CP262" s="464"/>
      <c r="CQ262" s="380"/>
      <c r="CR262" s="476"/>
      <c r="CS262" s="382"/>
      <c r="CT262" s="477"/>
      <c r="DB262" s="438"/>
      <c r="DC262" s="461"/>
      <c r="DD262" s="382"/>
      <c r="DE262" s="382"/>
      <c r="DF262" s="382"/>
      <c r="DJ262" s="438"/>
      <c r="DK262" s="461"/>
      <c r="DN262" s="438"/>
      <c r="DO262" s="452"/>
      <c r="DP262" s="455"/>
      <c r="DQ262" s="452"/>
      <c r="DR262" s="456"/>
      <c r="FC262" s="351" t="str">
        <f t="shared" si="39"/>
        <v/>
      </c>
      <c r="FD262" s="127"/>
    </row>
    <row r="263" spans="1:160" ht="14.5" thickBot="1" x14ac:dyDescent="0.35">
      <c r="A263" s="339"/>
      <c r="B263" s="345"/>
      <c r="C263" s="91"/>
      <c r="D263" s="360"/>
      <c r="E263" s="352"/>
      <c r="F263" s="91"/>
      <c r="G263" s="91"/>
      <c r="H263" s="346"/>
      <c r="I263" s="350"/>
      <c r="J263" s="697"/>
      <c r="K263" s="346"/>
      <c r="L263" s="349"/>
      <c r="M263" s="346"/>
      <c r="N263" s="361"/>
      <c r="O263" s="91"/>
      <c r="P263" s="91"/>
      <c r="Q263" s="91"/>
      <c r="R263" s="360"/>
      <c r="S263" s="353"/>
      <c r="T263" s="484"/>
      <c r="U263" s="40"/>
      <c r="V263" s="446" t="str">
        <f t="shared" si="44"/>
        <v/>
      </c>
      <c r="W263" s="43" t="str">
        <f t="shared" si="45"/>
        <v/>
      </c>
      <c r="X263" s="42" t="str">
        <f t="shared" si="46"/>
        <v/>
      </c>
      <c r="Y263" s="238" t="str">
        <f t="shared" si="47"/>
        <v/>
      </c>
      <c r="Z263" s="112" t="str">
        <f t="shared" si="48"/>
        <v/>
      </c>
      <c r="AA263" s="833" t="str">
        <f t="shared" si="49"/>
        <v/>
      </c>
      <c r="AB263" s="456">
        <f t="shared" si="50"/>
        <v>0</v>
      </c>
      <c r="AC263" s="448">
        <f t="shared" ref="AC263:AC326" si="52">IF(A263&gt;A262,A263,AC262)</f>
        <v>1</v>
      </c>
      <c r="AD263" s="837" t="str">
        <f t="shared" si="51"/>
        <v/>
      </c>
      <c r="AF263" s="438"/>
      <c r="AG263" s="461"/>
      <c r="AO263" s="438"/>
      <c r="AP263" s="472"/>
      <c r="AQ263" s="473"/>
      <c r="AR263" s="424"/>
      <c r="AS263" s="56"/>
      <c r="AT263" s="44"/>
      <c r="AU263" s="452"/>
      <c r="AV263" s="452"/>
      <c r="AW263" s="452"/>
      <c r="AX263" s="44"/>
      <c r="AY263" s="452"/>
      <c r="AZ263" s="56"/>
      <c r="BA263" s="452"/>
      <c r="BB263" s="455"/>
      <c r="BC263" s="455"/>
      <c r="BD263" s="56"/>
      <c r="BE263" s="452"/>
      <c r="BF263" s="452"/>
      <c r="BG263" s="456"/>
      <c r="BH263" s="457"/>
      <c r="BI263" s="56"/>
      <c r="BJ263" s="474"/>
      <c r="BK263" s="452"/>
      <c r="BL263" s="56"/>
      <c r="BM263" s="56"/>
      <c r="BN263" s="452"/>
      <c r="BR263" s="459"/>
      <c r="BS263" s="460"/>
      <c r="BZ263" s="475"/>
      <c r="CB263" s="452"/>
      <c r="CC263" s="452"/>
      <c r="CD263" s="452"/>
      <c r="CE263" s="56"/>
      <c r="CF263" s="452"/>
      <c r="CG263" s="452"/>
      <c r="CH263" s="452"/>
      <c r="CI263" s="452"/>
      <c r="CK263" s="382"/>
      <c r="CL263" s="382"/>
      <c r="CM263" s="382"/>
      <c r="CP263" s="464"/>
      <c r="CQ263" s="380"/>
      <c r="CR263" s="476"/>
      <c r="CS263" s="382"/>
      <c r="CT263" s="477"/>
      <c r="DB263" s="438"/>
      <c r="DC263" s="461"/>
      <c r="DD263" s="382"/>
      <c r="DE263" s="382"/>
      <c r="DF263" s="382"/>
      <c r="DJ263" s="438"/>
      <c r="DK263" s="461"/>
      <c r="DN263" s="438"/>
      <c r="DO263" s="452"/>
      <c r="DP263" s="455"/>
      <c r="DQ263" s="452"/>
      <c r="DR263" s="456"/>
      <c r="FC263" s="237" t="str">
        <f t="shared" ref="FC263:FC326" si="53">IF(E263="","",E263+1)</f>
        <v/>
      </c>
      <c r="FD263" s="91"/>
    </row>
    <row r="264" spans="1:160" ht="14.5" thickBot="1" x14ac:dyDescent="0.35">
      <c r="A264" s="338"/>
      <c r="B264" s="343"/>
      <c r="C264" s="128"/>
      <c r="D264" s="372"/>
      <c r="E264" s="351"/>
      <c r="F264" s="127"/>
      <c r="G264" s="127"/>
      <c r="H264" s="344"/>
      <c r="I264" s="348"/>
      <c r="J264" s="696"/>
      <c r="K264" s="344"/>
      <c r="L264" s="348"/>
      <c r="M264" s="344"/>
      <c r="N264" s="357"/>
      <c r="O264" s="127"/>
      <c r="P264" s="127"/>
      <c r="Q264" s="127"/>
      <c r="R264" s="358"/>
      <c r="S264" s="351"/>
      <c r="T264" s="127"/>
      <c r="U264" s="40"/>
      <c r="V264" s="446" t="str">
        <f t="shared" si="44"/>
        <v/>
      </c>
      <c r="W264" s="43" t="str">
        <f t="shared" si="45"/>
        <v/>
      </c>
      <c r="X264" s="42" t="str">
        <f t="shared" si="46"/>
        <v/>
      </c>
      <c r="Y264" s="238" t="str">
        <f t="shared" si="47"/>
        <v/>
      </c>
      <c r="Z264" s="112" t="str">
        <f t="shared" si="48"/>
        <v/>
      </c>
      <c r="AA264" s="833" t="str">
        <f t="shared" si="49"/>
        <v/>
      </c>
      <c r="AB264" s="456">
        <f t="shared" si="50"/>
        <v>0</v>
      </c>
      <c r="AC264" s="448">
        <f t="shared" si="52"/>
        <v>1</v>
      </c>
      <c r="AD264" s="837" t="str">
        <f t="shared" si="51"/>
        <v/>
      </c>
      <c r="AF264" s="438"/>
      <c r="AG264" s="461"/>
      <c r="AO264" s="438"/>
      <c r="AP264" s="472"/>
      <c r="AQ264" s="473"/>
      <c r="AR264" s="424"/>
      <c r="AS264" s="56"/>
      <c r="AT264" s="44"/>
      <c r="AU264" s="452"/>
      <c r="AV264" s="452"/>
      <c r="AW264" s="452"/>
      <c r="AX264" s="44"/>
      <c r="AY264" s="452"/>
      <c r="AZ264" s="56"/>
      <c r="BA264" s="452"/>
      <c r="BB264" s="455"/>
      <c r="BC264" s="455"/>
      <c r="BD264" s="56"/>
      <c r="BE264" s="452"/>
      <c r="BF264" s="452"/>
      <c r="BG264" s="456"/>
      <c r="BH264" s="457"/>
      <c r="BI264" s="56"/>
      <c r="BJ264" s="474"/>
      <c r="BK264" s="452"/>
      <c r="BL264" s="56"/>
      <c r="BM264" s="56"/>
      <c r="BN264" s="452"/>
      <c r="BR264" s="459"/>
      <c r="BS264" s="460"/>
      <c r="BZ264" s="475"/>
      <c r="CB264" s="452"/>
      <c r="CC264" s="452"/>
      <c r="CD264" s="452"/>
      <c r="CE264" s="56"/>
      <c r="CF264" s="452"/>
      <c r="CG264" s="452"/>
      <c r="CH264" s="452"/>
      <c r="CI264" s="452"/>
      <c r="CK264" s="382"/>
      <c r="CL264" s="382"/>
      <c r="CM264" s="382"/>
      <c r="CP264" s="464"/>
      <c r="CQ264" s="380"/>
      <c r="CR264" s="476"/>
      <c r="CS264" s="382"/>
      <c r="CT264" s="477"/>
      <c r="DB264" s="438"/>
      <c r="DC264" s="461"/>
      <c r="DD264" s="382"/>
      <c r="DE264" s="382"/>
      <c r="DF264" s="382"/>
      <c r="DJ264" s="438"/>
      <c r="DK264" s="461"/>
      <c r="DN264" s="438"/>
      <c r="DO264" s="452"/>
      <c r="DP264" s="455"/>
      <c r="DQ264" s="452"/>
      <c r="DR264" s="456"/>
      <c r="FC264" s="351" t="str">
        <f t="shared" si="53"/>
        <v/>
      </c>
      <c r="FD264" s="127"/>
    </row>
    <row r="265" spans="1:160" ht="14.5" thickBot="1" x14ac:dyDescent="0.35">
      <c r="A265" s="339"/>
      <c r="B265" s="345"/>
      <c r="C265" s="91"/>
      <c r="D265" s="360"/>
      <c r="E265" s="352"/>
      <c r="F265" s="91"/>
      <c r="G265" s="91"/>
      <c r="H265" s="346"/>
      <c r="I265" s="350"/>
      <c r="J265" s="697"/>
      <c r="K265" s="346"/>
      <c r="L265" s="349"/>
      <c r="M265" s="346"/>
      <c r="N265" s="361"/>
      <c r="O265" s="91"/>
      <c r="P265" s="91"/>
      <c r="Q265" s="91"/>
      <c r="R265" s="360"/>
      <c r="S265" s="353"/>
      <c r="T265" s="484"/>
      <c r="U265" s="40"/>
      <c r="V265" s="446" t="str">
        <f t="shared" si="44"/>
        <v/>
      </c>
      <c r="W265" s="43" t="str">
        <f t="shared" si="45"/>
        <v/>
      </c>
      <c r="X265" s="42" t="str">
        <f t="shared" si="46"/>
        <v/>
      </c>
      <c r="Y265" s="238" t="str">
        <f t="shared" si="47"/>
        <v/>
      </c>
      <c r="Z265" s="112" t="str">
        <f t="shared" si="48"/>
        <v/>
      </c>
      <c r="AA265" s="833" t="str">
        <f t="shared" si="49"/>
        <v/>
      </c>
      <c r="AB265" s="456">
        <f t="shared" si="50"/>
        <v>0</v>
      </c>
      <c r="AC265" s="448">
        <f t="shared" si="52"/>
        <v>1</v>
      </c>
      <c r="AD265" s="837" t="str">
        <f t="shared" si="51"/>
        <v/>
      </c>
      <c r="AF265" s="438"/>
      <c r="AG265" s="461"/>
      <c r="AO265" s="438"/>
      <c r="AP265" s="472"/>
      <c r="AQ265" s="473"/>
      <c r="AR265" s="424"/>
      <c r="AS265" s="56"/>
      <c r="AT265" s="44"/>
      <c r="AU265" s="452"/>
      <c r="AV265" s="452"/>
      <c r="AW265" s="452"/>
      <c r="AX265" s="44"/>
      <c r="AY265" s="452"/>
      <c r="AZ265" s="56"/>
      <c r="BA265" s="452"/>
      <c r="BB265" s="455"/>
      <c r="BC265" s="455"/>
      <c r="BD265" s="56"/>
      <c r="BE265" s="452"/>
      <c r="BF265" s="452"/>
      <c r="BG265" s="456"/>
      <c r="BH265" s="457"/>
      <c r="BI265" s="56"/>
      <c r="BJ265" s="474"/>
      <c r="BK265" s="452"/>
      <c r="BL265" s="56"/>
      <c r="BM265" s="56"/>
      <c r="BN265" s="452"/>
      <c r="BR265" s="459"/>
      <c r="BS265" s="460"/>
      <c r="BZ265" s="475"/>
      <c r="CB265" s="452"/>
      <c r="CC265" s="452"/>
      <c r="CD265" s="452"/>
      <c r="CE265" s="56"/>
      <c r="CF265" s="452"/>
      <c r="CG265" s="452"/>
      <c r="CH265" s="452"/>
      <c r="CI265" s="452"/>
      <c r="CK265" s="382"/>
      <c r="CL265" s="382"/>
      <c r="CM265" s="382"/>
      <c r="CP265" s="464"/>
      <c r="CQ265" s="380"/>
      <c r="CR265" s="476"/>
      <c r="CS265" s="382"/>
      <c r="CT265" s="477"/>
      <c r="DB265" s="438"/>
      <c r="DC265" s="461"/>
      <c r="DD265" s="382"/>
      <c r="DE265" s="382"/>
      <c r="DF265" s="382"/>
      <c r="DJ265" s="438"/>
      <c r="DK265" s="461"/>
      <c r="DN265" s="438"/>
      <c r="DO265" s="452"/>
      <c r="DP265" s="455"/>
      <c r="DQ265" s="452"/>
      <c r="DR265" s="456"/>
      <c r="FC265" s="237" t="str">
        <f t="shared" si="53"/>
        <v/>
      </c>
      <c r="FD265" s="91"/>
    </row>
    <row r="266" spans="1:160" ht="14.5" thickBot="1" x14ac:dyDescent="0.35">
      <c r="A266" s="338"/>
      <c r="B266" s="343"/>
      <c r="C266" s="128"/>
      <c r="D266" s="372"/>
      <c r="E266" s="351"/>
      <c r="F266" s="127"/>
      <c r="G266" s="127"/>
      <c r="H266" s="344"/>
      <c r="I266" s="348"/>
      <c r="J266" s="696"/>
      <c r="K266" s="344"/>
      <c r="L266" s="348"/>
      <c r="M266" s="344"/>
      <c r="N266" s="357"/>
      <c r="O266" s="127"/>
      <c r="P266" s="127"/>
      <c r="Q266" s="127"/>
      <c r="R266" s="358"/>
      <c r="S266" s="351"/>
      <c r="T266" s="127"/>
      <c r="U266" s="40"/>
      <c r="V266" s="446" t="str">
        <f t="shared" si="44"/>
        <v/>
      </c>
      <c r="W266" s="43" t="str">
        <f t="shared" si="45"/>
        <v/>
      </c>
      <c r="X266" s="42" t="str">
        <f t="shared" si="46"/>
        <v/>
      </c>
      <c r="Y266" s="238" t="str">
        <f t="shared" si="47"/>
        <v/>
      </c>
      <c r="Z266" s="112" t="str">
        <f t="shared" si="48"/>
        <v/>
      </c>
      <c r="AA266" s="833" t="str">
        <f t="shared" si="49"/>
        <v/>
      </c>
      <c r="AB266" s="456">
        <f t="shared" si="50"/>
        <v>0</v>
      </c>
      <c r="AC266" s="448">
        <f t="shared" si="52"/>
        <v>1</v>
      </c>
      <c r="AD266" s="837" t="str">
        <f t="shared" si="51"/>
        <v/>
      </c>
      <c r="AF266" s="438"/>
      <c r="AG266" s="461"/>
      <c r="AO266" s="438"/>
      <c r="AP266" s="472"/>
      <c r="AQ266" s="473"/>
      <c r="AR266" s="424"/>
      <c r="AS266" s="56"/>
      <c r="AT266" s="44"/>
      <c r="AU266" s="452"/>
      <c r="AV266" s="452"/>
      <c r="AW266" s="452"/>
      <c r="AX266" s="44"/>
      <c r="AY266" s="452"/>
      <c r="AZ266" s="56"/>
      <c r="BA266" s="452"/>
      <c r="BB266" s="455"/>
      <c r="BC266" s="455"/>
      <c r="BD266" s="56"/>
      <c r="BE266" s="452"/>
      <c r="BF266" s="452"/>
      <c r="BG266" s="456"/>
      <c r="BH266" s="457"/>
      <c r="BI266" s="56"/>
      <c r="BJ266" s="474"/>
      <c r="BK266" s="452"/>
      <c r="BL266" s="56"/>
      <c r="BM266" s="56"/>
      <c r="BN266" s="452"/>
      <c r="BR266" s="459"/>
      <c r="BS266" s="460"/>
      <c r="BZ266" s="475"/>
      <c r="CB266" s="452"/>
      <c r="CC266" s="452"/>
      <c r="CD266" s="452"/>
      <c r="CE266" s="56"/>
      <c r="CF266" s="452"/>
      <c r="CG266" s="452"/>
      <c r="CH266" s="452"/>
      <c r="CI266" s="452"/>
      <c r="CK266" s="382"/>
      <c r="CL266" s="382"/>
      <c r="CM266" s="382"/>
      <c r="CP266" s="464"/>
      <c r="CQ266" s="380"/>
      <c r="CR266" s="476"/>
      <c r="CS266" s="382"/>
      <c r="CT266" s="477"/>
      <c r="DB266" s="438"/>
      <c r="DC266" s="461"/>
      <c r="DD266" s="382"/>
      <c r="DE266" s="382"/>
      <c r="DF266" s="382"/>
      <c r="DJ266" s="438"/>
      <c r="DK266" s="461"/>
      <c r="DN266" s="438"/>
      <c r="DO266" s="452"/>
      <c r="DP266" s="455"/>
      <c r="DQ266" s="452"/>
      <c r="DR266" s="456"/>
      <c r="FC266" s="351" t="str">
        <f t="shared" si="53"/>
        <v/>
      </c>
      <c r="FD266" s="127"/>
    </row>
    <row r="267" spans="1:160" ht="14.5" thickBot="1" x14ac:dyDescent="0.35">
      <c r="A267" s="339"/>
      <c r="B267" s="345"/>
      <c r="C267" s="91"/>
      <c r="D267" s="360"/>
      <c r="E267" s="352"/>
      <c r="F267" s="91"/>
      <c r="G267" s="91"/>
      <c r="H267" s="346"/>
      <c r="I267" s="350"/>
      <c r="J267" s="697"/>
      <c r="K267" s="346"/>
      <c r="L267" s="349"/>
      <c r="M267" s="346"/>
      <c r="N267" s="361"/>
      <c r="O267" s="91"/>
      <c r="P267" s="91"/>
      <c r="Q267" s="91"/>
      <c r="R267" s="360"/>
      <c r="S267" s="353"/>
      <c r="T267" s="484"/>
      <c r="U267" s="40"/>
      <c r="V267" s="446" t="str">
        <f t="shared" si="44"/>
        <v/>
      </c>
      <c r="W267" s="43" t="str">
        <f t="shared" si="45"/>
        <v/>
      </c>
      <c r="X267" s="42" t="str">
        <f t="shared" si="46"/>
        <v/>
      </c>
      <c r="Y267" s="238" t="str">
        <f t="shared" si="47"/>
        <v/>
      </c>
      <c r="Z267" s="112" t="str">
        <f t="shared" si="48"/>
        <v/>
      </c>
      <c r="AA267" s="833" t="str">
        <f t="shared" si="49"/>
        <v/>
      </c>
      <c r="AB267" s="456">
        <f t="shared" si="50"/>
        <v>0</v>
      </c>
      <c r="AC267" s="448">
        <f t="shared" si="52"/>
        <v>1</v>
      </c>
      <c r="AD267" s="837" t="str">
        <f t="shared" si="51"/>
        <v/>
      </c>
      <c r="AF267" s="438"/>
      <c r="AG267" s="461"/>
      <c r="AO267" s="438"/>
      <c r="AP267" s="472"/>
      <c r="AQ267" s="473"/>
      <c r="AR267" s="424"/>
      <c r="AS267" s="56"/>
      <c r="AT267" s="44"/>
      <c r="AU267" s="452"/>
      <c r="AV267" s="452"/>
      <c r="AW267" s="452"/>
      <c r="AX267" s="44"/>
      <c r="AY267" s="452"/>
      <c r="AZ267" s="56"/>
      <c r="BA267" s="452"/>
      <c r="BB267" s="455"/>
      <c r="BC267" s="455"/>
      <c r="BD267" s="56"/>
      <c r="BE267" s="452"/>
      <c r="BF267" s="452"/>
      <c r="BG267" s="456"/>
      <c r="BH267" s="457"/>
      <c r="BI267" s="56"/>
      <c r="BJ267" s="474"/>
      <c r="BK267" s="452"/>
      <c r="BL267" s="56"/>
      <c r="BM267" s="56"/>
      <c r="BN267" s="452"/>
      <c r="BR267" s="459"/>
      <c r="BS267" s="460"/>
      <c r="BZ267" s="475"/>
      <c r="CB267" s="452"/>
      <c r="CC267" s="452"/>
      <c r="CD267" s="452"/>
      <c r="CE267" s="56"/>
      <c r="CF267" s="452"/>
      <c r="CG267" s="452"/>
      <c r="CH267" s="452"/>
      <c r="CI267" s="452"/>
      <c r="CK267" s="382"/>
      <c r="CL267" s="382"/>
      <c r="CM267" s="382"/>
      <c r="CP267" s="464"/>
      <c r="CQ267" s="380"/>
      <c r="CR267" s="476"/>
      <c r="CS267" s="382"/>
      <c r="CT267" s="477"/>
      <c r="DB267" s="438"/>
      <c r="DC267" s="461"/>
      <c r="DD267" s="382"/>
      <c r="DE267" s="382"/>
      <c r="DF267" s="382"/>
      <c r="DJ267" s="438"/>
      <c r="DK267" s="461"/>
      <c r="DN267" s="438"/>
      <c r="DO267" s="452"/>
      <c r="DP267" s="455"/>
      <c r="DQ267" s="452"/>
      <c r="DR267" s="456"/>
      <c r="FC267" s="237" t="str">
        <f t="shared" si="53"/>
        <v/>
      </c>
      <c r="FD267" s="91"/>
    </row>
    <row r="268" spans="1:160" ht="14.5" thickBot="1" x14ac:dyDescent="0.35">
      <c r="A268" s="338"/>
      <c r="B268" s="343"/>
      <c r="C268" s="128"/>
      <c r="D268" s="372"/>
      <c r="E268" s="351"/>
      <c r="F268" s="127"/>
      <c r="G268" s="127"/>
      <c r="H268" s="344"/>
      <c r="I268" s="348"/>
      <c r="J268" s="696"/>
      <c r="K268" s="344"/>
      <c r="L268" s="348"/>
      <c r="M268" s="344"/>
      <c r="N268" s="357"/>
      <c r="O268" s="127"/>
      <c r="P268" s="127"/>
      <c r="Q268" s="127"/>
      <c r="R268" s="358"/>
      <c r="S268" s="351"/>
      <c r="T268" s="127"/>
      <c r="U268" s="40"/>
      <c r="V268" s="446" t="str">
        <f t="shared" si="44"/>
        <v/>
      </c>
      <c r="W268" s="43" t="str">
        <f t="shared" si="45"/>
        <v/>
      </c>
      <c r="X268" s="42" t="str">
        <f t="shared" si="46"/>
        <v/>
      </c>
      <c r="Y268" s="238" t="str">
        <f t="shared" si="47"/>
        <v/>
      </c>
      <c r="Z268" s="112" t="str">
        <f t="shared" si="48"/>
        <v/>
      </c>
      <c r="AA268" s="833" t="str">
        <f t="shared" si="49"/>
        <v/>
      </c>
      <c r="AB268" s="456">
        <f t="shared" si="50"/>
        <v>0</v>
      </c>
      <c r="AC268" s="448">
        <f t="shared" si="52"/>
        <v>1</v>
      </c>
      <c r="AD268" s="837" t="str">
        <f t="shared" si="51"/>
        <v/>
      </c>
      <c r="AF268" s="438"/>
      <c r="AG268" s="461"/>
      <c r="AO268" s="438"/>
      <c r="AP268" s="472"/>
      <c r="AQ268" s="473"/>
      <c r="AR268" s="424"/>
      <c r="AS268" s="56"/>
      <c r="AT268" s="44"/>
      <c r="AU268" s="452"/>
      <c r="AV268" s="452"/>
      <c r="AW268" s="452"/>
      <c r="AX268" s="44"/>
      <c r="AY268" s="452"/>
      <c r="AZ268" s="56"/>
      <c r="BA268" s="452"/>
      <c r="BB268" s="455"/>
      <c r="BC268" s="455"/>
      <c r="BD268" s="56"/>
      <c r="BE268" s="452"/>
      <c r="BF268" s="452"/>
      <c r="BG268" s="456"/>
      <c r="BH268" s="457"/>
      <c r="BI268" s="56"/>
      <c r="BJ268" s="474"/>
      <c r="BK268" s="452"/>
      <c r="BL268" s="56"/>
      <c r="BM268" s="56"/>
      <c r="BN268" s="452"/>
      <c r="BR268" s="459"/>
      <c r="BS268" s="460"/>
      <c r="BZ268" s="475"/>
      <c r="CB268" s="452"/>
      <c r="CC268" s="452"/>
      <c r="CD268" s="452"/>
      <c r="CE268" s="56"/>
      <c r="CF268" s="452"/>
      <c r="CG268" s="452"/>
      <c r="CH268" s="452"/>
      <c r="CI268" s="452"/>
      <c r="CK268" s="382"/>
      <c r="CL268" s="382"/>
      <c r="CM268" s="382"/>
      <c r="CP268" s="464"/>
      <c r="CQ268" s="380"/>
      <c r="CR268" s="476"/>
      <c r="CS268" s="382"/>
      <c r="CT268" s="477"/>
      <c r="DB268" s="438"/>
      <c r="DC268" s="461"/>
      <c r="DD268" s="382"/>
      <c r="DE268" s="382"/>
      <c r="DF268" s="382"/>
      <c r="DJ268" s="438"/>
      <c r="DK268" s="461"/>
      <c r="DN268" s="438"/>
      <c r="DO268" s="452"/>
      <c r="DP268" s="455"/>
      <c r="DQ268" s="452"/>
      <c r="DR268" s="456"/>
      <c r="FC268" s="351" t="str">
        <f t="shared" si="53"/>
        <v/>
      </c>
      <c r="FD268" s="127"/>
    </row>
    <row r="269" spans="1:160" ht="14.5" thickBot="1" x14ac:dyDescent="0.35">
      <c r="A269" s="339"/>
      <c r="B269" s="345"/>
      <c r="C269" s="91"/>
      <c r="D269" s="360"/>
      <c r="E269" s="352"/>
      <c r="F269" s="91"/>
      <c r="G269" s="91"/>
      <c r="H269" s="346"/>
      <c r="I269" s="350"/>
      <c r="J269" s="697"/>
      <c r="K269" s="346"/>
      <c r="L269" s="349"/>
      <c r="M269" s="346"/>
      <c r="N269" s="361"/>
      <c r="O269" s="91"/>
      <c r="P269" s="91"/>
      <c r="Q269" s="91"/>
      <c r="R269" s="360"/>
      <c r="S269" s="353"/>
      <c r="T269" s="484"/>
      <c r="U269" s="40"/>
      <c r="V269" s="446" t="str">
        <f t="shared" si="44"/>
        <v/>
      </c>
      <c r="W269" s="43" t="str">
        <f t="shared" si="45"/>
        <v/>
      </c>
      <c r="X269" s="42" t="str">
        <f t="shared" si="46"/>
        <v/>
      </c>
      <c r="Y269" s="238" t="str">
        <f t="shared" si="47"/>
        <v/>
      </c>
      <c r="Z269" s="112" t="str">
        <f t="shared" si="48"/>
        <v/>
      </c>
      <c r="AA269" s="833" t="str">
        <f t="shared" si="49"/>
        <v/>
      </c>
      <c r="AB269" s="456">
        <f t="shared" si="50"/>
        <v>0</v>
      </c>
      <c r="AC269" s="448">
        <f t="shared" si="52"/>
        <v>1</v>
      </c>
      <c r="AD269" s="837" t="str">
        <f t="shared" si="51"/>
        <v/>
      </c>
      <c r="AF269" s="438"/>
      <c r="AG269" s="461"/>
      <c r="AO269" s="438"/>
      <c r="AP269" s="472"/>
      <c r="AQ269" s="473"/>
      <c r="AR269" s="424"/>
      <c r="AS269" s="56"/>
      <c r="AT269" s="44"/>
      <c r="AU269" s="452"/>
      <c r="AV269" s="452"/>
      <c r="AW269" s="452"/>
      <c r="AX269" s="44"/>
      <c r="AY269" s="452"/>
      <c r="AZ269" s="56"/>
      <c r="BA269" s="452"/>
      <c r="BB269" s="455"/>
      <c r="BC269" s="455"/>
      <c r="BD269" s="56"/>
      <c r="BE269" s="452"/>
      <c r="BF269" s="452"/>
      <c r="BG269" s="456"/>
      <c r="BH269" s="457"/>
      <c r="BI269" s="56"/>
      <c r="BJ269" s="474"/>
      <c r="BK269" s="452"/>
      <c r="BL269" s="56"/>
      <c r="BM269" s="56"/>
      <c r="BN269" s="452"/>
      <c r="BR269" s="459"/>
      <c r="BS269" s="460"/>
      <c r="BZ269" s="475"/>
      <c r="CB269" s="452"/>
      <c r="CC269" s="452"/>
      <c r="CD269" s="452"/>
      <c r="CE269" s="56"/>
      <c r="CF269" s="452"/>
      <c r="CG269" s="452"/>
      <c r="CH269" s="452"/>
      <c r="CI269" s="452"/>
      <c r="CK269" s="382"/>
      <c r="CL269" s="382"/>
      <c r="CM269" s="382"/>
      <c r="CP269" s="464"/>
      <c r="CQ269" s="380"/>
      <c r="CR269" s="476"/>
      <c r="CS269" s="382"/>
      <c r="CT269" s="477"/>
      <c r="DB269" s="438"/>
      <c r="DC269" s="461"/>
      <c r="DD269" s="382"/>
      <c r="DE269" s="382"/>
      <c r="DF269" s="382"/>
      <c r="DJ269" s="438"/>
      <c r="DK269" s="461"/>
      <c r="DN269" s="438"/>
      <c r="DO269" s="452"/>
      <c r="DP269" s="455"/>
      <c r="DQ269" s="452"/>
      <c r="DR269" s="456"/>
      <c r="FC269" s="237" t="str">
        <f t="shared" si="53"/>
        <v/>
      </c>
      <c r="FD269" s="91"/>
    </row>
    <row r="270" spans="1:160" ht="14.5" thickBot="1" x14ac:dyDescent="0.35">
      <c r="A270" s="338"/>
      <c r="B270" s="343"/>
      <c r="C270" s="128"/>
      <c r="D270" s="372"/>
      <c r="E270" s="351"/>
      <c r="F270" s="127"/>
      <c r="G270" s="127"/>
      <c r="H270" s="344"/>
      <c r="I270" s="348"/>
      <c r="J270" s="696"/>
      <c r="K270" s="344"/>
      <c r="L270" s="348"/>
      <c r="M270" s="344"/>
      <c r="N270" s="357"/>
      <c r="O270" s="127"/>
      <c r="P270" s="127"/>
      <c r="Q270" s="127"/>
      <c r="R270" s="358"/>
      <c r="S270" s="351"/>
      <c r="T270" s="127"/>
      <c r="U270" s="40"/>
      <c r="V270" s="446" t="str">
        <f t="shared" si="44"/>
        <v/>
      </c>
      <c r="W270" s="43" t="str">
        <f t="shared" si="45"/>
        <v/>
      </c>
      <c r="X270" s="42" t="str">
        <f t="shared" si="46"/>
        <v/>
      </c>
      <c r="Y270" s="238" t="str">
        <f t="shared" si="47"/>
        <v/>
      </c>
      <c r="Z270" s="112" t="str">
        <f t="shared" si="48"/>
        <v/>
      </c>
      <c r="AA270" s="833" t="str">
        <f t="shared" si="49"/>
        <v/>
      </c>
      <c r="AB270" s="456">
        <f t="shared" si="50"/>
        <v>0</v>
      </c>
      <c r="AC270" s="448">
        <f t="shared" si="52"/>
        <v>1</v>
      </c>
      <c r="AD270" s="837" t="str">
        <f t="shared" si="51"/>
        <v/>
      </c>
      <c r="AF270" s="438"/>
      <c r="AG270" s="461"/>
      <c r="AO270" s="438"/>
      <c r="AP270" s="472"/>
      <c r="AQ270" s="473"/>
      <c r="AR270" s="424"/>
      <c r="AS270" s="56"/>
      <c r="AT270" s="44"/>
      <c r="AU270" s="452"/>
      <c r="AV270" s="452"/>
      <c r="AW270" s="452"/>
      <c r="AX270" s="44"/>
      <c r="AY270" s="452"/>
      <c r="AZ270" s="56"/>
      <c r="BA270" s="452"/>
      <c r="BB270" s="455"/>
      <c r="BC270" s="455"/>
      <c r="BD270" s="56"/>
      <c r="BE270" s="452"/>
      <c r="BF270" s="452"/>
      <c r="BG270" s="456"/>
      <c r="BH270" s="457"/>
      <c r="BI270" s="56"/>
      <c r="BJ270" s="474"/>
      <c r="BK270" s="452"/>
      <c r="BL270" s="56"/>
      <c r="BM270" s="56"/>
      <c r="BN270" s="452"/>
      <c r="BR270" s="459"/>
      <c r="BS270" s="460"/>
      <c r="BZ270" s="475"/>
      <c r="CB270" s="452"/>
      <c r="CC270" s="452"/>
      <c r="CD270" s="452"/>
      <c r="CE270" s="56"/>
      <c r="CF270" s="452"/>
      <c r="CG270" s="452"/>
      <c r="CH270" s="452"/>
      <c r="CI270" s="452"/>
      <c r="CK270" s="382"/>
      <c r="CL270" s="382"/>
      <c r="CM270" s="382"/>
      <c r="CP270" s="464"/>
      <c r="CQ270" s="380"/>
      <c r="CR270" s="476"/>
      <c r="CS270" s="382"/>
      <c r="CT270" s="477"/>
      <c r="DB270" s="438"/>
      <c r="DC270" s="461"/>
      <c r="DD270" s="382"/>
      <c r="DE270" s="382"/>
      <c r="DF270" s="382"/>
      <c r="DJ270" s="438"/>
      <c r="DK270" s="461"/>
      <c r="DN270" s="438"/>
      <c r="DO270" s="452"/>
      <c r="DP270" s="455"/>
      <c r="DQ270" s="452"/>
      <c r="DR270" s="456"/>
      <c r="FC270" s="351" t="str">
        <f t="shared" si="53"/>
        <v/>
      </c>
      <c r="FD270" s="127"/>
    </row>
    <row r="271" spans="1:160" ht="14.5" thickBot="1" x14ac:dyDescent="0.35">
      <c r="A271" s="339"/>
      <c r="B271" s="345"/>
      <c r="C271" s="91"/>
      <c r="D271" s="360"/>
      <c r="E271" s="352"/>
      <c r="F271" s="91"/>
      <c r="G271" s="91"/>
      <c r="H271" s="346"/>
      <c r="I271" s="350"/>
      <c r="J271" s="697"/>
      <c r="K271" s="346"/>
      <c r="L271" s="349"/>
      <c r="M271" s="346"/>
      <c r="N271" s="361"/>
      <c r="O271" s="91"/>
      <c r="P271" s="91"/>
      <c r="Q271" s="91"/>
      <c r="R271" s="360"/>
      <c r="S271" s="353"/>
      <c r="T271" s="484"/>
      <c r="U271" s="40"/>
      <c r="V271" s="446" t="str">
        <f t="shared" si="44"/>
        <v/>
      </c>
      <c r="W271" s="43" t="str">
        <f t="shared" si="45"/>
        <v/>
      </c>
      <c r="X271" s="42" t="str">
        <f t="shared" si="46"/>
        <v/>
      </c>
      <c r="Y271" s="238" t="str">
        <f t="shared" si="47"/>
        <v/>
      </c>
      <c r="Z271" s="112" t="str">
        <f t="shared" si="48"/>
        <v/>
      </c>
      <c r="AA271" s="833" t="str">
        <f t="shared" si="49"/>
        <v/>
      </c>
      <c r="AB271" s="456">
        <f t="shared" si="50"/>
        <v>0</v>
      </c>
      <c r="AC271" s="448">
        <f t="shared" si="52"/>
        <v>1</v>
      </c>
      <c r="AD271" s="837" t="str">
        <f t="shared" si="51"/>
        <v/>
      </c>
      <c r="AF271" s="438"/>
      <c r="AG271" s="461"/>
      <c r="AO271" s="438"/>
      <c r="AP271" s="472"/>
      <c r="AQ271" s="473"/>
      <c r="AR271" s="424"/>
      <c r="AS271" s="56"/>
      <c r="AT271" s="44"/>
      <c r="AU271" s="452"/>
      <c r="AV271" s="452"/>
      <c r="AW271" s="452"/>
      <c r="AX271" s="44"/>
      <c r="AY271" s="452"/>
      <c r="AZ271" s="56"/>
      <c r="BA271" s="452"/>
      <c r="BB271" s="455"/>
      <c r="BC271" s="455"/>
      <c r="BD271" s="56"/>
      <c r="BE271" s="452"/>
      <c r="BF271" s="452"/>
      <c r="BG271" s="456"/>
      <c r="BH271" s="457"/>
      <c r="BI271" s="56"/>
      <c r="BJ271" s="474"/>
      <c r="BK271" s="452"/>
      <c r="BL271" s="56"/>
      <c r="BM271" s="56"/>
      <c r="BN271" s="452"/>
      <c r="BR271" s="459"/>
      <c r="BS271" s="460"/>
      <c r="BZ271" s="475"/>
      <c r="CB271" s="452"/>
      <c r="CC271" s="452"/>
      <c r="CD271" s="452"/>
      <c r="CE271" s="56"/>
      <c r="CF271" s="452"/>
      <c r="CG271" s="452"/>
      <c r="CH271" s="452"/>
      <c r="CI271" s="452"/>
      <c r="CK271" s="382"/>
      <c r="CL271" s="382"/>
      <c r="CM271" s="382"/>
      <c r="CP271" s="464"/>
      <c r="CQ271" s="380"/>
      <c r="CR271" s="476"/>
      <c r="CS271" s="382"/>
      <c r="CT271" s="477"/>
      <c r="DB271" s="438"/>
      <c r="DC271" s="461"/>
      <c r="DD271" s="382"/>
      <c r="DE271" s="382"/>
      <c r="DF271" s="382"/>
      <c r="DJ271" s="438"/>
      <c r="DK271" s="461"/>
      <c r="DN271" s="438"/>
      <c r="DO271" s="452"/>
      <c r="DP271" s="455"/>
      <c r="DQ271" s="452"/>
      <c r="DR271" s="456"/>
      <c r="FC271" s="237" t="str">
        <f t="shared" si="53"/>
        <v/>
      </c>
      <c r="FD271" s="91"/>
    </row>
    <row r="272" spans="1:160" ht="14.5" thickBot="1" x14ac:dyDescent="0.35">
      <c r="A272" s="338"/>
      <c r="B272" s="343"/>
      <c r="C272" s="128"/>
      <c r="D272" s="372"/>
      <c r="E272" s="351"/>
      <c r="F272" s="127"/>
      <c r="G272" s="127"/>
      <c r="H272" s="344"/>
      <c r="I272" s="348"/>
      <c r="J272" s="696"/>
      <c r="K272" s="344"/>
      <c r="L272" s="348"/>
      <c r="M272" s="344"/>
      <c r="N272" s="357"/>
      <c r="O272" s="127"/>
      <c r="P272" s="127"/>
      <c r="Q272" s="127"/>
      <c r="R272" s="358"/>
      <c r="S272" s="351"/>
      <c r="T272" s="127"/>
      <c r="U272" s="40"/>
      <c r="V272" s="446" t="str">
        <f t="shared" si="44"/>
        <v/>
      </c>
      <c r="W272" s="43" t="str">
        <f t="shared" si="45"/>
        <v/>
      </c>
      <c r="X272" s="42" t="str">
        <f t="shared" si="46"/>
        <v/>
      </c>
      <c r="Y272" s="238" t="str">
        <f t="shared" si="47"/>
        <v/>
      </c>
      <c r="Z272" s="112" t="str">
        <f t="shared" si="48"/>
        <v/>
      </c>
      <c r="AA272" s="833" t="str">
        <f t="shared" si="49"/>
        <v/>
      </c>
      <c r="AB272" s="456">
        <f t="shared" si="50"/>
        <v>0</v>
      </c>
      <c r="AC272" s="448">
        <f t="shared" si="52"/>
        <v>1</v>
      </c>
      <c r="AD272" s="837" t="str">
        <f t="shared" si="51"/>
        <v/>
      </c>
      <c r="AF272" s="438"/>
      <c r="AG272" s="461"/>
      <c r="AO272" s="438"/>
      <c r="AP272" s="472"/>
      <c r="AQ272" s="473"/>
      <c r="AR272" s="424"/>
      <c r="AS272" s="56"/>
      <c r="AT272" s="44"/>
      <c r="AU272" s="452"/>
      <c r="AV272" s="452"/>
      <c r="AW272" s="452"/>
      <c r="AX272" s="44"/>
      <c r="AY272" s="452"/>
      <c r="AZ272" s="56"/>
      <c r="BA272" s="452"/>
      <c r="BB272" s="455"/>
      <c r="BC272" s="455"/>
      <c r="BD272" s="56"/>
      <c r="BE272" s="452"/>
      <c r="BF272" s="452"/>
      <c r="BG272" s="456"/>
      <c r="BH272" s="457"/>
      <c r="BI272" s="56"/>
      <c r="BJ272" s="474"/>
      <c r="BK272" s="452"/>
      <c r="BL272" s="56"/>
      <c r="BM272" s="56"/>
      <c r="BN272" s="452"/>
      <c r="BR272" s="459"/>
      <c r="BS272" s="460"/>
      <c r="BZ272" s="475"/>
      <c r="CB272" s="452"/>
      <c r="CC272" s="452"/>
      <c r="CD272" s="452"/>
      <c r="CE272" s="56"/>
      <c r="CF272" s="452"/>
      <c r="CG272" s="452"/>
      <c r="CH272" s="452"/>
      <c r="CI272" s="452"/>
      <c r="CK272" s="382"/>
      <c r="CL272" s="382"/>
      <c r="CM272" s="382"/>
      <c r="CP272" s="464"/>
      <c r="CQ272" s="380"/>
      <c r="CR272" s="476"/>
      <c r="CS272" s="382"/>
      <c r="CT272" s="477"/>
      <c r="DB272" s="438"/>
      <c r="DC272" s="461"/>
      <c r="DD272" s="382"/>
      <c r="DE272" s="382"/>
      <c r="DF272" s="382"/>
      <c r="DJ272" s="438"/>
      <c r="DK272" s="461"/>
      <c r="DN272" s="438"/>
      <c r="DO272" s="452"/>
      <c r="DP272" s="455"/>
      <c r="DQ272" s="452"/>
      <c r="DR272" s="456"/>
      <c r="FC272" s="351" t="str">
        <f t="shared" si="53"/>
        <v/>
      </c>
      <c r="FD272" s="127"/>
    </row>
    <row r="273" spans="1:160" ht="14.5" thickBot="1" x14ac:dyDescent="0.35">
      <c r="A273" s="339"/>
      <c r="B273" s="345"/>
      <c r="C273" s="91"/>
      <c r="D273" s="360"/>
      <c r="E273" s="352"/>
      <c r="F273" s="91"/>
      <c r="G273" s="91"/>
      <c r="H273" s="346"/>
      <c r="I273" s="350"/>
      <c r="J273" s="697"/>
      <c r="K273" s="346"/>
      <c r="L273" s="349"/>
      <c r="M273" s="346"/>
      <c r="N273" s="361"/>
      <c r="O273" s="91"/>
      <c r="P273" s="91"/>
      <c r="Q273" s="91"/>
      <c r="R273" s="360"/>
      <c r="S273" s="353"/>
      <c r="T273" s="484"/>
      <c r="U273" s="40"/>
      <c r="V273" s="446" t="str">
        <f t="shared" si="44"/>
        <v/>
      </c>
      <c r="W273" s="43" t="str">
        <f t="shared" si="45"/>
        <v/>
      </c>
      <c r="X273" s="42" t="str">
        <f t="shared" si="46"/>
        <v/>
      </c>
      <c r="Y273" s="238" t="str">
        <f t="shared" si="47"/>
        <v/>
      </c>
      <c r="Z273" s="112" t="str">
        <f t="shared" si="48"/>
        <v/>
      </c>
      <c r="AA273" s="833" t="str">
        <f t="shared" si="49"/>
        <v/>
      </c>
      <c r="AB273" s="456">
        <f t="shared" si="50"/>
        <v>0</v>
      </c>
      <c r="AC273" s="448">
        <f t="shared" si="52"/>
        <v>1</v>
      </c>
      <c r="AD273" s="837" t="str">
        <f t="shared" si="51"/>
        <v/>
      </c>
      <c r="AF273" s="438"/>
      <c r="AG273" s="461"/>
      <c r="AO273" s="438"/>
      <c r="AP273" s="472"/>
      <c r="AQ273" s="473"/>
      <c r="AR273" s="424"/>
      <c r="AS273" s="56"/>
      <c r="AT273" s="44"/>
      <c r="AU273" s="452"/>
      <c r="AV273" s="452"/>
      <c r="AW273" s="452"/>
      <c r="AX273" s="44"/>
      <c r="AY273" s="452"/>
      <c r="AZ273" s="56"/>
      <c r="BA273" s="452"/>
      <c r="BB273" s="455"/>
      <c r="BC273" s="455"/>
      <c r="BD273" s="56"/>
      <c r="BE273" s="452"/>
      <c r="BF273" s="452"/>
      <c r="BG273" s="456"/>
      <c r="BH273" s="457"/>
      <c r="BI273" s="56"/>
      <c r="BJ273" s="474"/>
      <c r="BK273" s="452"/>
      <c r="BL273" s="56"/>
      <c r="BM273" s="56"/>
      <c r="BN273" s="452"/>
      <c r="BR273" s="459"/>
      <c r="BS273" s="460"/>
      <c r="BZ273" s="475"/>
      <c r="CB273" s="452"/>
      <c r="CC273" s="452"/>
      <c r="CD273" s="452"/>
      <c r="CE273" s="56"/>
      <c r="CF273" s="452"/>
      <c r="CG273" s="452"/>
      <c r="CH273" s="452"/>
      <c r="CI273" s="452"/>
      <c r="CK273" s="382"/>
      <c r="CL273" s="382"/>
      <c r="CM273" s="382"/>
      <c r="CP273" s="464"/>
      <c r="CQ273" s="380"/>
      <c r="CR273" s="476"/>
      <c r="CS273" s="382"/>
      <c r="CT273" s="477"/>
      <c r="DB273" s="438"/>
      <c r="DC273" s="461"/>
      <c r="DD273" s="382"/>
      <c r="DE273" s="382"/>
      <c r="DF273" s="382"/>
      <c r="DJ273" s="438"/>
      <c r="DK273" s="461"/>
      <c r="DN273" s="438"/>
      <c r="DO273" s="452"/>
      <c r="DP273" s="455"/>
      <c r="DQ273" s="452"/>
      <c r="DR273" s="456"/>
      <c r="FC273" s="237" t="str">
        <f t="shared" si="53"/>
        <v/>
      </c>
      <c r="FD273" s="91"/>
    </row>
    <row r="274" spans="1:160" ht="14.5" thickBot="1" x14ac:dyDescent="0.35">
      <c r="A274" s="338"/>
      <c r="B274" s="343"/>
      <c r="C274" s="128"/>
      <c r="D274" s="372"/>
      <c r="E274" s="351"/>
      <c r="F274" s="127"/>
      <c r="G274" s="127"/>
      <c r="H274" s="344"/>
      <c r="I274" s="348"/>
      <c r="J274" s="696"/>
      <c r="K274" s="344"/>
      <c r="L274" s="348"/>
      <c r="M274" s="344"/>
      <c r="N274" s="357"/>
      <c r="O274" s="127"/>
      <c r="P274" s="127"/>
      <c r="Q274" s="127"/>
      <c r="R274" s="358"/>
      <c r="S274" s="351"/>
      <c r="T274" s="127"/>
      <c r="U274" s="40"/>
      <c r="V274" s="446" t="str">
        <f t="shared" si="44"/>
        <v/>
      </c>
      <c r="W274" s="43" t="str">
        <f t="shared" si="45"/>
        <v/>
      </c>
      <c r="X274" s="42" t="str">
        <f t="shared" si="46"/>
        <v/>
      </c>
      <c r="Y274" s="238" t="str">
        <f t="shared" si="47"/>
        <v/>
      </c>
      <c r="Z274" s="112" t="str">
        <f t="shared" si="48"/>
        <v/>
      </c>
      <c r="AA274" s="833" t="str">
        <f t="shared" si="49"/>
        <v/>
      </c>
      <c r="AB274" s="456">
        <f t="shared" si="50"/>
        <v>0</v>
      </c>
      <c r="AC274" s="448">
        <f t="shared" si="52"/>
        <v>1</v>
      </c>
      <c r="AD274" s="837" t="str">
        <f t="shared" si="51"/>
        <v/>
      </c>
      <c r="AF274" s="438"/>
      <c r="AG274" s="461"/>
      <c r="AO274" s="438"/>
      <c r="AP274" s="472"/>
      <c r="AQ274" s="473"/>
      <c r="AR274" s="424"/>
      <c r="AS274" s="56"/>
      <c r="AT274" s="44"/>
      <c r="AU274" s="452"/>
      <c r="AV274" s="452"/>
      <c r="AW274" s="452"/>
      <c r="AX274" s="44"/>
      <c r="AY274" s="452"/>
      <c r="AZ274" s="56"/>
      <c r="BA274" s="452"/>
      <c r="BB274" s="455"/>
      <c r="BC274" s="455"/>
      <c r="BD274" s="56"/>
      <c r="BE274" s="452"/>
      <c r="BF274" s="452"/>
      <c r="BG274" s="456"/>
      <c r="BH274" s="457"/>
      <c r="BI274" s="56"/>
      <c r="BJ274" s="474"/>
      <c r="BK274" s="452"/>
      <c r="BL274" s="56"/>
      <c r="BM274" s="56"/>
      <c r="BN274" s="452"/>
      <c r="BR274" s="459"/>
      <c r="BS274" s="460"/>
      <c r="BZ274" s="475"/>
      <c r="CB274" s="452"/>
      <c r="CC274" s="452"/>
      <c r="CD274" s="452"/>
      <c r="CE274" s="56"/>
      <c r="CF274" s="452"/>
      <c r="CG274" s="452"/>
      <c r="CH274" s="452"/>
      <c r="CI274" s="452"/>
      <c r="CK274" s="382"/>
      <c r="CL274" s="382"/>
      <c r="CM274" s="382"/>
      <c r="CP274" s="464"/>
      <c r="CQ274" s="380"/>
      <c r="CR274" s="476"/>
      <c r="CS274" s="382"/>
      <c r="CT274" s="477"/>
      <c r="DB274" s="438"/>
      <c r="DC274" s="461"/>
      <c r="DD274" s="382"/>
      <c r="DE274" s="382"/>
      <c r="DF274" s="382"/>
      <c r="DJ274" s="438"/>
      <c r="DK274" s="461"/>
      <c r="DN274" s="438"/>
      <c r="DO274" s="452"/>
      <c r="DP274" s="455"/>
      <c r="DQ274" s="452"/>
      <c r="DR274" s="456"/>
      <c r="FC274" s="351" t="str">
        <f t="shared" si="53"/>
        <v/>
      </c>
      <c r="FD274" s="127"/>
    </row>
    <row r="275" spans="1:160" ht="14.5" thickBot="1" x14ac:dyDescent="0.35">
      <c r="A275" s="339"/>
      <c r="B275" s="345"/>
      <c r="C275" s="91"/>
      <c r="D275" s="360"/>
      <c r="E275" s="352"/>
      <c r="F275" s="91"/>
      <c r="G275" s="91"/>
      <c r="H275" s="346"/>
      <c r="I275" s="350"/>
      <c r="J275" s="697"/>
      <c r="K275" s="346"/>
      <c r="L275" s="349"/>
      <c r="M275" s="346"/>
      <c r="N275" s="361"/>
      <c r="O275" s="91"/>
      <c r="P275" s="91"/>
      <c r="Q275" s="91"/>
      <c r="R275" s="360"/>
      <c r="S275" s="353"/>
      <c r="T275" s="484"/>
      <c r="U275" s="40"/>
      <c r="V275" s="446" t="str">
        <f t="shared" si="44"/>
        <v/>
      </c>
      <c r="W275" s="43" t="str">
        <f t="shared" si="45"/>
        <v/>
      </c>
      <c r="X275" s="42" t="str">
        <f t="shared" si="46"/>
        <v/>
      </c>
      <c r="Y275" s="238" t="str">
        <f t="shared" si="47"/>
        <v/>
      </c>
      <c r="Z275" s="112" t="str">
        <f t="shared" si="48"/>
        <v/>
      </c>
      <c r="AA275" s="833" t="str">
        <f t="shared" si="49"/>
        <v/>
      </c>
      <c r="AB275" s="456">
        <f t="shared" si="50"/>
        <v>0</v>
      </c>
      <c r="AC275" s="448">
        <f t="shared" si="52"/>
        <v>1</v>
      </c>
      <c r="AD275" s="837" t="str">
        <f t="shared" si="51"/>
        <v/>
      </c>
      <c r="AF275" s="438"/>
      <c r="AG275" s="461"/>
      <c r="AO275" s="438"/>
      <c r="AP275" s="472"/>
      <c r="AQ275" s="473"/>
      <c r="AR275" s="424"/>
      <c r="AS275" s="56"/>
      <c r="AT275" s="44"/>
      <c r="AU275" s="452"/>
      <c r="AV275" s="452"/>
      <c r="AW275" s="452"/>
      <c r="AX275" s="44"/>
      <c r="AY275" s="452"/>
      <c r="AZ275" s="56"/>
      <c r="BA275" s="452"/>
      <c r="BB275" s="455"/>
      <c r="BC275" s="455"/>
      <c r="BD275" s="56"/>
      <c r="BE275" s="452"/>
      <c r="BF275" s="452"/>
      <c r="BG275" s="456"/>
      <c r="BH275" s="457"/>
      <c r="BI275" s="56"/>
      <c r="BJ275" s="474"/>
      <c r="BK275" s="452"/>
      <c r="BL275" s="56"/>
      <c r="BM275" s="56"/>
      <c r="BN275" s="452"/>
      <c r="BR275" s="459"/>
      <c r="BS275" s="460"/>
      <c r="BZ275" s="475"/>
      <c r="CB275" s="452"/>
      <c r="CC275" s="452"/>
      <c r="CD275" s="452"/>
      <c r="CE275" s="56"/>
      <c r="CF275" s="452"/>
      <c r="CG275" s="452"/>
      <c r="CH275" s="452"/>
      <c r="CI275" s="452"/>
      <c r="CK275" s="382"/>
      <c r="CL275" s="382"/>
      <c r="CM275" s="382"/>
      <c r="CP275" s="464"/>
      <c r="CQ275" s="380"/>
      <c r="CR275" s="476"/>
      <c r="CS275" s="382"/>
      <c r="CT275" s="477"/>
      <c r="DB275" s="438"/>
      <c r="DC275" s="461"/>
      <c r="DD275" s="382"/>
      <c r="DE275" s="382"/>
      <c r="DF275" s="382"/>
      <c r="DJ275" s="438"/>
      <c r="DK275" s="461"/>
      <c r="DN275" s="438"/>
      <c r="DO275" s="452"/>
      <c r="DP275" s="455"/>
      <c r="DQ275" s="452"/>
      <c r="DR275" s="456"/>
      <c r="FC275" s="237" t="str">
        <f t="shared" si="53"/>
        <v/>
      </c>
      <c r="FD275" s="91"/>
    </row>
    <row r="276" spans="1:160" ht="14.5" thickBot="1" x14ac:dyDescent="0.35">
      <c r="A276" s="338"/>
      <c r="B276" s="343"/>
      <c r="C276" s="128"/>
      <c r="D276" s="372"/>
      <c r="E276" s="351"/>
      <c r="F276" s="127"/>
      <c r="G276" s="127"/>
      <c r="H276" s="344"/>
      <c r="I276" s="348"/>
      <c r="J276" s="696"/>
      <c r="K276" s="344"/>
      <c r="L276" s="348"/>
      <c r="M276" s="344"/>
      <c r="N276" s="357"/>
      <c r="O276" s="127"/>
      <c r="P276" s="127"/>
      <c r="Q276" s="127"/>
      <c r="R276" s="358"/>
      <c r="S276" s="351"/>
      <c r="T276" s="127"/>
      <c r="U276" s="40"/>
      <c r="V276" s="446" t="str">
        <f t="shared" si="44"/>
        <v/>
      </c>
      <c r="W276" s="43" t="str">
        <f t="shared" si="45"/>
        <v/>
      </c>
      <c r="X276" s="42" t="str">
        <f t="shared" si="46"/>
        <v/>
      </c>
      <c r="Y276" s="238" t="str">
        <f t="shared" si="47"/>
        <v/>
      </c>
      <c r="Z276" s="112" t="str">
        <f t="shared" si="48"/>
        <v/>
      </c>
      <c r="AA276" s="833" t="str">
        <f t="shared" si="49"/>
        <v/>
      </c>
      <c r="AB276" s="456">
        <f t="shared" si="50"/>
        <v>0</v>
      </c>
      <c r="AC276" s="448">
        <f t="shared" si="52"/>
        <v>1</v>
      </c>
      <c r="AD276" s="837" t="str">
        <f t="shared" si="51"/>
        <v/>
      </c>
      <c r="AF276" s="438"/>
      <c r="AG276" s="461"/>
      <c r="AO276" s="438"/>
      <c r="AP276" s="472"/>
      <c r="AQ276" s="473"/>
      <c r="AR276" s="424"/>
      <c r="AS276" s="56"/>
      <c r="AT276" s="44"/>
      <c r="AU276" s="452"/>
      <c r="AV276" s="452"/>
      <c r="AW276" s="452"/>
      <c r="AX276" s="44"/>
      <c r="AY276" s="452"/>
      <c r="AZ276" s="56"/>
      <c r="BA276" s="452"/>
      <c r="BB276" s="455"/>
      <c r="BC276" s="455"/>
      <c r="BD276" s="56"/>
      <c r="BE276" s="452"/>
      <c r="BF276" s="452"/>
      <c r="BG276" s="456"/>
      <c r="BH276" s="457"/>
      <c r="BI276" s="56"/>
      <c r="BJ276" s="474"/>
      <c r="BK276" s="452"/>
      <c r="BL276" s="56"/>
      <c r="BM276" s="56"/>
      <c r="BN276" s="452"/>
      <c r="BR276" s="459"/>
      <c r="BS276" s="460"/>
      <c r="BZ276" s="475"/>
      <c r="CB276" s="452"/>
      <c r="CC276" s="452"/>
      <c r="CD276" s="452"/>
      <c r="CE276" s="56"/>
      <c r="CF276" s="452"/>
      <c r="CG276" s="452"/>
      <c r="CH276" s="452"/>
      <c r="CI276" s="452"/>
      <c r="CK276" s="382"/>
      <c r="CL276" s="382"/>
      <c r="CM276" s="382"/>
      <c r="CP276" s="464"/>
      <c r="CQ276" s="380"/>
      <c r="CR276" s="476"/>
      <c r="CS276" s="382"/>
      <c r="CT276" s="477"/>
      <c r="DB276" s="438"/>
      <c r="DC276" s="461"/>
      <c r="DD276" s="382"/>
      <c r="DE276" s="382"/>
      <c r="DF276" s="382"/>
      <c r="DJ276" s="438"/>
      <c r="DK276" s="461"/>
      <c r="DN276" s="438"/>
      <c r="DO276" s="452"/>
      <c r="DP276" s="455"/>
      <c r="DQ276" s="452"/>
      <c r="DR276" s="456"/>
      <c r="FC276" s="351" t="str">
        <f t="shared" si="53"/>
        <v/>
      </c>
      <c r="FD276" s="127"/>
    </row>
    <row r="277" spans="1:160" ht="14.5" thickBot="1" x14ac:dyDescent="0.35">
      <c r="A277" s="339"/>
      <c r="B277" s="345"/>
      <c r="C277" s="91"/>
      <c r="D277" s="360"/>
      <c r="E277" s="352"/>
      <c r="F277" s="91"/>
      <c r="G277" s="91"/>
      <c r="H277" s="346"/>
      <c r="I277" s="350"/>
      <c r="J277" s="697"/>
      <c r="K277" s="346"/>
      <c r="L277" s="349"/>
      <c r="M277" s="346"/>
      <c r="N277" s="361"/>
      <c r="O277" s="91"/>
      <c r="P277" s="91"/>
      <c r="Q277" s="91"/>
      <c r="R277" s="360"/>
      <c r="S277" s="353"/>
      <c r="T277" s="484"/>
      <c r="U277" s="40"/>
      <c r="V277" s="446" t="str">
        <f t="shared" si="44"/>
        <v/>
      </c>
      <c r="W277" s="43" t="str">
        <f t="shared" si="45"/>
        <v/>
      </c>
      <c r="X277" s="42" t="str">
        <f t="shared" si="46"/>
        <v/>
      </c>
      <c r="Y277" s="238" t="str">
        <f t="shared" si="47"/>
        <v/>
      </c>
      <c r="Z277" s="112" t="str">
        <f t="shared" si="48"/>
        <v/>
      </c>
      <c r="AA277" s="833" t="str">
        <f t="shared" si="49"/>
        <v/>
      </c>
      <c r="AB277" s="456">
        <f t="shared" si="50"/>
        <v>0</v>
      </c>
      <c r="AC277" s="448">
        <f t="shared" si="52"/>
        <v>1</v>
      </c>
      <c r="AD277" s="837" t="str">
        <f t="shared" si="51"/>
        <v/>
      </c>
      <c r="AF277" s="438"/>
      <c r="AG277" s="461"/>
      <c r="AO277" s="438"/>
      <c r="AP277" s="472"/>
      <c r="AQ277" s="473"/>
      <c r="AR277" s="424"/>
      <c r="AS277" s="56"/>
      <c r="AT277" s="44"/>
      <c r="AU277" s="452"/>
      <c r="AV277" s="452"/>
      <c r="AW277" s="452"/>
      <c r="AX277" s="44"/>
      <c r="AY277" s="452"/>
      <c r="AZ277" s="56"/>
      <c r="BA277" s="452"/>
      <c r="BB277" s="455"/>
      <c r="BC277" s="455"/>
      <c r="BD277" s="56"/>
      <c r="BE277" s="452"/>
      <c r="BF277" s="452"/>
      <c r="BG277" s="456"/>
      <c r="BH277" s="457"/>
      <c r="BI277" s="56"/>
      <c r="BJ277" s="474"/>
      <c r="BK277" s="452"/>
      <c r="BL277" s="56"/>
      <c r="BM277" s="56"/>
      <c r="BN277" s="452"/>
      <c r="BR277" s="459"/>
      <c r="BS277" s="460"/>
      <c r="BZ277" s="475"/>
      <c r="CB277" s="452"/>
      <c r="CC277" s="452"/>
      <c r="CD277" s="452"/>
      <c r="CE277" s="56"/>
      <c r="CF277" s="452"/>
      <c r="CG277" s="452"/>
      <c r="CH277" s="452"/>
      <c r="CI277" s="452"/>
      <c r="CK277" s="382"/>
      <c r="CL277" s="382"/>
      <c r="CM277" s="382"/>
      <c r="CP277" s="464"/>
      <c r="CQ277" s="380"/>
      <c r="CR277" s="476"/>
      <c r="CS277" s="382"/>
      <c r="CT277" s="477"/>
      <c r="DB277" s="438"/>
      <c r="DC277" s="461"/>
      <c r="DD277" s="382"/>
      <c r="DE277" s="382"/>
      <c r="DF277" s="382"/>
      <c r="DJ277" s="438"/>
      <c r="DK277" s="461"/>
      <c r="DN277" s="438"/>
      <c r="DO277" s="452"/>
      <c r="DP277" s="455"/>
      <c r="DQ277" s="452"/>
      <c r="DR277" s="456"/>
      <c r="FC277" s="237" t="str">
        <f t="shared" si="53"/>
        <v/>
      </c>
      <c r="FD277" s="91"/>
    </row>
    <row r="278" spans="1:160" ht="14.5" thickBot="1" x14ac:dyDescent="0.35">
      <c r="A278" s="338"/>
      <c r="B278" s="343"/>
      <c r="C278" s="128"/>
      <c r="D278" s="372"/>
      <c r="E278" s="351"/>
      <c r="F278" s="127"/>
      <c r="G278" s="127"/>
      <c r="H278" s="344"/>
      <c r="I278" s="348"/>
      <c r="J278" s="696"/>
      <c r="K278" s="344"/>
      <c r="L278" s="348"/>
      <c r="M278" s="344"/>
      <c r="N278" s="357"/>
      <c r="O278" s="127"/>
      <c r="P278" s="127"/>
      <c r="Q278" s="127"/>
      <c r="R278" s="358"/>
      <c r="S278" s="351"/>
      <c r="T278" s="127"/>
      <c r="U278" s="40"/>
      <c r="V278" s="446" t="str">
        <f t="shared" si="44"/>
        <v/>
      </c>
      <c r="W278" s="43" t="str">
        <f t="shared" si="45"/>
        <v/>
      </c>
      <c r="X278" s="42" t="str">
        <f t="shared" si="46"/>
        <v/>
      </c>
      <c r="Y278" s="238" t="str">
        <f t="shared" si="47"/>
        <v/>
      </c>
      <c r="Z278" s="112" t="str">
        <f t="shared" si="48"/>
        <v/>
      </c>
      <c r="AA278" s="833" t="str">
        <f t="shared" si="49"/>
        <v/>
      </c>
      <c r="AB278" s="456">
        <f t="shared" si="50"/>
        <v>0</v>
      </c>
      <c r="AC278" s="448">
        <f t="shared" si="52"/>
        <v>1</v>
      </c>
      <c r="AD278" s="837" t="str">
        <f t="shared" si="51"/>
        <v/>
      </c>
      <c r="AF278" s="438"/>
      <c r="AG278" s="461"/>
      <c r="AO278" s="438"/>
      <c r="AP278" s="472"/>
      <c r="AQ278" s="473"/>
      <c r="AR278" s="424"/>
      <c r="AS278" s="56"/>
      <c r="AT278" s="44"/>
      <c r="AU278" s="452"/>
      <c r="AV278" s="452"/>
      <c r="AW278" s="452"/>
      <c r="AX278" s="44"/>
      <c r="AY278" s="452"/>
      <c r="AZ278" s="56"/>
      <c r="BA278" s="452"/>
      <c r="BB278" s="455"/>
      <c r="BC278" s="455"/>
      <c r="BD278" s="56"/>
      <c r="BE278" s="452"/>
      <c r="BF278" s="452"/>
      <c r="BG278" s="456"/>
      <c r="BH278" s="457"/>
      <c r="BI278" s="56"/>
      <c r="BJ278" s="474"/>
      <c r="BK278" s="452"/>
      <c r="BL278" s="56"/>
      <c r="BM278" s="56"/>
      <c r="BN278" s="452"/>
      <c r="BR278" s="459"/>
      <c r="BS278" s="460"/>
      <c r="BZ278" s="475"/>
      <c r="CB278" s="452"/>
      <c r="CC278" s="452"/>
      <c r="CD278" s="452"/>
      <c r="CE278" s="56"/>
      <c r="CF278" s="452"/>
      <c r="CG278" s="452"/>
      <c r="CH278" s="452"/>
      <c r="CI278" s="452"/>
      <c r="CK278" s="382"/>
      <c r="CL278" s="382"/>
      <c r="CM278" s="382"/>
      <c r="CP278" s="464"/>
      <c r="CQ278" s="380"/>
      <c r="CR278" s="476"/>
      <c r="CS278" s="382"/>
      <c r="CT278" s="477"/>
      <c r="DB278" s="438"/>
      <c r="DC278" s="461"/>
      <c r="DD278" s="382"/>
      <c r="DE278" s="382"/>
      <c r="DF278" s="382"/>
      <c r="DJ278" s="438"/>
      <c r="DK278" s="461"/>
      <c r="DN278" s="438"/>
      <c r="DO278" s="452"/>
      <c r="DP278" s="455"/>
      <c r="DQ278" s="452"/>
      <c r="DR278" s="456"/>
      <c r="FC278" s="351" t="str">
        <f t="shared" si="53"/>
        <v/>
      </c>
      <c r="FD278" s="127"/>
    </row>
    <row r="279" spans="1:160" ht="14.5" thickBot="1" x14ac:dyDescent="0.35">
      <c r="A279" s="339"/>
      <c r="B279" s="345"/>
      <c r="C279" s="91"/>
      <c r="D279" s="360"/>
      <c r="E279" s="352"/>
      <c r="F279" s="91"/>
      <c r="G279" s="91"/>
      <c r="H279" s="346"/>
      <c r="I279" s="350"/>
      <c r="J279" s="697"/>
      <c r="K279" s="346"/>
      <c r="L279" s="349"/>
      <c r="M279" s="346"/>
      <c r="N279" s="361"/>
      <c r="O279" s="91"/>
      <c r="P279" s="91"/>
      <c r="Q279" s="91"/>
      <c r="R279" s="360"/>
      <c r="S279" s="353"/>
      <c r="T279" s="484"/>
      <c r="U279" s="40"/>
      <c r="V279" s="446" t="str">
        <f t="shared" si="44"/>
        <v/>
      </c>
      <c r="W279" s="43" t="str">
        <f t="shared" si="45"/>
        <v/>
      </c>
      <c r="X279" s="42" t="str">
        <f t="shared" si="46"/>
        <v/>
      </c>
      <c r="Y279" s="238" t="str">
        <f t="shared" si="47"/>
        <v/>
      </c>
      <c r="Z279" s="112" t="str">
        <f t="shared" si="48"/>
        <v/>
      </c>
      <c r="AA279" s="833" t="str">
        <f t="shared" si="49"/>
        <v/>
      </c>
      <c r="AB279" s="456">
        <f t="shared" si="50"/>
        <v>0</v>
      </c>
      <c r="AC279" s="448">
        <f t="shared" si="52"/>
        <v>1</v>
      </c>
      <c r="AD279" s="837" t="str">
        <f t="shared" si="51"/>
        <v/>
      </c>
      <c r="AF279" s="438"/>
      <c r="AG279" s="461"/>
      <c r="AO279" s="438"/>
      <c r="AP279" s="472"/>
      <c r="AQ279" s="473"/>
      <c r="AR279" s="424"/>
      <c r="AS279" s="56"/>
      <c r="AT279" s="44"/>
      <c r="AU279" s="452"/>
      <c r="AV279" s="452"/>
      <c r="AW279" s="452"/>
      <c r="AX279" s="44"/>
      <c r="AY279" s="452"/>
      <c r="AZ279" s="56"/>
      <c r="BA279" s="452"/>
      <c r="BB279" s="455"/>
      <c r="BC279" s="455"/>
      <c r="BD279" s="56"/>
      <c r="BE279" s="452"/>
      <c r="BF279" s="452"/>
      <c r="BG279" s="456"/>
      <c r="BH279" s="457"/>
      <c r="BI279" s="56"/>
      <c r="BJ279" s="474"/>
      <c r="BK279" s="452"/>
      <c r="BL279" s="56"/>
      <c r="BM279" s="56"/>
      <c r="BN279" s="452"/>
      <c r="BR279" s="459"/>
      <c r="BS279" s="460"/>
      <c r="BZ279" s="475"/>
      <c r="CB279" s="452"/>
      <c r="CC279" s="452"/>
      <c r="CD279" s="452"/>
      <c r="CE279" s="56"/>
      <c r="CF279" s="452"/>
      <c r="CG279" s="452"/>
      <c r="CH279" s="452"/>
      <c r="CI279" s="452"/>
      <c r="CK279" s="382"/>
      <c r="CL279" s="382"/>
      <c r="CM279" s="382"/>
      <c r="CP279" s="464"/>
      <c r="CQ279" s="380"/>
      <c r="CR279" s="476"/>
      <c r="CS279" s="382"/>
      <c r="CT279" s="477"/>
      <c r="DB279" s="438"/>
      <c r="DC279" s="461"/>
      <c r="DD279" s="382"/>
      <c r="DE279" s="382"/>
      <c r="DF279" s="382"/>
      <c r="DJ279" s="438"/>
      <c r="DK279" s="461"/>
      <c r="DN279" s="438"/>
      <c r="DO279" s="452"/>
      <c r="DP279" s="455"/>
      <c r="DQ279" s="452"/>
      <c r="DR279" s="456"/>
      <c r="FC279" s="237" t="str">
        <f t="shared" si="53"/>
        <v/>
      </c>
      <c r="FD279" s="91"/>
    </row>
    <row r="280" spans="1:160" ht="14.5" thickBot="1" x14ac:dyDescent="0.35">
      <c r="A280" s="338"/>
      <c r="B280" s="343"/>
      <c r="C280" s="128"/>
      <c r="D280" s="372"/>
      <c r="E280" s="351"/>
      <c r="F280" s="127"/>
      <c r="G280" s="127"/>
      <c r="H280" s="344"/>
      <c r="I280" s="348"/>
      <c r="J280" s="696"/>
      <c r="K280" s="344"/>
      <c r="L280" s="348"/>
      <c r="M280" s="344"/>
      <c r="N280" s="357"/>
      <c r="O280" s="127"/>
      <c r="P280" s="127"/>
      <c r="Q280" s="127"/>
      <c r="R280" s="358"/>
      <c r="S280" s="351"/>
      <c r="T280" s="127"/>
      <c r="U280" s="40"/>
      <c r="V280" s="446" t="str">
        <f t="shared" si="44"/>
        <v/>
      </c>
      <c r="W280" s="43" t="str">
        <f t="shared" si="45"/>
        <v/>
      </c>
      <c r="X280" s="42" t="str">
        <f t="shared" si="46"/>
        <v/>
      </c>
      <c r="Y280" s="238" t="str">
        <f t="shared" si="47"/>
        <v/>
      </c>
      <c r="Z280" s="112" t="str">
        <f t="shared" si="48"/>
        <v/>
      </c>
      <c r="AA280" s="833" t="str">
        <f t="shared" si="49"/>
        <v/>
      </c>
      <c r="AB280" s="456">
        <f t="shared" si="50"/>
        <v>0</v>
      </c>
      <c r="AC280" s="448">
        <f t="shared" si="52"/>
        <v>1</v>
      </c>
      <c r="AD280" s="837" t="str">
        <f t="shared" si="51"/>
        <v/>
      </c>
      <c r="AF280" s="438"/>
      <c r="AG280" s="461"/>
      <c r="AO280" s="438"/>
      <c r="AP280" s="472"/>
      <c r="AQ280" s="473"/>
      <c r="AR280" s="424"/>
      <c r="AS280" s="56"/>
      <c r="AT280" s="44"/>
      <c r="AU280" s="452"/>
      <c r="AV280" s="452"/>
      <c r="AW280" s="452"/>
      <c r="AX280" s="44"/>
      <c r="AY280" s="452"/>
      <c r="AZ280" s="56"/>
      <c r="BA280" s="452"/>
      <c r="BB280" s="455"/>
      <c r="BC280" s="455"/>
      <c r="BD280" s="56"/>
      <c r="BE280" s="452"/>
      <c r="BF280" s="452"/>
      <c r="BG280" s="456"/>
      <c r="BH280" s="457"/>
      <c r="BI280" s="56"/>
      <c r="BJ280" s="474"/>
      <c r="BK280" s="452"/>
      <c r="BL280" s="56"/>
      <c r="BM280" s="56"/>
      <c r="BN280" s="452"/>
      <c r="BR280" s="459"/>
      <c r="BS280" s="460"/>
      <c r="BZ280" s="475"/>
      <c r="CB280" s="452"/>
      <c r="CC280" s="452"/>
      <c r="CD280" s="452"/>
      <c r="CE280" s="56"/>
      <c r="CF280" s="452"/>
      <c r="CG280" s="452"/>
      <c r="CH280" s="452"/>
      <c r="CI280" s="452"/>
      <c r="CK280" s="382"/>
      <c r="CL280" s="382"/>
      <c r="CM280" s="382"/>
      <c r="CP280" s="464"/>
      <c r="CQ280" s="380"/>
      <c r="CR280" s="476"/>
      <c r="CS280" s="382"/>
      <c r="CT280" s="477"/>
      <c r="DB280" s="438"/>
      <c r="DC280" s="461"/>
      <c r="DD280" s="382"/>
      <c r="DE280" s="382"/>
      <c r="DF280" s="382"/>
      <c r="DJ280" s="438"/>
      <c r="DK280" s="461"/>
      <c r="DN280" s="438"/>
      <c r="DO280" s="452"/>
      <c r="DP280" s="455"/>
      <c r="DQ280" s="452"/>
      <c r="DR280" s="456"/>
      <c r="FC280" s="351" t="str">
        <f t="shared" si="53"/>
        <v/>
      </c>
      <c r="FD280" s="127"/>
    </row>
    <row r="281" spans="1:160" ht="14.5" thickBot="1" x14ac:dyDescent="0.35">
      <c r="A281" s="339"/>
      <c r="B281" s="345"/>
      <c r="C281" s="91"/>
      <c r="D281" s="360"/>
      <c r="E281" s="352"/>
      <c r="F281" s="91"/>
      <c r="G281" s="91"/>
      <c r="H281" s="346"/>
      <c r="I281" s="350"/>
      <c r="J281" s="697"/>
      <c r="K281" s="346"/>
      <c r="L281" s="349"/>
      <c r="M281" s="346"/>
      <c r="N281" s="361"/>
      <c r="O281" s="91"/>
      <c r="P281" s="91"/>
      <c r="Q281" s="91"/>
      <c r="R281" s="360"/>
      <c r="S281" s="353"/>
      <c r="T281" s="484"/>
      <c r="U281" s="40"/>
      <c r="V281" s="446" t="str">
        <f t="shared" si="44"/>
        <v/>
      </c>
      <c r="W281" s="43" t="str">
        <f t="shared" si="45"/>
        <v/>
      </c>
      <c r="X281" s="42" t="str">
        <f t="shared" si="46"/>
        <v/>
      </c>
      <c r="Y281" s="238" t="str">
        <f t="shared" si="47"/>
        <v/>
      </c>
      <c r="Z281" s="112" t="str">
        <f t="shared" si="48"/>
        <v/>
      </c>
      <c r="AA281" s="833" t="str">
        <f t="shared" si="49"/>
        <v/>
      </c>
      <c r="AB281" s="456">
        <f t="shared" si="50"/>
        <v>0</v>
      </c>
      <c r="AC281" s="448">
        <f t="shared" si="52"/>
        <v>1</v>
      </c>
      <c r="AD281" s="837" t="str">
        <f t="shared" si="51"/>
        <v/>
      </c>
      <c r="AF281" s="438"/>
      <c r="AG281" s="461"/>
      <c r="AO281" s="438"/>
      <c r="AP281" s="472"/>
      <c r="AQ281" s="473"/>
      <c r="AR281" s="424"/>
      <c r="AS281" s="56"/>
      <c r="AT281" s="44"/>
      <c r="AU281" s="452"/>
      <c r="AV281" s="452"/>
      <c r="AW281" s="452"/>
      <c r="AX281" s="44"/>
      <c r="AY281" s="452"/>
      <c r="AZ281" s="56"/>
      <c r="BA281" s="452"/>
      <c r="BB281" s="455"/>
      <c r="BC281" s="455"/>
      <c r="BD281" s="56"/>
      <c r="BE281" s="452"/>
      <c r="BF281" s="452"/>
      <c r="BG281" s="456"/>
      <c r="BH281" s="457"/>
      <c r="BI281" s="56"/>
      <c r="BJ281" s="474"/>
      <c r="BK281" s="452"/>
      <c r="BL281" s="56"/>
      <c r="BM281" s="56"/>
      <c r="BN281" s="452"/>
      <c r="BR281" s="459"/>
      <c r="BS281" s="460"/>
      <c r="BZ281" s="475"/>
      <c r="CB281" s="452"/>
      <c r="CC281" s="452"/>
      <c r="CD281" s="452"/>
      <c r="CE281" s="56"/>
      <c r="CF281" s="452"/>
      <c r="CG281" s="452"/>
      <c r="CH281" s="452"/>
      <c r="CI281" s="452"/>
      <c r="CK281" s="382"/>
      <c r="CL281" s="382"/>
      <c r="CM281" s="382"/>
      <c r="CP281" s="464"/>
      <c r="CQ281" s="380"/>
      <c r="CR281" s="476"/>
      <c r="CS281" s="382"/>
      <c r="CT281" s="477"/>
      <c r="DB281" s="438"/>
      <c r="DC281" s="461"/>
      <c r="DD281" s="382"/>
      <c r="DE281" s="382"/>
      <c r="DF281" s="382"/>
      <c r="DJ281" s="438"/>
      <c r="DK281" s="461"/>
      <c r="DN281" s="438"/>
      <c r="DO281" s="452"/>
      <c r="DP281" s="455"/>
      <c r="DQ281" s="452"/>
      <c r="DR281" s="456"/>
      <c r="FC281" s="237" t="str">
        <f t="shared" si="53"/>
        <v/>
      </c>
      <c r="FD281" s="91"/>
    </row>
    <row r="282" spans="1:160" ht="14.5" thickBot="1" x14ac:dyDescent="0.35">
      <c r="A282" s="338"/>
      <c r="B282" s="343"/>
      <c r="C282" s="128"/>
      <c r="D282" s="372"/>
      <c r="E282" s="351"/>
      <c r="F282" s="127"/>
      <c r="G282" s="127"/>
      <c r="H282" s="344"/>
      <c r="I282" s="348"/>
      <c r="J282" s="696"/>
      <c r="K282" s="344"/>
      <c r="L282" s="348"/>
      <c r="M282" s="344"/>
      <c r="N282" s="357"/>
      <c r="O282" s="127"/>
      <c r="P282" s="127"/>
      <c r="Q282" s="127"/>
      <c r="R282" s="358"/>
      <c r="S282" s="351"/>
      <c r="T282" s="127"/>
      <c r="U282" s="40"/>
      <c r="V282" s="446" t="str">
        <f t="shared" si="44"/>
        <v/>
      </c>
      <c r="W282" s="43" t="str">
        <f t="shared" si="45"/>
        <v/>
      </c>
      <c r="X282" s="42" t="str">
        <f t="shared" si="46"/>
        <v/>
      </c>
      <c r="Y282" s="238" t="str">
        <f t="shared" si="47"/>
        <v/>
      </c>
      <c r="Z282" s="112" t="str">
        <f t="shared" si="48"/>
        <v/>
      </c>
      <c r="AA282" s="833" t="str">
        <f t="shared" si="49"/>
        <v/>
      </c>
      <c r="AB282" s="456">
        <f t="shared" si="50"/>
        <v>0</v>
      </c>
      <c r="AC282" s="448">
        <f t="shared" si="52"/>
        <v>1</v>
      </c>
      <c r="AD282" s="837" t="str">
        <f t="shared" si="51"/>
        <v/>
      </c>
      <c r="AF282" s="438"/>
      <c r="AG282" s="461"/>
      <c r="AO282" s="438"/>
      <c r="AP282" s="472"/>
      <c r="AQ282" s="473"/>
      <c r="AR282" s="424"/>
      <c r="AS282" s="56"/>
      <c r="AT282" s="44"/>
      <c r="AU282" s="452"/>
      <c r="AV282" s="452"/>
      <c r="AW282" s="452"/>
      <c r="AX282" s="44"/>
      <c r="AY282" s="452"/>
      <c r="AZ282" s="56"/>
      <c r="BA282" s="452"/>
      <c r="BB282" s="455"/>
      <c r="BC282" s="455"/>
      <c r="BD282" s="56"/>
      <c r="BE282" s="452"/>
      <c r="BF282" s="452"/>
      <c r="BG282" s="456"/>
      <c r="BH282" s="457"/>
      <c r="BI282" s="56"/>
      <c r="BJ282" s="474"/>
      <c r="BK282" s="452"/>
      <c r="BL282" s="56"/>
      <c r="BM282" s="56"/>
      <c r="BN282" s="452"/>
      <c r="BR282" s="459"/>
      <c r="BS282" s="460"/>
      <c r="BZ282" s="475"/>
      <c r="CB282" s="452"/>
      <c r="CC282" s="452"/>
      <c r="CD282" s="452"/>
      <c r="CE282" s="56"/>
      <c r="CF282" s="452"/>
      <c r="CG282" s="452"/>
      <c r="CH282" s="452"/>
      <c r="CI282" s="452"/>
      <c r="CK282" s="382"/>
      <c r="CL282" s="382"/>
      <c r="CM282" s="382"/>
      <c r="CP282" s="464"/>
      <c r="CQ282" s="380"/>
      <c r="CR282" s="476"/>
      <c r="CS282" s="382"/>
      <c r="CT282" s="477"/>
      <c r="DB282" s="438"/>
      <c r="DC282" s="461"/>
      <c r="DD282" s="382"/>
      <c r="DE282" s="382"/>
      <c r="DF282" s="382"/>
      <c r="DJ282" s="438"/>
      <c r="DK282" s="461"/>
      <c r="DN282" s="438"/>
      <c r="DO282" s="452"/>
      <c r="DP282" s="455"/>
      <c r="DQ282" s="452"/>
      <c r="DR282" s="456"/>
      <c r="FC282" s="351" t="str">
        <f t="shared" si="53"/>
        <v/>
      </c>
      <c r="FD282" s="127"/>
    </row>
    <row r="283" spans="1:160" ht="14.5" thickBot="1" x14ac:dyDescent="0.35">
      <c r="A283" s="339"/>
      <c r="B283" s="345"/>
      <c r="C283" s="91"/>
      <c r="D283" s="360"/>
      <c r="E283" s="352"/>
      <c r="F283" s="91"/>
      <c r="G283" s="91"/>
      <c r="H283" s="346"/>
      <c r="I283" s="350"/>
      <c r="J283" s="697"/>
      <c r="K283" s="346"/>
      <c r="L283" s="349"/>
      <c r="M283" s="346"/>
      <c r="N283" s="361"/>
      <c r="O283" s="91"/>
      <c r="P283" s="91"/>
      <c r="Q283" s="91"/>
      <c r="R283" s="360"/>
      <c r="S283" s="353"/>
      <c r="T283" s="484"/>
      <c r="U283" s="40"/>
      <c r="V283" s="446" t="str">
        <f t="shared" si="44"/>
        <v/>
      </c>
      <c r="W283" s="43" t="str">
        <f t="shared" si="45"/>
        <v/>
      </c>
      <c r="X283" s="42" t="str">
        <f t="shared" si="46"/>
        <v/>
      </c>
      <c r="Y283" s="238" t="str">
        <f t="shared" si="47"/>
        <v/>
      </c>
      <c r="Z283" s="112" t="str">
        <f t="shared" si="48"/>
        <v/>
      </c>
      <c r="AA283" s="833" t="str">
        <f t="shared" si="49"/>
        <v/>
      </c>
      <c r="AB283" s="456">
        <f t="shared" si="50"/>
        <v>0</v>
      </c>
      <c r="AC283" s="448">
        <f t="shared" si="52"/>
        <v>1</v>
      </c>
      <c r="AD283" s="837" t="str">
        <f t="shared" si="51"/>
        <v/>
      </c>
      <c r="AF283" s="438"/>
      <c r="AG283" s="461"/>
      <c r="AO283" s="438"/>
      <c r="AP283" s="472"/>
      <c r="AQ283" s="473"/>
      <c r="AR283" s="424"/>
      <c r="AS283" s="56"/>
      <c r="AT283" s="44"/>
      <c r="AU283" s="452"/>
      <c r="AV283" s="452"/>
      <c r="AW283" s="452"/>
      <c r="AX283" s="44"/>
      <c r="AY283" s="452"/>
      <c r="AZ283" s="56"/>
      <c r="BA283" s="452"/>
      <c r="BB283" s="455"/>
      <c r="BC283" s="455"/>
      <c r="BD283" s="56"/>
      <c r="BE283" s="452"/>
      <c r="BF283" s="452"/>
      <c r="BG283" s="456"/>
      <c r="BH283" s="457"/>
      <c r="BI283" s="56"/>
      <c r="BJ283" s="474"/>
      <c r="BK283" s="452"/>
      <c r="BL283" s="56"/>
      <c r="BM283" s="56"/>
      <c r="BN283" s="452"/>
      <c r="BR283" s="459"/>
      <c r="BS283" s="460"/>
      <c r="BZ283" s="475"/>
      <c r="CB283" s="452"/>
      <c r="CC283" s="452"/>
      <c r="CD283" s="452"/>
      <c r="CE283" s="56"/>
      <c r="CF283" s="452"/>
      <c r="CG283" s="452"/>
      <c r="CH283" s="452"/>
      <c r="CI283" s="452"/>
      <c r="CK283" s="382"/>
      <c r="CL283" s="382"/>
      <c r="CM283" s="382"/>
      <c r="CP283" s="464"/>
      <c r="CQ283" s="380"/>
      <c r="CR283" s="476"/>
      <c r="CS283" s="382"/>
      <c r="CT283" s="477"/>
      <c r="DB283" s="438"/>
      <c r="DC283" s="461"/>
      <c r="DD283" s="382"/>
      <c r="DE283" s="382"/>
      <c r="DF283" s="382"/>
      <c r="DJ283" s="438"/>
      <c r="DK283" s="461"/>
      <c r="DN283" s="438"/>
      <c r="DO283" s="452"/>
      <c r="DP283" s="455"/>
      <c r="DQ283" s="452"/>
      <c r="DR283" s="456"/>
      <c r="FC283" s="237" t="str">
        <f t="shared" si="53"/>
        <v/>
      </c>
      <c r="FD283" s="91"/>
    </row>
    <row r="284" spans="1:160" ht="14.5" thickBot="1" x14ac:dyDescent="0.35">
      <c r="A284" s="338"/>
      <c r="B284" s="343"/>
      <c r="C284" s="128"/>
      <c r="D284" s="372"/>
      <c r="E284" s="351"/>
      <c r="F284" s="127"/>
      <c r="G284" s="127"/>
      <c r="H284" s="344"/>
      <c r="I284" s="348"/>
      <c r="J284" s="696"/>
      <c r="K284" s="344"/>
      <c r="L284" s="348"/>
      <c r="M284" s="344"/>
      <c r="N284" s="357"/>
      <c r="O284" s="127"/>
      <c r="P284" s="127"/>
      <c r="Q284" s="127"/>
      <c r="R284" s="358"/>
      <c r="S284" s="351"/>
      <c r="T284" s="127"/>
      <c r="U284" s="40"/>
      <c r="V284" s="446" t="str">
        <f t="shared" si="44"/>
        <v/>
      </c>
      <c r="W284" s="43" t="str">
        <f t="shared" si="45"/>
        <v/>
      </c>
      <c r="X284" s="42" t="str">
        <f t="shared" si="46"/>
        <v/>
      </c>
      <c r="Y284" s="238" t="str">
        <f t="shared" si="47"/>
        <v/>
      </c>
      <c r="Z284" s="112" t="str">
        <f t="shared" si="48"/>
        <v/>
      </c>
      <c r="AA284" s="833" t="str">
        <f t="shared" si="49"/>
        <v/>
      </c>
      <c r="AB284" s="456">
        <f t="shared" si="50"/>
        <v>0</v>
      </c>
      <c r="AC284" s="448">
        <f t="shared" si="52"/>
        <v>1</v>
      </c>
      <c r="AD284" s="837" t="str">
        <f t="shared" si="51"/>
        <v/>
      </c>
      <c r="AF284" s="438"/>
      <c r="AG284" s="461"/>
      <c r="AO284" s="438"/>
      <c r="AP284" s="472"/>
      <c r="AQ284" s="473"/>
      <c r="AR284" s="424"/>
      <c r="AS284" s="56"/>
      <c r="AT284" s="44"/>
      <c r="AU284" s="452"/>
      <c r="AV284" s="452"/>
      <c r="AW284" s="452"/>
      <c r="AX284" s="44"/>
      <c r="AY284" s="452"/>
      <c r="AZ284" s="56"/>
      <c r="BA284" s="452"/>
      <c r="BB284" s="455"/>
      <c r="BC284" s="455"/>
      <c r="BD284" s="56"/>
      <c r="BE284" s="452"/>
      <c r="BF284" s="452"/>
      <c r="BG284" s="456"/>
      <c r="BH284" s="457"/>
      <c r="BI284" s="56"/>
      <c r="BJ284" s="474"/>
      <c r="BK284" s="452"/>
      <c r="BL284" s="56"/>
      <c r="BM284" s="56"/>
      <c r="BN284" s="452"/>
      <c r="BR284" s="459"/>
      <c r="BS284" s="460"/>
      <c r="BZ284" s="475"/>
      <c r="CB284" s="452"/>
      <c r="CC284" s="452"/>
      <c r="CD284" s="452"/>
      <c r="CE284" s="56"/>
      <c r="CF284" s="452"/>
      <c r="CG284" s="452"/>
      <c r="CH284" s="452"/>
      <c r="CI284" s="452"/>
      <c r="CK284" s="382"/>
      <c r="CL284" s="382"/>
      <c r="CM284" s="382"/>
      <c r="CP284" s="464"/>
      <c r="CQ284" s="380"/>
      <c r="CR284" s="476"/>
      <c r="CS284" s="382"/>
      <c r="CT284" s="477"/>
      <c r="DB284" s="438"/>
      <c r="DC284" s="461"/>
      <c r="DD284" s="382"/>
      <c r="DE284" s="382"/>
      <c r="DF284" s="382"/>
      <c r="DJ284" s="438"/>
      <c r="DK284" s="461"/>
      <c r="DN284" s="438"/>
      <c r="DO284" s="452"/>
      <c r="DP284" s="455"/>
      <c r="DQ284" s="452"/>
      <c r="DR284" s="456"/>
      <c r="FC284" s="351" t="str">
        <f t="shared" si="53"/>
        <v/>
      </c>
      <c r="FD284" s="127"/>
    </row>
    <row r="285" spans="1:160" ht="14.5" thickBot="1" x14ac:dyDescent="0.35">
      <c r="A285" s="339"/>
      <c r="B285" s="345"/>
      <c r="C285" s="91"/>
      <c r="D285" s="360"/>
      <c r="E285" s="352"/>
      <c r="F285" s="91"/>
      <c r="G285" s="91"/>
      <c r="H285" s="346"/>
      <c r="I285" s="350"/>
      <c r="J285" s="697"/>
      <c r="K285" s="346"/>
      <c r="L285" s="349"/>
      <c r="M285" s="346"/>
      <c r="N285" s="361"/>
      <c r="O285" s="91"/>
      <c r="P285" s="91"/>
      <c r="Q285" s="91"/>
      <c r="R285" s="360"/>
      <c r="S285" s="353"/>
      <c r="T285" s="484"/>
      <c r="U285" s="40"/>
      <c r="V285" s="446" t="str">
        <f t="shared" si="44"/>
        <v/>
      </c>
      <c r="W285" s="43" t="str">
        <f t="shared" si="45"/>
        <v/>
      </c>
      <c r="X285" s="42" t="str">
        <f t="shared" si="46"/>
        <v/>
      </c>
      <c r="Y285" s="238" t="str">
        <f t="shared" si="47"/>
        <v/>
      </c>
      <c r="Z285" s="112" t="str">
        <f t="shared" si="48"/>
        <v/>
      </c>
      <c r="AA285" s="833" t="str">
        <f t="shared" si="49"/>
        <v/>
      </c>
      <c r="AB285" s="456">
        <f t="shared" si="50"/>
        <v>0</v>
      </c>
      <c r="AC285" s="448">
        <f t="shared" si="52"/>
        <v>1</v>
      </c>
      <c r="AD285" s="837" t="str">
        <f t="shared" si="51"/>
        <v/>
      </c>
      <c r="AF285" s="438"/>
      <c r="AG285" s="461"/>
      <c r="AO285" s="438"/>
      <c r="AP285" s="472"/>
      <c r="AQ285" s="473"/>
      <c r="AR285" s="424"/>
      <c r="AS285" s="56"/>
      <c r="AT285" s="44"/>
      <c r="AU285" s="452"/>
      <c r="AV285" s="452"/>
      <c r="AW285" s="452"/>
      <c r="AX285" s="44"/>
      <c r="AY285" s="452"/>
      <c r="AZ285" s="56"/>
      <c r="BA285" s="452"/>
      <c r="BB285" s="455"/>
      <c r="BC285" s="455"/>
      <c r="BD285" s="56"/>
      <c r="BE285" s="452"/>
      <c r="BF285" s="452"/>
      <c r="BG285" s="456"/>
      <c r="BH285" s="457"/>
      <c r="BI285" s="56"/>
      <c r="BJ285" s="474"/>
      <c r="BK285" s="452"/>
      <c r="BL285" s="56"/>
      <c r="BM285" s="56"/>
      <c r="BN285" s="452"/>
      <c r="BR285" s="459"/>
      <c r="BS285" s="460"/>
      <c r="BZ285" s="475"/>
      <c r="CB285" s="452"/>
      <c r="CC285" s="452"/>
      <c r="CD285" s="452"/>
      <c r="CE285" s="56"/>
      <c r="CF285" s="452"/>
      <c r="CG285" s="452"/>
      <c r="CH285" s="452"/>
      <c r="CI285" s="452"/>
      <c r="CK285" s="382"/>
      <c r="CL285" s="382"/>
      <c r="CM285" s="382"/>
      <c r="CP285" s="464"/>
      <c r="CQ285" s="380"/>
      <c r="CR285" s="476"/>
      <c r="CS285" s="382"/>
      <c r="CT285" s="477"/>
      <c r="DB285" s="438"/>
      <c r="DC285" s="461"/>
      <c r="DD285" s="382"/>
      <c r="DE285" s="382"/>
      <c r="DF285" s="382"/>
      <c r="DJ285" s="438"/>
      <c r="DK285" s="461"/>
      <c r="DN285" s="438"/>
      <c r="DO285" s="452"/>
      <c r="DP285" s="455"/>
      <c r="DQ285" s="452"/>
      <c r="DR285" s="456"/>
      <c r="FC285" s="237" t="str">
        <f t="shared" si="53"/>
        <v/>
      </c>
      <c r="FD285" s="91"/>
    </row>
    <row r="286" spans="1:160" ht="14.5" thickBot="1" x14ac:dyDescent="0.35">
      <c r="A286" s="338"/>
      <c r="B286" s="343"/>
      <c r="C286" s="128"/>
      <c r="D286" s="372"/>
      <c r="E286" s="351"/>
      <c r="F286" s="127"/>
      <c r="G286" s="127"/>
      <c r="H286" s="344"/>
      <c r="I286" s="348"/>
      <c r="J286" s="696"/>
      <c r="K286" s="344"/>
      <c r="L286" s="348"/>
      <c r="M286" s="344"/>
      <c r="N286" s="357"/>
      <c r="O286" s="127"/>
      <c r="P286" s="127"/>
      <c r="Q286" s="127"/>
      <c r="R286" s="358"/>
      <c r="S286" s="351"/>
      <c r="T286" s="127"/>
      <c r="U286" s="40"/>
      <c r="V286" s="446" t="str">
        <f t="shared" ref="V286:V317" si="54">IF(L427="","",L427*12/39)</f>
        <v/>
      </c>
      <c r="W286" s="43" t="str">
        <f t="shared" si="45"/>
        <v/>
      </c>
      <c r="X286" s="42" t="str">
        <f t="shared" si="46"/>
        <v/>
      </c>
      <c r="Y286" s="238" t="str">
        <f t="shared" si="47"/>
        <v/>
      </c>
      <c r="Z286" s="112" t="str">
        <f t="shared" si="48"/>
        <v/>
      </c>
      <c r="AA286" s="833" t="str">
        <f t="shared" si="49"/>
        <v/>
      </c>
      <c r="AB286" s="456">
        <f t="shared" si="50"/>
        <v>0</v>
      </c>
      <c r="AC286" s="448">
        <f t="shared" si="52"/>
        <v>1</v>
      </c>
      <c r="AD286" s="837" t="str">
        <f t="shared" si="51"/>
        <v/>
      </c>
      <c r="AF286" s="438"/>
      <c r="AG286" s="461"/>
      <c r="AO286" s="438"/>
      <c r="AP286" s="472"/>
      <c r="AQ286" s="473"/>
      <c r="AR286" s="424"/>
      <c r="AS286" s="56"/>
      <c r="AT286" s="44"/>
      <c r="AU286" s="452"/>
      <c r="AV286" s="452"/>
      <c r="AW286" s="452"/>
      <c r="AX286" s="44"/>
      <c r="AY286" s="452"/>
      <c r="AZ286" s="56"/>
      <c r="BA286" s="452"/>
      <c r="BB286" s="455"/>
      <c r="BC286" s="455"/>
      <c r="BD286" s="56"/>
      <c r="BE286" s="452"/>
      <c r="BF286" s="452"/>
      <c r="BG286" s="456"/>
      <c r="BH286" s="457"/>
      <c r="BI286" s="56"/>
      <c r="BJ286" s="474"/>
      <c r="BK286" s="452"/>
      <c r="BL286" s="56"/>
      <c r="BM286" s="56"/>
      <c r="BN286" s="452"/>
      <c r="BR286" s="459"/>
      <c r="BS286" s="460"/>
      <c r="BZ286" s="475"/>
      <c r="CB286" s="452"/>
      <c r="CC286" s="452"/>
      <c r="CD286" s="452"/>
      <c r="CE286" s="56"/>
      <c r="CF286" s="452"/>
      <c r="CG286" s="452"/>
      <c r="CH286" s="452"/>
      <c r="CI286" s="452"/>
      <c r="CK286" s="382"/>
      <c r="CL286" s="382"/>
      <c r="CM286" s="382"/>
      <c r="CP286" s="464"/>
      <c r="CQ286" s="380"/>
      <c r="CR286" s="476"/>
      <c r="CS286" s="382"/>
      <c r="CT286" s="477"/>
      <c r="DB286" s="438"/>
      <c r="DC286" s="461"/>
      <c r="DD286" s="382"/>
      <c r="DE286" s="382"/>
      <c r="DF286" s="382"/>
      <c r="DJ286" s="438"/>
      <c r="DK286" s="461"/>
      <c r="DN286" s="438"/>
      <c r="DO286" s="452"/>
      <c r="DP286" s="455"/>
      <c r="DQ286" s="452"/>
      <c r="DR286" s="456"/>
      <c r="FC286" s="351" t="str">
        <f t="shared" si="53"/>
        <v/>
      </c>
      <c r="FD286" s="127"/>
    </row>
    <row r="287" spans="1:160" ht="14.5" thickBot="1" x14ac:dyDescent="0.35">
      <c r="A287" s="339"/>
      <c r="B287" s="345"/>
      <c r="C287" s="91"/>
      <c r="D287" s="360"/>
      <c r="E287" s="352"/>
      <c r="F287" s="91"/>
      <c r="G287" s="91"/>
      <c r="H287" s="346"/>
      <c r="I287" s="350"/>
      <c r="J287" s="697"/>
      <c r="K287" s="346"/>
      <c r="L287" s="349"/>
      <c r="M287" s="346"/>
      <c r="N287" s="361"/>
      <c r="O287" s="91"/>
      <c r="P287" s="91"/>
      <c r="Q287" s="91"/>
      <c r="R287" s="360"/>
      <c r="S287" s="353"/>
      <c r="T287" s="484"/>
      <c r="U287" s="40"/>
      <c r="V287" s="446" t="str">
        <f t="shared" si="54"/>
        <v/>
      </c>
      <c r="W287" s="43" t="str">
        <f t="shared" si="45"/>
        <v/>
      </c>
      <c r="X287" s="42" t="str">
        <f t="shared" si="46"/>
        <v/>
      </c>
      <c r="Y287" s="238" t="str">
        <f t="shared" si="47"/>
        <v/>
      </c>
      <c r="Z287" s="112" t="str">
        <f t="shared" si="48"/>
        <v/>
      </c>
      <c r="AA287" s="833" t="str">
        <f t="shared" si="49"/>
        <v/>
      </c>
      <c r="AB287" s="456">
        <f t="shared" si="50"/>
        <v>0</v>
      </c>
      <c r="AC287" s="448">
        <f t="shared" si="52"/>
        <v>1</v>
      </c>
      <c r="AD287" s="837" t="str">
        <f t="shared" si="51"/>
        <v/>
      </c>
      <c r="AF287" s="438"/>
      <c r="AG287" s="461"/>
      <c r="AO287" s="438"/>
      <c r="AP287" s="472"/>
      <c r="AQ287" s="473"/>
      <c r="AR287" s="424"/>
      <c r="AS287" s="56"/>
      <c r="AT287" s="44"/>
      <c r="AU287" s="452"/>
      <c r="AV287" s="452"/>
      <c r="AW287" s="452"/>
      <c r="AX287" s="44"/>
      <c r="AY287" s="452"/>
      <c r="AZ287" s="56"/>
      <c r="BA287" s="452"/>
      <c r="BB287" s="455"/>
      <c r="BC287" s="455"/>
      <c r="BD287" s="56"/>
      <c r="BE287" s="452"/>
      <c r="BF287" s="452"/>
      <c r="BG287" s="456"/>
      <c r="BH287" s="457"/>
      <c r="BI287" s="56"/>
      <c r="BJ287" s="474"/>
      <c r="BK287" s="452"/>
      <c r="BL287" s="56"/>
      <c r="BM287" s="56"/>
      <c r="BN287" s="452"/>
      <c r="BR287" s="459"/>
      <c r="BS287" s="460"/>
      <c r="BZ287" s="475"/>
      <c r="CB287" s="452"/>
      <c r="CC287" s="452"/>
      <c r="CD287" s="452"/>
      <c r="CE287" s="56"/>
      <c r="CF287" s="452"/>
      <c r="CG287" s="452"/>
      <c r="CH287" s="452"/>
      <c r="CI287" s="452"/>
      <c r="CK287" s="382"/>
      <c r="CL287" s="382"/>
      <c r="CM287" s="382"/>
      <c r="CP287" s="464"/>
      <c r="CQ287" s="380"/>
      <c r="CR287" s="476"/>
      <c r="CS287" s="382"/>
      <c r="CT287" s="477"/>
      <c r="DB287" s="438"/>
      <c r="DC287" s="461"/>
      <c r="DD287" s="382"/>
      <c r="DE287" s="382"/>
      <c r="DF287" s="382"/>
      <c r="DJ287" s="438"/>
      <c r="DK287" s="461"/>
      <c r="DN287" s="438"/>
      <c r="DO287" s="452"/>
      <c r="DP287" s="455"/>
      <c r="DQ287" s="452"/>
      <c r="DR287" s="456"/>
      <c r="FC287" s="237" t="str">
        <f t="shared" si="53"/>
        <v/>
      </c>
      <c r="FD287" s="91"/>
    </row>
    <row r="288" spans="1:160" ht="14.5" thickBot="1" x14ac:dyDescent="0.35">
      <c r="A288" s="338"/>
      <c r="B288" s="343"/>
      <c r="C288" s="128"/>
      <c r="D288" s="372"/>
      <c r="E288" s="351"/>
      <c r="F288" s="127"/>
      <c r="G288" s="127"/>
      <c r="H288" s="344"/>
      <c r="I288" s="348"/>
      <c r="J288" s="696"/>
      <c r="K288" s="344"/>
      <c r="L288" s="348"/>
      <c r="M288" s="344"/>
      <c r="N288" s="357"/>
      <c r="O288" s="127"/>
      <c r="P288" s="127"/>
      <c r="Q288" s="127"/>
      <c r="R288" s="358"/>
      <c r="S288" s="351"/>
      <c r="T288" s="127"/>
      <c r="U288" s="40"/>
      <c r="V288" s="446" t="str">
        <f t="shared" si="54"/>
        <v/>
      </c>
      <c r="W288" s="43" t="str">
        <f t="shared" si="45"/>
        <v/>
      </c>
      <c r="X288" s="42" t="str">
        <f t="shared" si="46"/>
        <v/>
      </c>
      <c r="Y288" s="238" t="str">
        <f t="shared" si="47"/>
        <v/>
      </c>
      <c r="Z288" s="112" t="str">
        <f t="shared" si="48"/>
        <v/>
      </c>
      <c r="AA288" s="833" t="str">
        <f t="shared" si="49"/>
        <v/>
      </c>
      <c r="AB288" s="456">
        <f t="shared" si="50"/>
        <v>0</v>
      </c>
      <c r="AC288" s="448">
        <f t="shared" si="52"/>
        <v>1</v>
      </c>
      <c r="AD288" s="837" t="str">
        <f t="shared" si="51"/>
        <v/>
      </c>
      <c r="AF288" s="438"/>
      <c r="AG288" s="461"/>
      <c r="AO288" s="438"/>
      <c r="AP288" s="472"/>
      <c r="AQ288" s="473"/>
      <c r="AR288" s="424"/>
      <c r="AS288" s="56"/>
      <c r="AT288" s="44"/>
      <c r="AU288" s="452"/>
      <c r="AV288" s="452"/>
      <c r="AW288" s="452"/>
      <c r="AX288" s="44"/>
      <c r="AY288" s="452"/>
      <c r="AZ288" s="56"/>
      <c r="BA288" s="452"/>
      <c r="BB288" s="455"/>
      <c r="BC288" s="455"/>
      <c r="BD288" s="56"/>
      <c r="BE288" s="452"/>
      <c r="BF288" s="452"/>
      <c r="BG288" s="456"/>
      <c r="BH288" s="457"/>
      <c r="BI288" s="56"/>
      <c r="BJ288" s="474"/>
      <c r="BK288" s="452"/>
      <c r="BL288" s="56"/>
      <c r="BM288" s="56"/>
      <c r="BN288" s="452"/>
      <c r="BR288" s="459"/>
      <c r="BS288" s="460"/>
      <c r="BZ288" s="475"/>
      <c r="CB288" s="452"/>
      <c r="CC288" s="452"/>
      <c r="CD288" s="452"/>
      <c r="CE288" s="56"/>
      <c r="CF288" s="452"/>
      <c r="CG288" s="452"/>
      <c r="CH288" s="452"/>
      <c r="CI288" s="452"/>
      <c r="CK288" s="382"/>
      <c r="CL288" s="382"/>
      <c r="CM288" s="382"/>
      <c r="CP288" s="464"/>
      <c r="CQ288" s="380"/>
      <c r="CR288" s="476"/>
      <c r="CS288" s="382"/>
      <c r="CT288" s="477"/>
      <c r="DB288" s="438"/>
      <c r="DC288" s="461"/>
      <c r="DD288" s="382"/>
      <c r="DE288" s="382"/>
      <c r="DF288" s="382"/>
      <c r="DJ288" s="438"/>
      <c r="DK288" s="461"/>
      <c r="DN288" s="438"/>
      <c r="DO288" s="452"/>
      <c r="DP288" s="455"/>
      <c r="DQ288" s="452"/>
      <c r="DR288" s="456"/>
      <c r="FC288" s="351" t="str">
        <f t="shared" si="53"/>
        <v/>
      </c>
      <c r="FD288" s="127"/>
    </row>
    <row r="289" spans="1:160" ht="14.5" thickBot="1" x14ac:dyDescent="0.35">
      <c r="A289" s="339"/>
      <c r="B289" s="345"/>
      <c r="C289" s="91"/>
      <c r="D289" s="360"/>
      <c r="E289" s="352"/>
      <c r="F289" s="91"/>
      <c r="G289" s="91"/>
      <c r="H289" s="346"/>
      <c r="I289" s="350"/>
      <c r="J289" s="697"/>
      <c r="K289" s="346"/>
      <c r="L289" s="349"/>
      <c r="M289" s="346"/>
      <c r="N289" s="361"/>
      <c r="O289" s="91"/>
      <c r="P289" s="91"/>
      <c r="Q289" s="91"/>
      <c r="R289" s="360"/>
      <c r="S289" s="353"/>
      <c r="T289" s="484"/>
      <c r="U289" s="40"/>
      <c r="V289" s="446" t="str">
        <f t="shared" si="54"/>
        <v/>
      </c>
      <c r="W289" s="43" t="str">
        <f t="shared" si="45"/>
        <v/>
      </c>
      <c r="X289" s="42" t="str">
        <f t="shared" si="46"/>
        <v/>
      </c>
      <c r="Y289" s="238" t="str">
        <f t="shared" si="47"/>
        <v/>
      </c>
      <c r="Z289" s="112" t="str">
        <f t="shared" si="48"/>
        <v/>
      </c>
      <c r="AA289" s="833" t="str">
        <f t="shared" si="49"/>
        <v/>
      </c>
      <c r="AB289" s="456">
        <f t="shared" si="50"/>
        <v>0</v>
      </c>
      <c r="AC289" s="448">
        <f t="shared" si="52"/>
        <v>1</v>
      </c>
      <c r="AD289" s="837" t="str">
        <f t="shared" si="51"/>
        <v/>
      </c>
      <c r="AF289" s="438"/>
      <c r="AG289" s="461"/>
      <c r="AO289" s="438"/>
      <c r="AP289" s="472"/>
      <c r="AQ289" s="473"/>
      <c r="AR289" s="424"/>
      <c r="AS289" s="56"/>
      <c r="AT289" s="44"/>
      <c r="AU289" s="452"/>
      <c r="AV289" s="452"/>
      <c r="AW289" s="452"/>
      <c r="AX289" s="44"/>
      <c r="AY289" s="452"/>
      <c r="AZ289" s="56"/>
      <c r="BA289" s="452"/>
      <c r="BB289" s="455"/>
      <c r="BC289" s="455"/>
      <c r="BD289" s="56"/>
      <c r="BE289" s="452"/>
      <c r="BF289" s="452"/>
      <c r="BG289" s="456"/>
      <c r="BH289" s="457"/>
      <c r="BI289" s="56"/>
      <c r="BJ289" s="474"/>
      <c r="BK289" s="452"/>
      <c r="BL289" s="56"/>
      <c r="BM289" s="56"/>
      <c r="BN289" s="452"/>
      <c r="BR289" s="459"/>
      <c r="BS289" s="460"/>
      <c r="BZ289" s="475"/>
      <c r="CB289" s="452"/>
      <c r="CC289" s="452"/>
      <c r="CD289" s="452"/>
      <c r="CE289" s="56"/>
      <c r="CF289" s="452"/>
      <c r="CG289" s="452"/>
      <c r="CH289" s="452"/>
      <c r="CI289" s="452"/>
      <c r="CK289" s="382"/>
      <c r="CL289" s="382"/>
      <c r="CM289" s="382"/>
      <c r="CP289" s="464"/>
      <c r="CQ289" s="380"/>
      <c r="CR289" s="476"/>
      <c r="CS289" s="382"/>
      <c r="CT289" s="477"/>
      <c r="DB289" s="438"/>
      <c r="DC289" s="461"/>
      <c r="DD289" s="382"/>
      <c r="DE289" s="382"/>
      <c r="DF289" s="382"/>
      <c r="DJ289" s="438"/>
      <c r="DK289" s="461"/>
      <c r="DN289" s="438"/>
      <c r="DO289" s="452"/>
      <c r="DP289" s="455"/>
      <c r="DQ289" s="452"/>
      <c r="DR289" s="456"/>
      <c r="FC289" s="237" t="str">
        <f t="shared" si="53"/>
        <v/>
      </c>
      <c r="FD289" s="91"/>
    </row>
    <row r="290" spans="1:160" ht="14.5" thickBot="1" x14ac:dyDescent="0.35">
      <c r="A290" s="338"/>
      <c r="B290" s="343"/>
      <c r="C290" s="128"/>
      <c r="D290" s="372"/>
      <c r="E290" s="351"/>
      <c r="F290" s="127"/>
      <c r="G290" s="127"/>
      <c r="H290" s="344"/>
      <c r="I290" s="348"/>
      <c r="J290" s="696"/>
      <c r="K290" s="344"/>
      <c r="L290" s="348"/>
      <c r="M290" s="344"/>
      <c r="N290" s="357"/>
      <c r="O290" s="127"/>
      <c r="P290" s="127"/>
      <c r="Q290" s="127"/>
      <c r="R290" s="358"/>
      <c r="S290" s="351"/>
      <c r="T290" s="127"/>
      <c r="U290" s="40"/>
      <c r="V290" s="446" t="str">
        <f t="shared" si="54"/>
        <v/>
      </c>
      <c r="W290" s="43" t="str">
        <f t="shared" si="45"/>
        <v/>
      </c>
      <c r="X290" s="42" t="str">
        <f t="shared" si="46"/>
        <v/>
      </c>
      <c r="Y290" s="238" t="str">
        <f t="shared" si="47"/>
        <v/>
      </c>
      <c r="Z290" s="112" t="str">
        <f t="shared" si="48"/>
        <v/>
      </c>
      <c r="AA290" s="833" t="str">
        <f t="shared" si="49"/>
        <v/>
      </c>
      <c r="AB290" s="456">
        <f t="shared" si="50"/>
        <v>0</v>
      </c>
      <c r="AC290" s="448">
        <f t="shared" si="52"/>
        <v>1</v>
      </c>
      <c r="AD290" s="837" t="str">
        <f t="shared" si="51"/>
        <v/>
      </c>
      <c r="AF290" s="438"/>
      <c r="AG290" s="461"/>
      <c r="AO290" s="438"/>
      <c r="AP290" s="472"/>
      <c r="AQ290" s="473"/>
      <c r="AR290" s="424"/>
      <c r="AS290" s="56"/>
      <c r="AT290" s="44"/>
      <c r="AU290" s="452"/>
      <c r="AV290" s="452"/>
      <c r="AW290" s="452"/>
      <c r="AX290" s="44"/>
      <c r="AY290" s="452"/>
      <c r="AZ290" s="56"/>
      <c r="BA290" s="452"/>
      <c r="BB290" s="455"/>
      <c r="BC290" s="455"/>
      <c r="BD290" s="56"/>
      <c r="BE290" s="452"/>
      <c r="BF290" s="452"/>
      <c r="BG290" s="456"/>
      <c r="BH290" s="457"/>
      <c r="BI290" s="56"/>
      <c r="BJ290" s="474"/>
      <c r="BK290" s="452"/>
      <c r="BL290" s="56"/>
      <c r="BM290" s="56"/>
      <c r="BN290" s="452"/>
      <c r="BR290" s="459"/>
      <c r="BS290" s="460"/>
      <c r="BZ290" s="475"/>
      <c r="CB290" s="452"/>
      <c r="CC290" s="452"/>
      <c r="CD290" s="452"/>
      <c r="CE290" s="56"/>
      <c r="CF290" s="452"/>
      <c r="CG290" s="452"/>
      <c r="CH290" s="452"/>
      <c r="CI290" s="452"/>
      <c r="CK290" s="382"/>
      <c r="CL290" s="382"/>
      <c r="CM290" s="382"/>
      <c r="CP290" s="464"/>
      <c r="CQ290" s="380"/>
      <c r="CR290" s="476"/>
      <c r="CS290" s="382"/>
      <c r="CT290" s="477"/>
      <c r="DB290" s="438"/>
      <c r="DC290" s="461"/>
      <c r="DD290" s="382"/>
      <c r="DE290" s="382"/>
      <c r="DF290" s="382"/>
      <c r="DJ290" s="438"/>
      <c r="DK290" s="461"/>
      <c r="DN290" s="438"/>
      <c r="DO290" s="452"/>
      <c r="DP290" s="455"/>
      <c r="DQ290" s="452"/>
      <c r="DR290" s="456"/>
      <c r="FC290" s="351" t="str">
        <f t="shared" si="53"/>
        <v/>
      </c>
      <c r="FD290" s="127"/>
    </row>
    <row r="291" spans="1:160" ht="14.5" thickBot="1" x14ac:dyDescent="0.35">
      <c r="A291" s="339"/>
      <c r="B291" s="345"/>
      <c r="C291" s="91"/>
      <c r="D291" s="360"/>
      <c r="E291" s="352"/>
      <c r="F291" s="91"/>
      <c r="G291" s="91"/>
      <c r="H291" s="346"/>
      <c r="I291" s="350"/>
      <c r="J291" s="697"/>
      <c r="K291" s="346"/>
      <c r="L291" s="349"/>
      <c r="M291" s="346"/>
      <c r="N291" s="361"/>
      <c r="O291" s="91"/>
      <c r="P291" s="91"/>
      <c r="Q291" s="91"/>
      <c r="R291" s="360"/>
      <c r="S291" s="353"/>
      <c r="T291" s="484"/>
      <c r="U291" s="40"/>
      <c r="V291" s="446" t="str">
        <f t="shared" si="54"/>
        <v/>
      </c>
      <c r="W291" s="43" t="str">
        <f t="shared" si="45"/>
        <v/>
      </c>
      <c r="X291" s="42" t="str">
        <f t="shared" si="46"/>
        <v/>
      </c>
      <c r="Y291" s="238" t="str">
        <f t="shared" si="47"/>
        <v/>
      </c>
      <c r="Z291" s="112" t="str">
        <f t="shared" si="48"/>
        <v/>
      </c>
      <c r="AA291" s="833" t="str">
        <f t="shared" si="49"/>
        <v/>
      </c>
      <c r="AB291" s="456">
        <f t="shared" si="50"/>
        <v>0</v>
      </c>
      <c r="AC291" s="448">
        <f t="shared" si="52"/>
        <v>1</v>
      </c>
      <c r="AD291" s="837" t="str">
        <f t="shared" si="51"/>
        <v/>
      </c>
      <c r="AF291" s="438"/>
      <c r="AG291" s="461"/>
      <c r="AO291" s="438"/>
      <c r="AP291" s="472"/>
      <c r="AQ291" s="473"/>
      <c r="AR291" s="424"/>
      <c r="AS291" s="56"/>
      <c r="AT291" s="44"/>
      <c r="AU291" s="452"/>
      <c r="AV291" s="452"/>
      <c r="AW291" s="452"/>
      <c r="AX291" s="44"/>
      <c r="AY291" s="452"/>
      <c r="AZ291" s="56"/>
      <c r="BA291" s="452"/>
      <c r="BB291" s="455"/>
      <c r="BC291" s="455"/>
      <c r="BD291" s="56"/>
      <c r="BE291" s="452"/>
      <c r="BF291" s="452"/>
      <c r="BG291" s="456"/>
      <c r="BH291" s="457"/>
      <c r="BI291" s="56"/>
      <c r="BJ291" s="474"/>
      <c r="BK291" s="452"/>
      <c r="BL291" s="56"/>
      <c r="BM291" s="56"/>
      <c r="BN291" s="452"/>
      <c r="BR291" s="459"/>
      <c r="BS291" s="460"/>
      <c r="BZ291" s="475"/>
      <c r="CB291" s="452"/>
      <c r="CC291" s="452"/>
      <c r="CD291" s="452"/>
      <c r="CE291" s="56"/>
      <c r="CF291" s="452"/>
      <c r="CG291" s="452"/>
      <c r="CH291" s="452"/>
      <c r="CI291" s="452"/>
      <c r="CK291" s="382"/>
      <c r="CL291" s="382"/>
      <c r="CM291" s="382"/>
      <c r="CP291" s="464"/>
      <c r="CQ291" s="380"/>
      <c r="CR291" s="476"/>
      <c r="CS291" s="382"/>
      <c r="CT291" s="477"/>
      <c r="DB291" s="438"/>
      <c r="DC291" s="461"/>
      <c r="DD291" s="382"/>
      <c r="DE291" s="382"/>
      <c r="DF291" s="382"/>
      <c r="DJ291" s="438"/>
      <c r="DK291" s="461"/>
      <c r="DN291" s="438"/>
      <c r="DO291" s="452"/>
      <c r="DP291" s="455"/>
      <c r="DQ291" s="452"/>
      <c r="DR291" s="456"/>
      <c r="FC291" s="237" t="str">
        <f t="shared" si="53"/>
        <v/>
      </c>
      <c r="FD291" s="91"/>
    </row>
    <row r="292" spans="1:160" ht="14.5" thickBot="1" x14ac:dyDescent="0.35">
      <c r="A292" s="338"/>
      <c r="B292" s="343"/>
      <c r="C292" s="128"/>
      <c r="D292" s="372"/>
      <c r="E292" s="351"/>
      <c r="F292" s="127"/>
      <c r="G292" s="127"/>
      <c r="H292" s="344"/>
      <c r="I292" s="348"/>
      <c r="J292" s="696"/>
      <c r="K292" s="344"/>
      <c r="L292" s="348"/>
      <c r="M292" s="344"/>
      <c r="N292" s="357"/>
      <c r="O292" s="127"/>
      <c r="P292" s="127"/>
      <c r="Q292" s="127"/>
      <c r="R292" s="358"/>
      <c r="S292" s="351"/>
      <c r="T292" s="127"/>
      <c r="U292" s="40"/>
      <c r="V292" s="446" t="str">
        <f t="shared" si="54"/>
        <v/>
      </c>
      <c r="W292" s="43" t="str">
        <f t="shared" si="45"/>
        <v/>
      </c>
      <c r="X292" s="42" t="str">
        <f t="shared" si="46"/>
        <v/>
      </c>
      <c r="Y292" s="238" t="str">
        <f t="shared" si="47"/>
        <v/>
      </c>
      <c r="Z292" s="112" t="str">
        <f t="shared" si="48"/>
        <v/>
      </c>
      <c r="AA292" s="833" t="str">
        <f t="shared" si="49"/>
        <v/>
      </c>
      <c r="AB292" s="456">
        <f t="shared" si="50"/>
        <v>0</v>
      </c>
      <c r="AC292" s="448">
        <f t="shared" si="52"/>
        <v>1</v>
      </c>
      <c r="AD292" s="837" t="str">
        <f t="shared" si="51"/>
        <v/>
      </c>
      <c r="AF292" s="438"/>
      <c r="AG292" s="461"/>
      <c r="AO292" s="438"/>
      <c r="AP292" s="472"/>
      <c r="AQ292" s="473"/>
      <c r="AR292" s="424"/>
      <c r="AS292" s="56"/>
      <c r="AT292" s="44"/>
      <c r="AU292" s="452"/>
      <c r="AV292" s="452"/>
      <c r="AW292" s="452"/>
      <c r="AX292" s="44"/>
      <c r="AY292" s="452"/>
      <c r="AZ292" s="56"/>
      <c r="BA292" s="452"/>
      <c r="BB292" s="455"/>
      <c r="BC292" s="455"/>
      <c r="BD292" s="56"/>
      <c r="BE292" s="452"/>
      <c r="BF292" s="452"/>
      <c r="BG292" s="456"/>
      <c r="BH292" s="457"/>
      <c r="BI292" s="56"/>
      <c r="BJ292" s="474"/>
      <c r="BK292" s="452"/>
      <c r="BL292" s="56"/>
      <c r="BM292" s="56"/>
      <c r="BN292" s="452"/>
      <c r="BR292" s="459"/>
      <c r="BS292" s="460"/>
      <c r="BZ292" s="475"/>
      <c r="CB292" s="452"/>
      <c r="CC292" s="452"/>
      <c r="CD292" s="452"/>
      <c r="CE292" s="56"/>
      <c r="CF292" s="452"/>
      <c r="CG292" s="452"/>
      <c r="CH292" s="452"/>
      <c r="CI292" s="452"/>
      <c r="CK292" s="382"/>
      <c r="CL292" s="382"/>
      <c r="CM292" s="382"/>
      <c r="CP292" s="464"/>
      <c r="CQ292" s="380"/>
      <c r="CR292" s="476"/>
      <c r="CS292" s="382"/>
      <c r="CT292" s="477"/>
      <c r="DB292" s="438"/>
      <c r="DC292" s="461"/>
      <c r="DD292" s="382"/>
      <c r="DE292" s="382"/>
      <c r="DF292" s="382"/>
      <c r="DJ292" s="438"/>
      <c r="DK292" s="461"/>
      <c r="DN292" s="438"/>
      <c r="DO292" s="452"/>
      <c r="DP292" s="455"/>
      <c r="DQ292" s="452"/>
      <c r="DR292" s="456"/>
      <c r="FC292" s="351" t="str">
        <f t="shared" si="53"/>
        <v/>
      </c>
      <c r="FD292" s="127"/>
    </row>
    <row r="293" spans="1:160" ht="14.5" thickBot="1" x14ac:dyDescent="0.35">
      <c r="A293" s="339"/>
      <c r="B293" s="345"/>
      <c r="C293" s="91"/>
      <c r="D293" s="360"/>
      <c r="E293" s="352"/>
      <c r="F293" s="91"/>
      <c r="G293" s="91"/>
      <c r="H293" s="346"/>
      <c r="I293" s="350"/>
      <c r="J293" s="697"/>
      <c r="K293" s="346"/>
      <c r="L293" s="349"/>
      <c r="M293" s="346"/>
      <c r="N293" s="361"/>
      <c r="O293" s="91"/>
      <c r="P293" s="91"/>
      <c r="Q293" s="91"/>
      <c r="R293" s="360"/>
      <c r="S293" s="353"/>
      <c r="T293" s="484"/>
      <c r="U293" s="40"/>
      <c r="V293" s="446" t="str">
        <f t="shared" si="54"/>
        <v/>
      </c>
      <c r="W293" s="43" t="str">
        <f t="shared" si="45"/>
        <v/>
      </c>
      <c r="X293" s="42" t="str">
        <f t="shared" si="46"/>
        <v/>
      </c>
      <c r="Y293" s="238" t="str">
        <f t="shared" si="47"/>
        <v/>
      </c>
      <c r="Z293" s="112" t="str">
        <f t="shared" si="48"/>
        <v/>
      </c>
      <c r="AA293" s="833" t="str">
        <f t="shared" si="49"/>
        <v/>
      </c>
      <c r="AB293" s="456">
        <f t="shared" si="50"/>
        <v>0</v>
      </c>
      <c r="AC293" s="448">
        <f t="shared" si="52"/>
        <v>1</v>
      </c>
      <c r="AD293" s="837" t="str">
        <f t="shared" si="51"/>
        <v/>
      </c>
      <c r="AF293" s="438"/>
      <c r="AG293" s="461"/>
      <c r="AO293" s="438"/>
      <c r="AP293" s="472"/>
      <c r="AQ293" s="473"/>
      <c r="AR293" s="424"/>
      <c r="AS293" s="56"/>
      <c r="AT293" s="44"/>
      <c r="AU293" s="452"/>
      <c r="AV293" s="452"/>
      <c r="AW293" s="452"/>
      <c r="AX293" s="44"/>
      <c r="AY293" s="452"/>
      <c r="AZ293" s="56"/>
      <c r="BA293" s="452"/>
      <c r="BB293" s="455"/>
      <c r="BC293" s="455"/>
      <c r="BD293" s="56"/>
      <c r="BE293" s="452"/>
      <c r="BF293" s="452"/>
      <c r="BG293" s="456"/>
      <c r="BH293" s="457"/>
      <c r="BI293" s="56"/>
      <c r="BJ293" s="474"/>
      <c r="BK293" s="452"/>
      <c r="BL293" s="56"/>
      <c r="BM293" s="56"/>
      <c r="BN293" s="452"/>
      <c r="BR293" s="459"/>
      <c r="BS293" s="460"/>
      <c r="BZ293" s="475"/>
      <c r="CB293" s="452"/>
      <c r="CC293" s="452"/>
      <c r="CD293" s="452"/>
      <c r="CE293" s="56"/>
      <c r="CF293" s="452"/>
      <c r="CG293" s="452"/>
      <c r="CH293" s="452"/>
      <c r="CI293" s="452"/>
      <c r="CK293" s="382"/>
      <c r="CL293" s="382"/>
      <c r="CM293" s="382"/>
      <c r="CP293" s="464"/>
      <c r="CQ293" s="380"/>
      <c r="CR293" s="476"/>
      <c r="CS293" s="382"/>
      <c r="CT293" s="477"/>
      <c r="DB293" s="438"/>
      <c r="DC293" s="461"/>
      <c r="DD293" s="382"/>
      <c r="DE293" s="382"/>
      <c r="DF293" s="382"/>
      <c r="DJ293" s="438"/>
      <c r="DK293" s="461"/>
      <c r="DN293" s="438"/>
      <c r="DO293" s="452"/>
      <c r="DP293" s="455"/>
      <c r="DQ293" s="452"/>
      <c r="DR293" s="456"/>
      <c r="FC293" s="237" t="str">
        <f t="shared" si="53"/>
        <v/>
      </c>
      <c r="FD293" s="91"/>
    </row>
    <row r="294" spans="1:160" ht="14.5" thickBot="1" x14ac:dyDescent="0.35">
      <c r="A294" s="338"/>
      <c r="B294" s="343"/>
      <c r="C294" s="128"/>
      <c r="D294" s="372"/>
      <c r="E294" s="351"/>
      <c r="F294" s="127"/>
      <c r="G294" s="127"/>
      <c r="H294" s="344"/>
      <c r="I294" s="348"/>
      <c r="J294" s="696"/>
      <c r="K294" s="344"/>
      <c r="L294" s="348"/>
      <c r="M294" s="344"/>
      <c r="N294" s="357"/>
      <c r="O294" s="127"/>
      <c r="P294" s="127"/>
      <c r="Q294" s="127"/>
      <c r="R294" s="358"/>
      <c r="S294" s="351"/>
      <c r="T294" s="127"/>
      <c r="U294" s="40"/>
      <c r="V294" s="446" t="str">
        <f t="shared" si="54"/>
        <v/>
      </c>
      <c r="W294" s="43" t="str">
        <f t="shared" si="45"/>
        <v/>
      </c>
      <c r="X294" s="42" t="str">
        <f t="shared" si="46"/>
        <v/>
      </c>
      <c r="Y294" s="238" t="str">
        <f t="shared" si="47"/>
        <v/>
      </c>
      <c r="Z294" s="112" t="str">
        <f t="shared" si="48"/>
        <v/>
      </c>
      <c r="AA294" s="833" t="str">
        <f t="shared" si="49"/>
        <v/>
      </c>
      <c r="AB294" s="456">
        <f t="shared" si="50"/>
        <v>0</v>
      </c>
      <c r="AC294" s="448">
        <f t="shared" si="52"/>
        <v>1</v>
      </c>
      <c r="AD294" s="837" t="str">
        <f t="shared" si="51"/>
        <v/>
      </c>
      <c r="AF294" s="438"/>
      <c r="AG294" s="461"/>
      <c r="AO294" s="438"/>
      <c r="AP294" s="472"/>
      <c r="AQ294" s="473"/>
      <c r="AR294" s="424"/>
      <c r="AS294" s="56"/>
      <c r="AT294" s="44"/>
      <c r="AU294" s="452"/>
      <c r="AV294" s="452"/>
      <c r="AW294" s="452"/>
      <c r="AX294" s="44"/>
      <c r="AY294" s="452"/>
      <c r="AZ294" s="56"/>
      <c r="BA294" s="452"/>
      <c r="BB294" s="455"/>
      <c r="BC294" s="455"/>
      <c r="BD294" s="56"/>
      <c r="BE294" s="452"/>
      <c r="BF294" s="452"/>
      <c r="BG294" s="456"/>
      <c r="BH294" s="457"/>
      <c r="BI294" s="56"/>
      <c r="BJ294" s="474"/>
      <c r="BK294" s="452"/>
      <c r="BL294" s="56"/>
      <c r="BM294" s="56"/>
      <c r="BN294" s="452"/>
      <c r="BR294" s="459"/>
      <c r="BS294" s="460"/>
      <c r="BZ294" s="475"/>
      <c r="CB294" s="452"/>
      <c r="CC294" s="452"/>
      <c r="CD294" s="452"/>
      <c r="CE294" s="56"/>
      <c r="CF294" s="452"/>
      <c r="CG294" s="452"/>
      <c r="CH294" s="452"/>
      <c r="CI294" s="452"/>
      <c r="CK294" s="382"/>
      <c r="CL294" s="382"/>
      <c r="CM294" s="382"/>
      <c r="CP294" s="464"/>
      <c r="CQ294" s="380"/>
      <c r="CR294" s="476"/>
      <c r="CS294" s="382"/>
      <c r="CT294" s="477"/>
      <c r="DB294" s="438"/>
      <c r="DC294" s="461"/>
      <c r="DD294" s="382"/>
      <c r="DE294" s="382"/>
      <c r="DF294" s="382"/>
      <c r="DJ294" s="438"/>
      <c r="DK294" s="461"/>
      <c r="DN294" s="438"/>
      <c r="DO294" s="452"/>
      <c r="DP294" s="455"/>
      <c r="DQ294" s="452"/>
      <c r="DR294" s="456"/>
      <c r="FC294" s="351" t="str">
        <f t="shared" si="53"/>
        <v/>
      </c>
      <c r="FD294" s="127"/>
    </row>
    <row r="295" spans="1:160" ht="14.5" thickBot="1" x14ac:dyDescent="0.35">
      <c r="A295" s="339"/>
      <c r="B295" s="345"/>
      <c r="C295" s="91"/>
      <c r="D295" s="360"/>
      <c r="E295" s="352"/>
      <c r="F295" s="91"/>
      <c r="G295" s="91"/>
      <c r="H295" s="346"/>
      <c r="I295" s="350"/>
      <c r="J295" s="697"/>
      <c r="K295" s="346"/>
      <c r="L295" s="349"/>
      <c r="M295" s="346"/>
      <c r="N295" s="361"/>
      <c r="O295" s="91"/>
      <c r="P295" s="91"/>
      <c r="Q295" s="91"/>
      <c r="R295" s="360"/>
      <c r="S295" s="353"/>
      <c r="T295" s="484"/>
      <c r="U295" s="40"/>
      <c r="V295" s="446" t="str">
        <f t="shared" si="54"/>
        <v/>
      </c>
      <c r="W295" s="43" t="str">
        <f t="shared" si="45"/>
        <v/>
      </c>
      <c r="X295" s="42" t="str">
        <f t="shared" si="46"/>
        <v/>
      </c>
      <c r="Y295" s="238" t="str">
        <f t="shared" si="47"/>
        <v/>
      </c>
      <c r="Z295" s="112" t="str">
        <f t="shared" si="48"/>
        <v/>
      </c>
      <c r="AA295" s="833" t="str">
        <f t="shared" si="49"/>
        <v/>
      </c>
      <c r="AB295" s="456">
        <f t="shared" si="50"/>
        <v>0</v>
      </c>
      <c r="AC295" s="448">
        <f t="shared" si="52"/>
        <v>1</v>
      </c>
      <c r="AD295" s="837" t="str">
        <f t="shared" si="51"/>
        <v/>
      </c>
      <c r="AF295" s="438"/>
      <c r="AG295" s="461"/>
      <c r="AO295" s="438"/>
      <c r="AP295" s="472"/>
      <c r="AQ295" s="473"/>
      <c r="AR295" s="424"/>
      <c r="AS295" s="56"/>
      <c r="AT295" s="44"/>
      <c r="AU295" s="452"/>
      <c r="AV295" s="452"/>
      <c r="AW295" s="452"/>
      <c r="AX295" s="44"/>
      <c r="AY295" s="452"/>
      <c r="AZ295" s="56"/>
      <c r="BA295" s="452"/>
      <c r="BB295" s="455"/>
      <c r="BC295" s="455"/>
      <c r="BD295" s="56"/>
      <c r="BE295" s="452"/>
      <c r="BF295" s="452"/>
      <c r="BG295" s="456"/>
      <c r="BH295" s="457"/>
      <c r="BI295" s="56"/>
      <c r="BJ295" s="474"/>
      <c r="BK295" s="452"/>
      <c r="BL295" s="56"/>
      <c r="BM295" s="56"/>
      <c r="BN295" s="452"/>
      <c r="BR295" s="459"/>
      <c r="BS295" s="460"/>
      <c r="BZ295" s="475"/>
      <c r="CB295" s="452"/>
      <c r="CC295" s="452"/>
      <c r="CD295" s="452"/>
      <c r="CE295" s="56"/>
      <c r="CF295" s="452"/>
      <c r="CG295" s="452"/>
      <c r="CH295" s="452"/>
      <c r="CI295" s="452"/>
      <c r="CK295" s="382"/>
      <c r="CL295" s="382"/>
      <c r="CM295" s="382"/>
      <c r="CP295" s="464"/>
      <c r="CQ295" s="380"/>
      <c r="CR295" s="476"/>
      <c r="CS295" s="382"/>
      <c r="CT295" s="477"/>
      <c r="DB295" s="438"/>
      <c r="DC295" s="461"/>
      <c r="DD295" s="382"/>
      <c r="DE295" s="382"/>
      <c r="DF295" s="382"/>
      <c r="DJ295" s="438"/>
      <c r="DK295" s="461"/>
      <c r="DN295" s="438"/>
      <c r="DO295" s="452"/>
      <c r="DP295" s="455"/>
      <c r="DQ295" s="452"/>
      <c r="DR295" s="456"/>
      <c r="FC295" s="237" t="str">
        <f t="shared" si="53"/>
        <v/>
      </c>
      <c r="FD295" s="91"/>
    </row>
    <row r="296" spans="1:160" ht="14.5" thickBot="1" x14ac:dyDescent="0.35">
      <c r="A296" s="338"/>
      <c r="B296" s="343"/>
      <c r="C296" s="128"/>
      <c r="D296" s="372"/>
      <c r="E296" s="351"/>
      <c r="F296" s="127"/>
      <c r="G296" s="127"/>
      <c r="H296" s="344"/>
      <c r="I296" s="348"/>
      <c r="J296" s="696"/>
      <c r="K296" s="344"/>
      <c r="L296" s="348"/>
      <c r="M296" s="344"/>
      <c r="N296" s="357"/>
      <c r="O296" s="127"/>
      <c r="P296" s="127"/>
      <c r="Q296" s="127"/>
      <c r="R296" s="358"/>
      <c r="S296" s="351"/>
      <c r="T296" s="127"/>
      <c r="U296" s="40"/>
      <c r="V296" s="446" t="str">
        <f t="shared" si="54"/>
        <v/>
      </c>
      <c r="W296" s="43" t="str">
        <f t="shared" si="45"/>
        <v/>
      </c>
      <c r="X296" s="42" t="str">
        <f t="shared" si="46"/>
        <v/>
      </c>
      <c r="Y296" s="238" t="str">
        <f t="shared" si="47"/>
        <v/>
      </c>
      <c r="Z296" s="112" t="str">
        <f t="shared" si="48"/>
        <v/>
      </c>
      <c r="AA296" s="833" t="str">
        <f t="shared" si="49"/>
        <v/>
      </c>
      <c r="AB296" s="456">
        <f t="shared" si="50"/>
        <v>0</v>
      </c>
      <c r="AC296" s="448">
        <f t="shared" si="52"/>
        <v>1</v>
      </c>
      <c r="AD296" s="837" t="str">
        <f t="shared" si="51"/>
        <v/>
      </c>
      <c r="AF296" s="438"/>
      <c r="AG296" s="461"/>
      <c r="AO296" s="438"/>
      <c r="AP296" s="472"/>
      <c r="AQ296" s="473"/>
      <c r="AR296" s="424"/>
      <c r="AS296" s="56"/>
      <c r="AT296" s="44"/>
      <c r="AU296" s="452"/>
      <c r="AV296" s="452"/>
      <c r="AW296" s="452"/>
      <c r="AX296" s="44"/>
      <c r="AY296" s="452"/>
      <c r="AZ296" s="56"/>
      <c r="BA296" s="452"/>
      <c r="BB296" s="455"/>
      <c r="BC296" s="455"/>
      <c r="BD296" s="56"/>
      <c r="BE296" s="452"/>
      <c r="BF296" s="452"/>
      <c r="BG296" s="456"/>
      <c r="BH296" s="457"/>
      <c r="BI296" s="56"/>
      <c r="BJ296" s="474"/>
      <c r="BK296" s="452"/>
      <c r="BL296" s="56"/>
      <c r="BM296" s="56"/>
      <c r="BN296" s="452"/>
      <c r="BR296" s="459"/>
      <c r="BS296" s="460"/>
      <c r="BZ296" s="475"/>
      <c r="CB296" s="452"/>
      <c r="CC296" s="452"/>
      <c r="CD296" s="452"/>
      <c r="CE296" s="56"/>
      <c r="CF296" s="452"/>
      <c r="CG296" s="452"/>
      <c r="CH296" s="452"/>
      <c r="CI296" s="452"/>
      <c r="CK296" s="382"/>
      <c r="CL296" s="382"/>
      <c r="CM296" s="382"/>
      <c r="CP296" s="464"/>
      <c r="CQ296" s="380"/>
      <c r="CR296" s="476"/>
      <c r="CS296" s="382"/>
      <c r="CT296" s="477"/>
      <c r="DB296" s="438"/>
      <c r="DC296" s="461"/>
      <c r="DD296" s="382"/>
      <c r="DE296" s="382"/>
      <c r="DF296" s="382"/>
      <c r="DJ296" s="438"/>
      <c r="DK296" s="461"/>
      <c r="DN296" s="438"/>
      <c r="DO296" s="452"/>
      <c r="DP296" s="455"/>
      <c r="DQ296" s="452"/>
      <c r="DR296" s="456"/>
      <c r="FC296" s="351" t="str">
        <f t="shared" si="53"/>
        <v/>
      </c>
      <c r="FD296" s="127"/>
    </row>
    <row r="297" spans="1:160" ht="14.5" thickBot="1" x14ac:dyDescent="0.35">
      <c r="A297" s="339"/>
      <c r="B297" s="345"/>
      <c r="C297" s="91"/>
      <c r="D297" s="360"/>
      <c r="E297" s="352"/>
      <c r="F297" s="91"/>
      <c r="G297" s="91"/>
      <c r="H297" s="346"/>
      <c r="I297" s="350"/>
      <c r="J297" s="697"/>
      <c r="K297" s="346"/>
      <c r="L297" s="349"/>
      <c r="M297" s="346"/>
      <c r="N297" s="361"/>
      <c r="O297" s="91"/>
      <c r="P297" s="91"/>
      <c r="Q297" s="91"/>
      <c r="R297" s="360"/>
      <c r="S297" s="353"/>
      <c r="T297" s="484"/>
      <c r="U297" s="40"/>
      <c r="V297" s="446" t="str">
        <f t="shared" si="54"/>
        <v/>
      </c>
      <c r="W297" s="43" t="str">
        <f t="shared" si="45"/>
        <v/>
      </c>
      <c r="X297" s="42" t="str">
        <f t="shared" si="46"/>
        <v/>
      </c>
      <c r="Y297" s="238" t="str">
        <f t="shared" si="47"/>
        <v/>
      </c>
      <c r="Z297" s="112" t="str">
        <f t="shared" si="48"/>
        <v/>
      </c>
      <c r="AA297" s="833" t="str">
        <f t="shared" si="49"/>
        <v/>
      </c>
      <c r="AB297" s="456">
        <f t="shared" si="50"/>
        <v>0</v>
      </c>
      <c r="AC297" s="448">
        <f t="shared" si="52"/>
        <v>1</v>
      </c>
      <c r="AD297" s="837" t="str">
        <f t="shared" si="51"/>
        <v/>
      </c>
      <c r="AF297" s="438"/>
      <c r="AG297" s="461"/>
      <c r="AO297" s="438"/>
      <c r="AP297" s="472"/>
      <c r="AQ297" s="473"/>
      <c r="AR297" s="424"/>
      <c r="AS297" s="56"/>
      <c r="AT297" s="44"/>
      <c r="AU297" s="452"/>
      <c r="AV297" s="452"/>
      <c r="AW297" s="452"/>
      <c r="AX297" s="44"/>
      <c r="AY297" s="452"/>
      <c r="AZ297" s="56"/>
      <c r="BA297" s="452"/>
      <c r="BB297" s="455"/>
      <c r="BC297" s="455"/>
      <c r="BD297" s="56"/>
      <c r="BE297" s="452"/>
      <c r="BF297" s="452"/>
      <c r="BG297" s="456"/>
      <c r="BH297" s="457"/>
      <c r="BI297" s="56"/>
      <c r="BJ297" s="474"/>
      <c r="BK297" s="452"/>
      <c r="BL297" s="56"/>
      <c r="BM297" s="56"/>
      <c r="BN297" s="452"/>
      <c r="BR297" s="459"/>
      <c r="BS297" s="460"/>
      <c r="BZ297" s="475"/>
      <c r="CB297" s="452"/>
      <c r="CC297" s="452"/>
      <c r="CD297" s="452"/>
      <c r="CE297" s="56"/>
      <c r="CF297" s="452"/>
      <c r="CG297" s="452"/>
      <c r="CH297" s="452"/>
      <c r="CI297" s="452"/>
      <c r="CK297" s="382"/>
      <c r="CL297" s="382"/>
      <c r="CM297" s="382"/>
      <c r="CP297" s="464"/>
      <c r="CQ297" s="380"/>
      <c r="CR297" s="476"/>
      <c r="CS297" s="382"/>
      <c r="CT297" s="477"/>
      <c r="DB297" s="438"/>
      <c r="DC297" s="461"/>
      <c r="DD297" s="382"/>
      <c r="DE297" s="382"/>
      <c r="DF297" s="382"/>
      <c r="DJ297" s="438"/>
      <c r="DK297" s="461"/>
      <c r="DN297" s="438"/>
      <c r="DO297" s="452"/>
      <c r="DP297" s="455"/>
      <c r="DQ297" s="452"/>
      <c r="DR297" s="456"/>
      <c r="FC297" s="237" t="str">
        <f t="shared" si="53"/>
        <v/>
      </c>
      <c r="FD297" s="91"/>
    </row>
    <row r="298" spans="1:160" ht="14.5" thickBot="1" x14ac:dyDescent="0.35">
      <c r="A298" s="338"/>
      <c r="B298" s="343"/>
      <c r="C298" s="128"/>
      <c r="D298" s="372"/>
      <c r="E298" s="351"/>
      <c r="F298" s="127"/>
      <c r="G298" s="127"/>
      <c r="H298" s="344"/>
      <c r="I298" s="348"/>
      <c r="J298" s="696"/>
      <c r="K298" s="344"/>
      <c r="L298" s="348"/>
      <c r="M298" s="344"/>
      <c r="N298" s="357"/>
      <c r="O298" s="127"/>
      <c r="P298" s="127"/>
      <c r="Q298" s="127"/>
      <c r="R298" s="358"/>
      <c r="S298" s="351"/>
      <c r="T298" s="127"/>
      <c r="U298" s="40"/>
      <c r="V298" s="446" t="str">
        <f t="shared" si="54"/>
        <v/>
      </c>
      <c r="W298" s="43" t="str">
        <f t="shared" si="45"/>
        <v/>
      </c>
      <c r="X298" s="42" t="str">
        <f t="shared" si="46"/>
        <v/>
      </c>
      <c r="Y298" s="238" t="str">
        <f t="shared" si="47"/>
        <v/>
      </c>
      <c r="Z298" s="112" t="str">
        <f t="shared" si="48"/>
        <v/>
      </c>
      <c r="AA298" s="833" t="str">
        <f t="shared" si="49"/>
        <v/>
      </c>
      <c r="AB298" s="456">
        <f t="shared" si="50"/>
        <v>0</v>
      </c>
      <c r="AC298" s="448">
        <f t="shared" si="52"/>
        <v>1</v>
      </c>
      <c r="AD298" s="837" t="str">
        <f t="shared" si="51"/>
        <v/>
      </c>
      <c r="AF298" s="438"/>
      <c r="AG298" s="461"/>
      <c r="AO298" s="438"/>
      <c r="AP298" s="472"/>
      <c r="AQ298" s="473"/>
      <c r="AR298" s="424"/>
      <c r="AS298" s="56"/>
      <c r="AT298" s="44"/>
      <c r="AU298" s="452"/>
      <c r="AV298" s="452"/>
      <c r="AW298" s="452"/>
      <c r="AX298" s="44"/>
      <c r="AY298" s="452"/>
      <c r="AZ298" s="56"/>
      <c r="BA298" s="452"/>
      <c r="BB298" s="455"/>
      <c r="BC298" s="455"/>
      <c r="BD298" s="56"/>
      <c r="BE298" s="452"/>
      <c r="BF298" s="452"/>
      <c r="BG298" s="456"/>
      <c r="BH298" s="457"/>
      <c r="BI298" s="56"/>
      <c r="BJ298" s="474"/>
      <c r="BK298" s="452"/>
      <c r="BL298" s="56"/>
      <c r="BM298" s="56"/>
      <c r="BN298" s="452"/>
      <c r="BR298" s="459"/>
      <c r="BS298" s="460"/>
      <c r="BZ298" s="475"/>
      <c r="CB298" s="452"/>
      <c r="CC298" s="452"/>
      <c r="CD298" s="452"/>
      <c r="CE298" s="56"/>
      <c r="CF298" s="452"/>
      <c r="CG298" s="452"/>
      <c r="CH298" s="452"/>
      <c r="CI298" s="452"/>
      <c r="CK298" s="382"/>
      <c r="CL298" s="382"/>
      <c r="CM298" s="382"/>
      <c r="CP298" s="464"/>
      <c r="CQ298" s="380"/>
      <c r="CR298" s="476"/>
      <c r="CS298" s="382"/>
      <c r="CT298" s="477"/>
      <c r="DB298" s="438"/>
      <c r="DC298" s="461"/>
      <c r="DD298" s="382"/>
      <c r="DE298" s="382"/>
      <c r="DF298" s="382"/>
      <c r="DJ298" s="438"/>
      <c r="DK298" s="461"/>
      <c r="DN298" s="438"/>
      <c r="DO298" s="452"/>
      <c r="DP298" s="455"/>
      <c r="DQ298" s="452"/>
      <c r="DR298" s="456"/>
      <c r="FC298" s="351" t="str">
        <f t="shared" si="53"/>
        <v/>
      </c>
      <c r="FD298" s="127"/>
    </row>
    <row r="299" spans="1:160" ht="14.5" thickBot="1" x14ac:dyDescent="0.35">
      <c r="A299" s="339"/>
      <c r="B299" s="345"/>
      <c r="C299" s="91"/>
      <c r="D299" s="360"/>
      <c r="E299" s="352"/>
      <c r="F299" s="91"/>
      <c r="G299" s="91"/>
      <c r="H299" s="346"/>
      <c r="I299" s="350"/>
      <c r="J299" s="697"/>
      <c r="K299" s="346"/>
      <c r="L299" s="349"/>
      <c r="M299" s="346"/>
      <c r="N299" s="361"/>
      <c r="O299" s="91"/>
      <c r="P299" s="91"/>
      <c r="Q299" s="91"/>
      <c r="R299" s="360"/>
      <c r="S299" s="353"/>
      <c r="T299" s="484"/>
      <c r="U299" s="40"/>
      <c r="V299" s="446" t="str">
        <f t="shared" si="54"/>
        <v/>
      </c>
      <c r="W299" s="43" t="str">
        <f t="shared" si="45"/>
        <v/>
      </c>
      <c r="X299" s="42" t="str">
        <f t="shared" si="46"/>
        <v/>
      </c>
      <c r="Y299" s="238" t="str">
        <f t="shared" si="47"/>
        <v/>
      </c>
      <c r="Z299" s="112" t="str">
        <f t="shared" si="48"/>
        <v/>
      </c>
      <c r="AA299" s="833" t="str">
        <f t="shared" si="49"/>
        <v/>
      </c>
      <c r="AB299" s="456">
        <f t="shared" si="50"/>
        <v>0</v>
      </c>
      <c r="AC299" s="448">
        <f t="shared" si="52"/>
        <v>1</v>
      </c>
      <c r="AD299" s="837" t="str">
        <f t="shared" si="51"/>
        <v/>
      </c>
      <c r="AF299" s="438"/>
      <c r="AG299" s="461"/>
      <c r="AO299" s="438"/>
      <c r="AP299" s="472"/>
      <c r="AQ299" s="473"/>
      <c r="AR299" s="424"/>
      <c r="AS299" s="56"/>
      <c r="AT299" s="44"/>
      <c r="AU299" s="452"/>
      <c r="AV299" s="452"/>
      <c r="AW299" s="452"/>
      <c r="AX299" s="44"/>
      <c r="AY299" s="452"/>
      <c r="AZ299" s="56"/>
      <c r="BA299" s="452"/>
      <c r="BB299" s="455"/>
      <c r="BC299" s="455"/>
      <c r="BD299" s="56"/>
      <c r="BE299" s="452"/>
      <c r="BF299" s="452"/>
      <c r="BG299" s="456"/>
      <c r="BH299" s="457"/>
      <c r="BI299" s="56"/>
      <c r="BJ299" s="474"/>
      <c r="BK299" s="452"/>
      <c r="BL299" s="56"/>
      <c r="BM299" s="56"/>
      <c r="BN299" s="452"/>
      <c r="BR299" s="459"/>
      <c r="BS299" s="460"/>
      <c r="BZ299" s="475"/>
      <c r="CB299" s="452"/>
      <c r="CC299" s="452"/>
      <c r="CD299" s="452"/>
      <c r="CE299" s="56"/>
      <c r="CF299" s="452"/>
      <c r="CG299" s="452"/>
      <c r="CH299" s="452"/>
      <c r="CI299" s="452"/>
      <c r="CK299" s="382"/>
      <c r="CL299" s="382"/>
      <c r="CM299" s="382"/>
      <c r="CP299" s="464"/>
      <c r="CQ299" s="380"/>
      <c r="CR299" s="476"/>
      <c r="CS299" s="382"/>
      <c r="CT299" s="477"/>
      <c r="DB299" s="438"/>
      <c r="DC299" s="461"/>
      <c r="DD299" s="382"/>
      <c r="DE299" s="382"/>
      <c r="DF299" s="382"/>
      <c r="DJ299" s="438"/>
      <c r="DK299" s="461"/>
      <c r="DN299" s="438"/>
      <c r="DO299" s="452"/>
      <c r="DP299" s="455"/>
      <c r="DQ299" s="452"/>
      <c r="DR299" s="456"/>
      <c r="FC299" s="237" t="str">
        <f t="shared" si="53"/>
        <v/>
      </c>
      <c r="FD299" s="91"/>
    </row>
    <row r="300" spans="1:160" ht="14.5" thickBot="1" x14ac:dyDescent="0.35">
      <c r="A300" s="338"/>
      <c r="B300" s="343"/>
      <c r="C300" s="128"/>
      <c r="D300" s="372"/>
      <c r="E300" s="351"/>
      <c r="F300" s="127"/>
      <c r="G300" s="127"/>
      <c r="H300" s="344"/>
      <c r="I300" s="348"/>
      <c r="J300" s="696"/>
      <c r="K300" s="344"/>
      <c r="L300" s="348"/>
      <c r="M300" s="344"/>
      <c r="N300" s="357"/>
      <c r="O300" s="127"/>
      <c r="P300" s="127"/>
      <c r="Q300" s="127"/>
      <c r="R300" s="358"/>
      <c r="S300" s="351"/>
      <c r="T300" s="127"/>
      <c r="U300" s="40"/>
      <c r="V300" s="446" t="str">
        <f t="shared" si="54"/>
        <v/>
      </c>
      <c r="W300" s="43" t="str">
        <f t="shared" si="45"/>
        <v/>
      </c>
      <c r="X300" s="42" t="str">
        <f t="shared" si="46"/>
        <v/>
      </c>
      <c r="Y300" s="238" t="str">
        <f t="shared" si="47"/>
        <v/>
      </c>
      <c r="Z300" s="112" t="str">
        <f t="shared" si="48"/>
        <v/>
      </c>
      <c r="AA300" s="833" t="str">
        <f t="shared" si="49"/>
        <v/>
      </c>
      <c r="AB300" s="456">
        <f t="shared" si="50"/>
        <v>0</v>
      </c>
      <c r="AC300" s="448">
        <f t="shared" si="52"/>
        <v>1</v>
      </c>
      <c r="AD300" s="837" t="str">
        <f t="shared" si="51"/>
        <v/>
      </c>
      <c r="AF300" s="438"/>
      <c r="AG300" s="461"/>
      <c r="AO300" s="438"/>
      <c r="AP300" s="472"/>
      <c r="AQ300" s="473"/>
      <c r="AR300" s="424"/>
      <c r="AS300" s="56"/>
      <c r="AT300" s="44"/>
      <c r="AU300" s="452"/>
      <c r="AV300" s="452"/>
      <c r="AW300" s="452"/>
      <c r="AX300" s="44"/>
      <c r="AY300" s="452"/>
      <c r="AZ300" s="56"/>
      <c r="BA300" s="452"/>
      <c r="BB300" s="455"/>
      <c r="BC300" s="455"/>
      <c r="BD300" s="56"/>
      <c r="BE300" s="452"/>
      <c r="BF300" s="452"/>
      <c r="BG300" s="456"/>
      <c r="BH300" s="457"/>
      <c r="BI300" s="56"/>
      <c r="BJ300" s="474"/>
      <c r="BK300" s="452"/>
      <c r="BL300" s="56"/>
      <c r="BM300" s="56"/>
      <c r="BN300" s="452"/>
      <c r="BR300" s="459"/>
      <c r="BS300" s="460"/>
      <c r="BZ300" s="475"/>
      <c r="CB300" s="452"/>
      <c r="CC300" s="452"/>
      <c r="CD300" s="452"/>
      <c r="CE300" s="56"/>
      <c r="CF300" s="452"/>
      <c r="CG300" s="452"/>
      <c r="CH300" s="452"/>
      <c r="CI300" s="452"/>
      <c r="CK300" s="382"/>
      <c r="CL300" s="382"/>
      <c r="CM300" s="382"/>
      <c r="CP300" s="464"/>
      <c r="CQ300" s="380"/>
      <c r="CR300" s="476"/>
      <c r="CS300" s="382"/>
      <c r="CT300" s="477"/>
      <c r="DB300" s="438"/>
      <c r="DC300" s="461"/>
      <c r="DD300" s="382"/>
      <c r="DE300" s="382"/>
      <c r="DF300" s="382"/>
      <c r="DJ300" s="438"/>
      <c r="DK300" s="461"/>
      <c r="DN300" s="438"/>
      <c r="DO300" s="452"/>
      <c r="DP300" s="455"/>
      <c r="DQ300" s="452"/>
      <c r="DR300" s="456"/>
      <c r="FC300" s="351" t="str">
        <f t="shared" si="53"/>
        <v/>
      </c>
      <c r="FD300" s="127"/>
    </row>
    <row r="301" spans="1:160" ht="14.5" thickBot="1" x14ac:dyDescent="0.35">
      <c r="A301" s="339"/>
      <c r="B301" s="345"/>
      <c r="C301" s="91"/>
      <c r="D301" s="360"/>
      <c r="E301" s="352"/>
      <c r="F301" s="91"/>
      <c r="G301" s="91"/>
      <c r="H301" s="346"/>
      <c r="I301" s="350"/>
      <c r="J301" s="697"/>
      <c r="K301" s="346"/>
      <c r="L301" s="349"/>
      <c r="M301" s="346"/>
      <c r="N301" s="361"/>
      <c r="O301" s="91"/>
      <c r="P301" s="91"/>
      <c r="Q301" s="91"/>
      <c r="R301" s="360"/>
      <c r="S301" s="353"/>
      <c r="T301" s="484"/>
      <c r="U301" s="40"/>
      <c r="V301" s="446" t="str">
        <f t="shared" si="54"/>
        <v/>
      </c>
      <c r="W301" s="43" t="str">
        <f t="shared" si="45"/>
        <v/>
      </c>
      <c r="X301" s="42" t="str">
        <f t="shared" si="46"/>
        <v/>
      </c>
      <c r="Y301" s="238" t="str">
        <f t="shared" si="47"/>
        <v/>
      </c>
      <c r="Z301" s="112" t="str">
        <f t="shared" si="48"/>
        <v/>
      </c>
      <c r="AA301" s="833" t="str">
        <f t="shared" si="49"/>
        <v/>
      </c>
      <c r="AB301" s="456">
        <f t="shared" si="50"/>
        <v>0</v>
      </c>
      <c r="AC301" s="448">
        <f t="shared" si="52"/>
        <v>1</v>
      </c>
      <c r="AD301" s="837" t="str">
        <f t="shared" si="51"/>
        <v/>
      </c>
      <c r="AF301" s="438"/>
      <c r="AG301" s="461"/>
      <c r="AO301" s="438"/>
      <c r="AP301" s="472"/>
      <c r="AQ301" s="473"/>
      <c r="AR301" s="424"/>
      <c r="AS301" s="56"/>
      <c r="AT301" s="44"/>
      <c r="AU301" s="452"/>
      <c r="AV301" s="452"/>
      <c r="AW301" s="452"/>
      <c r="AX301" s="44"/>
      <c r="AY301" s="452"/>
      <c r="AZ301" s="56"/>
      <c r="BA301" s="452"/>
      <c r="BB301" s="455"/>
      <c r="BC301" s="455"/>
      <c r="BD301" s="56"/>
      <c r="BE301" s="452"/>
      <c r="BF301" s="452"/>
      <c r="BG301" s="456"/>
      <c r="BH301" s="457"/>
      <c r="BI301" s="56"/>
      <c r="BJ301" s="474"/>
      <c r="BK301" s="452"/>
      <c r="BL301" s="56"/>
      <c r="BM301" s="56"/>
      <c r="BN301" s="452"/>
      <c r="BR301" s="459"/>
      <c r="BS301" s="460"/>
      <c r="BZ301" s="475"/>
      <c r="CB301" s="452"/>
      <c r="CC301" s="452"/>
      <c r="CD301" s="452"/>
      <c r="CE301" s="56"/>
      <c r="CF301" s="452"/>
      <c r="CG301" s="452"/>
      <c r="CH301" s="452"/>
      <c r="CI301" s="452"/>
      <c r="CK301" s="382"/>
      <c r="CL301" s="382"/>
      <c r="CM301" s="382"/>
      <c r="CP301" s="464"/>
      <c r="CQ301" s="380"/>
      <c r="CR301" s="476"/>
      <c r="CS301" s="382"/>
      <c r="CT301" s="477"/>
      <c r="DB301" s="438"/>
      <c r="DC301" s="461"/>
      <c r="DD301" s="382"/>
      <c r="DE301" s="382"/>
      <c r="DF301" s="382"/>
      <c r="DJ301" s="438"/>
      <c r="DK301" s="461"/>
      <c r="DN301" s="438"/>
      <c r="DO301" s="452"/>
      <c r="DP301" s="455"/>
      <c r="DQ301" s="452"/>
      <c r="DR301" s="456"/>
      <c r="FC301" s="237" t="str">
        <f t="shared" si="53"/>
        <v/>
      </c>
      <c r="FD301" s="91"/>
    </row>
    <row r="302" spans="1:160" ht="14.5" thickBot="1" x14ac:dyDescent="0.35">
      <c r="A302" s="338"/>
      <c r="B302" s="343"/>
      <c r="C302" s="128"/>
      <c r="D302" s="372"/>
      <c r="E302" s="351"/>
      <c r="F302" s="127"/>
      <c r="G302" s="127"/>
      <c r="H302" s="344"/>
      <c r="I302" s="348"/>
      <c r="J302" s="696"/>
      <c r="K302" s="344"/>
      <c r="L302" s="348"/>
      <c r="M302" s="344"/>
      <c r="N302" s="357"/>
      <c r="O302" s="127"/>
      <c r="P302" s="127"/>
      <c r="Q302" s="127"/>
      <c r="R302" s="358"/>
      <c r="S302" s="351"/>
      <c r="T302" s="127"/>
      <c r="U302" s="40"/>
      <c r="V302" s="446" t="str">
        <f t="shared" si="54"/>
        <v/>
      </c>
      <c r="W302" s="43" t="str">
        <f t="shared" si="45"/>
        <v/>
      </c>
      <c r="X302" s="42" t="str">
        <f t="shared" si="46"/>
        <v/>
      </c>
      <c r="Y302" s="238" t="str">
        <f t="shared" si="47"/>
        <v/>
      </c>
      <c r="Z302" s="112" t="str">
        <f t="shared" si="48"/>
        <v/>
      </c>
      <c r="AA302" s="833" t="str">
        <f t="shared" si="49"/>
        <v/>
      </c>
      <c r="AB302" s="456">
        <f t="shared" si="50"/>
        <v>0</v>
      </c>
      <c r="AC302" s="448">
        <f t="shared" si="52"/>
        <v>1</v>
      </c>
      <c r="AD302" s="837" t="str">
        <f t="shared" si="51"/>
        <v/>
      </c>
      <c r="AF302" s="438"/>
      <c r="AG302" s="461"/>
      <c r="AO302" s="438"/>
      <c r="AP302" s="472"/>
      <c r="AQ302" s="473"/>
      <c r="AR302" s="424"/>
      <c r="AS302" s="56"/>
      <c r="AT302" s="44"/>
      <c r="AU302" s="452"/>
      <c r="AV302" s="452"/>
      <c r="AW302" s="452"/>
      <c r="AX302" s="44"/>
      <c r="AY302" s="452"/>
      <c r="AZ302" s="56"/>
      <c r="BA302" s="452"/>
      <c r="BB302" s="455"/>
      <c r="BC302" s="455"/>
      <c r="BD302" s="56"/>
      <c r="BE302" s="452"/>
      <c r="BF302" s="452"/>
      <c r="BG302" s="456"/>
      <c r="BH302" s="457"/>
      <c r="BI302" s="56"/>
      <c r="BJ302" s="474"/>
      <c r="BK302" s="452"/>
      <c r="BL302" s="56"/>
      <c r="BM302" s="56"/>
      <c r="BN302" s="452"/>
      <c r="BR302" s="459"/>
      <c r="BS302" s="460"/>
      <c r="BZ302" s="475"/>
      <c r="CB302" s="452"/>
      <c r="CC302" s="452"/>
      <c r="CD302" s="452"/>
      <c r="CE302" s="56"/>
      <c r="CF302" s="452"/>
      <c r="CG302" s="452"/>
      <c r="CH302" s="452"/>
      <c r="CI302" s="452"/>
      <c r="CK302" s="382"/>
      <c r="CL302" s="382"/>
      <c r="CM302" s="382"/>
      <c r="CP302" s="464"/>
      <c r="CQ302" s="380"/>
      <c r="CR302" s="476"/>
      <c r="CS302" s="382"/>
      <c r="CT302" s="477"/>
      <c r="DB302" s="438"/>
      <c r="DC302" s="461"/>
      <c r="DD302" s="382"/>
      <c r="DE302" s="382"/>
      <c r="DF302" s="382"/>
      <c r="DJ302" s="438"/>
      <c r="DK302" s="461"/>
      <c r="DN302" s="438"/>
      <c r="DO302" s="452"/>
      <c r="DP302" s="455"/>
      <c r="DQ302" s="452"/>
      <c r="DR302" s="456"/>
      <c r="FC302" s="351" t="str">
        <f t="shared" si="53"/>
        <v/>
      </c>
      <c r="FD302" s="127"/>
    </row>
    <row r="303" spans="1:160" ht="14.5" thickBot="1" x14ac:dyDescent="0.35">
      <c r="A303" s="339"/>
      <c r="B303" s="345"/>
      <c r="C303" s="91"/>
      <c r="D303" s="360"/>
      <c r="E303" s="352"/>
      <c r="F303" s="91"/>
      <c r="G303" s="91"/>
      <c r="H303" s="346"/>
      <c r="I303" s="350"/>
      <c r="J303" s="697"/>
      <c r="K303" s="346"/>
      <c r="L303" s="349"/>
      <c r="M303" s="346"/>
      <c r="N303" s="361"/>
      <c r="O303" s="91"/>
      <c r="P303" s="91"/>
      <c r="Q303" s="91"/>
      <c r="R303" s="360"/>
      <c r="S303" s="353"/>
      <c r="T303" s="484"/>
      <c r="U303" s="40"/>
      <c r="V303" s="446" t="str">
        <f t="shared" si="54"/>
        <v/>
      </c>
      <c r="W303" s="43" t="str">
        <f t="shared" si="45"/>
        <v/>
      </c>
      <c r="X303" s="42" t="str">
        <f t="shared" si="46"/>
        <v/>
      </c>
      <c r="Y303" s="238" t="str">
        <f t="shared" si="47"/>
        <v/>
      </c>
      <c r="Z303" s="112" t="str">
        <f t="shared" si="48"/>
        <v/>
      </c>
      <c r="AA303" s="833" t="str">
        <f t="shared" si="49"/>
        <v/>
      </c>
      <c r="AB303" s="456">
        <f t="shared" si="50"/>
        <v>0</v>
      </c>
      <c r="AC303" s="448">
        <f t="shared" si="52"/>
        <v>1</v>
      </c>
      <c r="AD303" s="837" t="str">
        <f t="shared" si="51"/>
        <v/>
      </c>
      <c r="AF303" s="438"/>
      <c r="AG303" s="461"/>
      <c r="AO303" s="438"/>
      <c r="AP303" s="472"/>
      <c r="AQ303" s="473"/>
      <c r="AR303" s="424"/>
      <c r="AS303" s="56"/>
      <c r="AT303" s="44"/>
      <c r="AU303" s="452"/>
      <c r="AV303" s="452"/>
      <c r="AW303" s="452"/>
      <c r="AX303" s="44"/>
      <c r="AY303" s="452"/>
      <c r="AZ303" s="56"/>
      <c r="BA303" s="452"/>
      <c r="BB303" s="455"/>
      <c r="BC303" s="455"/>
      <c r="BD303" s="56"/>
      <c r="BE303" s="452"/>
      <c r="BF303" s="452"/>
      <c r="BG303" s="456"/>
      <c r="BH303" s="457"/>
      <c r="BI303" s="56"/>
      <c r="BJ303" s="474"/>
      <c r="BK303" s="452"/>
      <c r="BL303" s="56"/>
      <c r="BM303" s="56"/>
      <c r="BN303" s="452"/>
      <c r="BR303" s="459"/>
      <c r="BS303" s="460"/>
      <c r="BZ303" s="475"/>
      <c r="CB303" s="452"/>
      <c r="CC303" s="452"/>
      <c r="CD303" s="452"/>
      <c r="CE303" s="56"/>
      <c r="CF303" s="452"/>
      <c r="CG303" s="452"/>
      <c r="CH303" s="452"/>
      <c r="CI303" s="452"/>
      <c r="CK303" s="382"/>
      <c r="CL303" s="382"/>
      <c r="CM303" s="382"/>
      <c r="CP303" s="464"/>
      <c r="CQ303" s="380"/>
      <c r="CR303" s="476"/>
      <c r="CS303" s="382"/>
      <c r="CT303" s="477"/>
      <c r="DB303" s="438"/>
      <c r="DC303" s="461"/>
      <c r="DD303" s="382"/>
      <c r="DE303" s="382"/>
      <c r="DF303" s="382"/>
      <c r="DJ303" s="438"/>
      <c r="DK303" s="461"/>
      <c r="DN303" s="438"/>
      <c r="DO303" s="452"/>
      <c r="DP303" s="455"/>
      <c r="DQ303" s="452"/>
      <c r="DR303" s="456"/>
      <c r="FC303" s="237" t="str">
        <f t="shared" si="53"/>
        <v/>
      </c>
      <c r="FD303" s="91"/>
    </row>
    <row r="304" spans="1:160" ht="14.5" thickBot="1" x14ac:dyDescent="0.35">
      <c r="A304" s="338"/>
      <c r="B304" s="343"/>
      <c r="C304" s="128"/>
      <c r="D304" s="372"/>
      <c r="E304" s="351"/>
      <c r="F304" s="127"/>
      <c r="G304" s="127"/>
      <c r="H304" s="344"/>
      <c r="I304" s="348"/>
      <c r="J304" s="696"/>
      <c r="K304" s="344"/>
      <c r="L304" s="348"/>
      <c r="M304" s="344"/>
      <c r="N304" s="357"/>
      <c r="O304" s="127"/>
      <c r="P304" s="127"/>
      <c r="Q304" s="127"/>
      <c r="R304" s="358"/>
      <c r="S304" s="351"/>
      <c r="T304" s="127"/>
      <c r="U304" s="40"/>
      <c r="V304" s="446" t="str">
        <f t="shared" si="54"/>
        <v/>
      </c>
      <c r="W304" s="43" t="str">
        <f t="shared" si="45"/>
        <v/>
      </c>
      <c r="X304" s="42" t="str">
        <f t="shared" si="46"/>
        <v/>
      </c>
      <c r="Y304" s="238" t="str">
        <f t="shared" si="47"/>
        <v/>
      </c>
      <c r="Z304" s="112" t="str">
        <f t="shared" si="48"/>
        <v/>
      </c>
      <c r="AA304" s="833" t="str">
        <f t="shared" si="49"/>
        <v/>
      </c>
      <c r="AB304" s="456">
        <f t="shared" si="50"/>
        <v>0</v>
      </c>
      <c r="AC304" s="448">
        <f t="shared" si="52"/>
        <v>1</v>
      </c>
      <c r="AD304" s="837" t="str">
        <f t="shared" si="51"/>
        <v/>
      </c>
      <c r="AF304" s="438"/>
      <c r="AG304" s="461"/>
      <c r="AO304" s="438"/>
      <c r="AP304" s="472"/>
      <c r="AQ304" s="473"/>
      <c r="AR304" s="424"/>
      <c r="AS304" s="56"/>
      <c r="AT304" s="44"/>
      <c r="AU304" s="452"/>
      <c r="AV304" s="452"/>
      <c r="AW304" s="452"/>
      <c r="AX304" s="44"/>
      <c r="AY304" s="452"/>
      <c r="AZ304" s="56"/>
      <c r="BA304" s="452"/>
      <c r="BB304" s="455"/>
      <c r="BC304" s="455"/>
      <c r="BD304" s="56"/>
      <c r="BE304" s="452"/>
      <c r="BF304" s="452"/>
      <c r="BG304" s="456"/>
      <c r="BH304" s="457"/>
      <c r="BI304" s="56"/>
      <c r="BJ304" s="474"/>
      <c r="BK304" s="452"/>
      <c r="BL304" s="56"/>
      <c r="BM304" s="56"/>
      <c r="BN304" s="452"/>
      <c r="BR304" s="459"/>
      <c r="BS304" s="460"/>
      <c r="BZ304" s="475"/>
      <c r="CB304" s="452"/>
      <c r="CC304" s="452"/>
      <c r="CD304" s="452"/>
      <c r="CE304" s="56"/>
      <c r="CF304" s="452"/>
      <c r="CG304" s="452"/>
      <c r="CH304" s="452"/>
      <c r="CI304" s="452"/>
      <c r="CK304" s="382"/>
      <c r="CL304" s="382"/>
      <c r="CM304" s="382"/>
      <c r="CP304" s="464"/>
      <c r="CQ304" s="380"/>
      <c r="CR304" s="476"/>
      <c r="CS304" s="382"/>
      <c r="CT304" s="477"/>
      <c r="DB304" s="438"/>
      <c r="DC304" s="461"/>
      <c r="DD304" s="382"/>
      <c r="DE304" s="382"/>
      <c r="DF304" s="382"/>
      <c r="DJ304" s="438"/>
      <c r="DK304" s="461"/>
      <c r="DN304" s="438"/>
      <c r="DO304" s="452"/>
      <c r="DP304" s="455"/>
      <c r="DQ304" s="452"/>
      <c r="DR304" s="456"/>
      <c r="FC304" s="351" t="str">
        <f t="shared" si="53"/>
        <v/>
      </c>
      <c r="FD304" s="127"/>
    </row>
    <row r="305" spans="1:160" ht="14.5" thickBot="1" x14ac:dyDescent="0.35">
      <c r="A305" s="339"/>
      <c r="B305" s="345"/>
      <c r="C305" s="91"/>
      <c r="D305" s="360"/>
      <c r="E305" s="352"/>
      <c r="F305" s="91"/>
      <c r="G305" s="91"/>
      <c r="H305" s="346"/>
      <c r="I305" s="350"/>
      <c r="J305" s="697"/>
      <c r="K305" s="346"/>
      <c r="L305" s="349"/>
      <c r="M305" s="346"/>
      <c r="N305" s="361"/>
      <c r="O305" s="91"/>
      <c r="P305" s="91"/>
      <c r="Q305" s="91"/>
      <c r="R305" s="360"/>
      <c r="S305" s="353"/>
      <c r="T305" s="484"/>
      <c r="U305" s="40"/>
      <c r="V305" s="446" t="str">
        <f t="shared" si="54"/>
        <v/>
      </c>
      <c r="W305" s="43" t="str">
        <f t="shared" si="45"/>
        <v/>
      </c>
      <c r="X305" s="42" t="str">
        <f t="shared" si="46"/>
        <v/>
      </c>
      <c r="Y305" s="238" t="str">
        <f t="shared" si="47"/>
        <v/>
      </c>
      <c r="Z305" s="112" t="str">
        <f t="shared" si="48"/>
        <v/>
      </c>
      <c r="AA305" s="833" t="str">
        <f t="shared" si="49"/>
        <v/>
      </c>
      <c r="AB305" s="456">
        <f t="shared" si="50"/>
        <v>0</v>
      </c>
      <c r="AC305" s="448">
        <f t="shared" si="52"/>
        <v>1</v>
      </c>
      <c r="AD305" s="837" t="str">
        <f t="shared" si="51"/>
        <v/>
      </c>
      <c r="AF305" s="438"/>
      <c r="AG305" s="461"/>
      <c r="AO305" s="438"/>
      <c r="AP305" s="472"/>
      <c r="AQ305" s="473"/>
      <c r="AR305" s="424"/>
      <c r="AS305" s="56"/>
      <c r="AT305" s="44"/>
      <c r="AU305" s="452"/>
      <c r="AV305" s="452"/>
      <c r="AW305" s="452"/>
      <c r="AX305" s="44"/>
      <c r="AY305" s="452"/>
      <c r="AZ305" s="56"/>
      <c r="BA305" s="452"/>
      <c r="BB305" s="455"/>
      <c r="BC305" s="455"/>
      <c r="BD305" s="56"/>
      <c r="BE305" s="452"/>
      <c r="BF305" s="452"/>
      <c r="BG305" s="456"/>
      <c r="BH305" s="457"/>
      <c r="BI305" s="56"/>
      <c r="BJ305" s="474"/>
      <c r="BK305" s="452"/>
      <c r="BL305" s="56"/>
      <c r="BM305" s="56"/>
      <c r="BN305" s="452"/>
      <c r="BR305" s="459"/>
      <c r="BS305" s="460"/>
      <c r="BZ305" s="475"/>
      <c r="CB305" s="452"/>
      <c r="CC305" s="452"/>
      <c r="CD305" s="452"/>
      <c r="CE305" s="56"/>
      <c r="CF305" s="452"/>
      <c r="CG305" s="452"/>
      <c r="CH305" s="452"/>
      <c r="CI305" s="452"/>
      <c r="CK305" s="382"/>
      <c r="CL305" s="382"/>
      <c r="CM305" s="382"/>
      <c r="CP305" s="464"/>
      <c r="CQ305" s="380"/>
      <c r="CR305" s="476"/>
      <c r="CS305" s="382"/>
      <c r="CT305" s="477"/>
      <c r="DB305" s="438"/>
      <c r="DC305" s="461"/>
      <c r="DD305" s="382"/>
      <c r="DE305" s="382"/>
      <c r="DF305" s="382"/>
      <c r="DJ305" s="438"/>
      <c r="DK305" s="461"/>
      <c r="DN305" s="438"/>
      <c r="DO305" s="452"/>
      <c r="DP305" s="455"/>
      <c r="DQ305" s="452"/>
      <c r="DR305" s="456"/>
      <c r="FC305" s="237" t="str">
        <f t="shared" si="53"/>
        <v/>
      </c>
      <c r="FD305" s="91"/>
    </row>
    <row r="306" spans="1:160" ht="14.5" thickBot="1" x14ac:dyDescent="0.35">
      <c r="A306" s="338"/>
      <c r="B306" s="343"/>
      <c r="C306" s="128"/>
      <c r="D306" s="372"/>
      <c r="E306" s="351"/>
      <c r="F306" s="127"/>
      <c r="G306" s="127"/>
      <c r="H306" s="344"/>
      <c r="I306" s="348"/>
      <c r="J306" s="696"/>
      <c r="K306" s="344"/>
      <c r="L306" s="348"/>
      <c r="M306" s="344"/>
      <c r="N306" s="357"/>
      <c r="O306" s="127"/>
      <c r="P306" s="127"/>
      <c r="Q306" s="127"/>
      <c r="R306" s="358"/>
      <c r="S306" s="351"/>
      <c r="T306" s="127"/>
      <c r="U306" s="40"/>
      <c r="V306" s="446" t="str">
        <f t="shared" si="54"/>
        <v/>
      </c>
      <c r="W306" s="43" t="str">
        <f t="shared" si="45"/>
        <v/>
      </c>
      <c r="X306" s="42" t="str">
        <f t="shared" si="46"/>
        <v/>
      </c>
      <c r="Y306" s="238" t="str">
        <f t="shared" si="47"/>
        <v/>
      </c>
      <c r="Z306" s="112" t="str">
        <f t="shared" si="48"/>
        <v/>
      </c>
      <c r="AA306" s="833" t="str">
        <f t="shared" si="49"/>
        <v/>
      </c>
      <c r="AB306" s="456">
        <f t="shared" si="50"/>
        <v>0</v>
      </c>
      <c r="AC306" s="448">
        <f t="shared" si="52"/>
        <v>1</v>
      </c>
      <c r="AD306" s="837" t="str">
        <f t="shared" si="51"/>
        <v/>
      </c>
      <c r="AF306" s="438"/>
      <c r="AG306" s="461"/>
      <c r="AO306" s="438"/>
      <c r="AP306" s="472"/>
      <c r="AQ306" s="473"/>
      <c r="AR306" s="424"/>
      <c r="AS306" s="56"/>
      <c r="AT306" s="44"/>
      <c r="AU306" s="452"/>
      <c r="AV306" s="452"/>
      <c r="AW306" s="452"/>
      <c r="AX306" s="44"/>
      <c r="AY306" s="452"/>
      <c r="AZ306" s="56"/>
      <c r="BA306" s="452"/>
      <c r="BB306" s="455"/>
      <c r="BC306" s="455"/>
      <c r="BD306" s="56"/>
      <c r="BE306" s="452"/>
      <c r="BF306" s="452"/>
      <c r="BG306" s="456"/>
      <c r="BH306" s="457"/>
      <c r="BI306" s="56"/>
      <c r="BJ306" s="474"/>
      <c r="BK306" s="452"/>
      <c r="BL306" s="56"/>
      <c r="BM306" s="56"/>
      <c r="BN306" s="452"/>
      <c r="BR306" s="459"/>
      <c r="BS306" s="460"/>
      <c r="BZ306" s="475"/>
      <c r="CB306" s="452"/>
      <c r="CC306" s="452"/>
      <c r="CD306" s="452"/>
      <c r="CE306" s="56"/>
      <c r="CF306" s="452"/>
      <c r="CG306" s="452"/>
      <c r="CH306" s="452"/>
      <c r="CI306" s="452"/>
      <c r="CK306" s="382"/>
      <c r="CL306" s="382"/>
      <c r="CM306" s="382"/>
      <c r="CP306" s="464"/>
      <c r="CQ306" s="380"/>
      <c r="CR306" s="476"/>
      <c r="CS306" s="382"/>
      <c r="CT306" s="477"/>
      <c r="DB306" s="438"/>
      <c r="DC306" s="461"/>
      <c r="DD306" s="382"/>
      <c r="DE306" s="382"/>
      <c r="DF306" s="382"/>
      <c r="DJ306" s="438"/>
      <c r="DK306" s="461"/>
      <c r="DN306" s="438"/>
      <c r="DO306" s="452"/>
      <c r="DP306" s="455"/>
      <c r="DQ306" s="452"/>
      <c r="DR306" s="456"/>
      <c r="FC306" s="351" t="str">
        <f t="shared" si="53"/>
        <v/>
      </c>
      <c r="FD306" s="127"/>
    </row>
    <row r="307" spans="1:160" ht="14.5" thickBot="1" x14ac:dyDescent="0.35">
      <c r="A307" s="339"/>
      <c r="B307" s="345"/>
      <c r="C307" s="91"/>
      <c r="D307" s="360"/>
      <c r="E307" s="352"/>
      <c r="F307" s="91"/>
      <c r="G307" s="91"/>
      <c r="H307" s="346"/>
      <c r="I307" s="350"/>
      <c r="J307" s="697"/>
      <c r="K307" s="346"/>
      <c r="L307" s="349"/>
      <c r="M307" s="346"/>
      <c r="N307" s="361"/>
      <c r="O307" s="91"/>
      <c r="P307" s="91"/>
      <c r="Q307" s="91"/>
      <c r="R307" s="360"/>
      <c r="S307" s="353"/>
      <c r="T307" s="484"/>
      <c r="U307" s="40"/>
      <c r="V307" s="446" t="str">
        <f t="shared" si="54"/>
        <v/>
      </c>
      <c r="W307" s="43" t="str">
        <f t="shared" si="45"/>
        <v/>
      </c>
      <c r="X307" s="42" t="str">
        <f t="shared" si="46"/>
        <v/>
      </c>
      <c r="Y307" s="238" t="str">
        <f t="shared" si="47"/>
        <v/>
      </c>
      <c r="Z307" s="112" t="str">
        <f t="shared" si="48"/>
        <v/>
      </c>
      <c r="AA307" s="833" t="str">
        <f t="shared" si="49"/>
        <v/>
      </c>
      <c r="AB307" s="456">
        <f t="shared" si="50"/>
        <v>0</v>
      </c>
      <c r="AC307" s="448">
        <f t="shared" si="52"/>
        <v>1</v>
      </c>
      <c r="AD307" s="837" t="str">
        <f t="shared" si="51"/>
        <v/>
      </c>
      <c r="AF307" s="438"/>
      <c r="AG307" s="461"/>
      <c r="AO307" s="438"/>
      <c r="AP307" s="472"/>
      <c r="AQ307" s="473"/>
      <c r="AR307" s="424"/>
      <c r="AS307" s="56"/>
      <c r="AT307" s="44"/>
      <c r="AU307" s="452"/>
      <c r="AV307" s="452"/>
      <c r="AW307" s="452"/>
      <c r="AX307" s="44"/>
      <c r="AY307" s="452"/>
      <c r="AZ307" s="56"/>
      <c r="BA307" s="452"/>
      <c r="BB307" s="455"/>
      <c r="BC307" s="455"/>
      <c r="BD307" s="56"/>
      <c r="BE307" s="452"/>
      <c r="BF307" s="452"/>
      <c r="BG307" s="456"/>
      <c r="BH307" s="457"/>
      <c r="BI307" s="56"/>
      <c r="BJ307" s="474"/>
      <c r="BK307" s="452"/>
      <c r="BL307" s="56"/>
      <c r="BM307" s="56"/>
      <c r="BN307" s="452"/>
      <c r="BR307" s="459"/>
      <c r="BS307" s="460"/>
      <c r="BZ307" s="475"/>
      <c r="CB307" s="452"/>
      <c r="CC307" s="452"/>
      <c r="CD307" s="452"/>
      <c r="CE307" s="56"/>
      <c r="CF307" s="452"/>
      <c r="CG307" s="452"/>
      <c r="CH307" s="452"/>
      <c r="CI307" s="452"/>
      <c r="CK307" s="382"/>
      <c r="CL307" s="382"/>
      <c r="CM307" s="382"/>
      <c r="CP307" s="464"/>
      <c r="CQ307" s="380"/>
      <c r="CR307" s="476"/>
      <c r="CS307" s="382"/>
      <c r="CT307" s="477"/>
      <c r="DB307" s="438"/>
      <c r="DC307" s="461"/>
      <c r="DD307" s="382"/>
      <c r="DE307" s="382"/>
      <c r="DF307" s="382"/>
      <c r="DJ307" s="438"/>
      <c r="DK307" s="461"/>
      <c r="DN307" s="438"/>
      <c r="DO307" s="452"/>
      <c r="DP307" s="455"/>
      <c r="DQ307" s="452"/>
      <c r="DR307" s="456"/>
      <c r="FC307" s="237" t="str">
        <f t="shared" si="53"/>
        <v/>
      </c>
      <c r="FD307" s="91"/>
    </row>
    <row r="308" spans="1:160" ht="14.5" thickBot="1" x14ac:dyDescent="0.35">
      <c r="A308" s="338"/>
      <c r="B308" s="343"/>
      <c r="C308" s="128"/>
      <c r="D308" s="372"/>
      <c r="E308" s="351"/>
      <c r="F308" s="127"/>
      <c r="G308" s="127"/>
      <c r="H308" s="344"/>
      <c r="I308" s="348"/>
      <c r="J308" s="696"/>
      <c r="K308" s="344"/>
      <c r="L308" s="348"/>
      <c r="M308" s="344"/>
      <c r="N308" s="357"/>
      <c r="O308" s="127"/>
      <c r="P308" s="127"/>
      <c r="Q308" s="127"/>
      <c r="R308" s="358"/>
      <c r="S308" s="351"/>
      <c r="T308" s="127"/>
      <c r="U308" s="40"/>
      <c r="V308" s="446" t="str">
        <f t="shared" si="54"/>
        <v/>
      </c>
      <c r="W308" s="43" t="str">
        <f t="shared" si="45"/>
        <v/>
      </c>
      <c r="X308" s="42" t="str">
        <f t="shared" si="46"/>
        <v/>
      </c>
      <c r="Y308" s="238" t="str">
        <f t="shared" si="47"/>
        <v/>
      </c>
      <c r="Z308" s="112" t="str">
        <f t="shared" si="48"/>
        <v/>
      </c>
      <c r="AA308" s="833" t="str">
        <f t="shared" si="49"/>
        <v/>
      </c>
      <c r="AB308" s="456">
        <f t="shared" si="50"/>
        <v>0</v>
      </c>
      <c r="AC308" s="448">
        <f t="shared" si="52"/>
        <v>1</v>
      </c>
      <c r="AD308" s="837" t="str">
        <f t="shared" si="51"/>
        <v/>
      </c>
      <c r="AF308" s="438"/>
      <c r="AG308" s="461"/>
      <c r="AO308" s="438"/>
      <c r="AP308" s="472"/>
      <c r="AQ308" s="473"/>
      <c r="AR308" s="424"/>
      <c r="AS308" s="56"/>
      <c r="AT308" s="44"/>
      <c r="AU308" s="452"/>
      <c r="AV308" s="452"/>
      <c r="AW308" s="452"/>
      <c r="AX308" s="44"/>
      <c r="AY308" s="452"/>
      <c r="AZ308" s="56"/>
      <c r="BA308" s="452"/>
      <c r="BB308" s="455"/>
      <c r="BC308" s="455"/>
      <c r="BD308" s="56"/>
      <c r="BE308" s="452"/>
      <c r="BF308" s="452"/>
      <c r="BG308" s="456"/>
      <c r="BH308" s="457"/>
      <c r="BI308" s="56"/>
      <c r="BJ308" s="474"/>
      <c r="BK308" s="452"/>
      <c r="BL308" s="56"/>
      <c r="BM308" s="56"/>
      <c r="BN308" s="452"/>
      <c r="BR308" s="459"/>
      <c r="BS308" s="460"/>
      <c r="BZ308" s="475"/>
      <c r="CB308" s="452"/>
      <c r="CC308" s="452"/>
      <c r="CD308" s="452"/>
      <c r="CE308" s="56"/>
      <c r="CF308" s="452"/>
      <c r="CG308" s="452"/>
      <c r="CH308" s="452"/>
      <c r="CI308" s="452"/>
      <c r="CK308" s="382"/>
      <c r="CL308" s="382"/>
      <c r="CM308" s="382"/>
      <c r="CP308" s="464"/>
      <c r="CQ308" s="380"/>
      <c r="CR308" s="476"/>
      <c r="CS308" s="382"/>
      <c r="CT308" s="477"/>
      <c r="DB308" s="438"/>
      <c r="DC308" s="461"/>
      <c r="DD308" s="382"/>
      <c r="DE308" s="382"/>
      <c r="DF308" s="382"/>
      <c r="DJ308" s="438"/>
      <c r="DK308" s="461"/>
      <c r="DN308" s="438"/>
      <c r="DO308" s="452"/>
      <c r="DP308" s="455"/>
      <c r="DQ308" s="452"/>
      <c r="DR308" s="456"/>
      <c r="FC308" s="351" t="str">
        <f t="shared" si="53"/>
        <v/>
      </c>
      <c r="FD308" s="127"/>
    </row>
    <row r="309" spans="1:160" ht="14.5" thickBot="1" x14ac:dyDescent="0.35">
      <c r="A309" s="339"/>
      <c r="B309" s="345"/>
      <c r="C309" s="91"/>
      <c r="D309" s="360"/>
      <c r="E309" s="352"/>
      <c r="F309" s="91"/>
      <c r="G309" s="91"/>
      <c r="H309" s="346"/>
      <c r="I309" s="350"/>
      <c r="J309" s="697"/>
      <c r="K309" s="346"/>
      <c r="L309" s="349"/>
      <c r="M309" s="346"/>
      <c r="N309" s="361"/>
      <c r="O309" s="91"/>
      <c r="P309" s="91"/>
      <c r="Q309" s="91"/>
      <c r="R309" s="360"/>
      <c r="S309" s="353"/>
      <c r="T309" s="484"/>
      <c r="U309" s="40"/>
      <c r="V309" s="446" t="str">
        <f t="shared" si="54"/>
        <v/>
      </c>
      <c r="W309" s="43" t="str">
        <f t="shared" si="45"/>
        <v/>
      </c>
      <c r="X309" s="42" t="str">
        <f t="shared" si="46"/>
        <v/>
      </c>
      <c r="Y309" s="238" t="str">
        <f t="shared" si="47"/>
        <v/>
      </c>
      <c r="Z309" s="112" t="str">
        <f t="shared" si="48"/>
        <v/>
      </c>
      <c r="AA309" s="833" t="str">
        <f t="shared" si="49"/>
        <v/>
      </c>
      <c r="AB309" s="456">
        <f t="shared" si="50"/>
        <v>0</v>
      </c>
      <c r="AC309" s="448">
        <f t="shared" si="52"/>
        <v>1</v>
      </c>
      <c r="AD309" s="837" t="str">
        <f t="shared" si="51"/>
        <v/>
      </c>
      <c r="AF309" s="438"/>
      <c r="AG309" s="461"/>
      <c r="AO309" s="438"/>
      <c r="AP309" s="472"/>
      <c r="AQ309" s="473"/>
      <c r="AR309" s="424"/>
      <c r="AS309" s="56"/>
      <c r="AT309" s="44"/>
      <c r="AU309" s="452"/>
      <c r="AV309" s="452"/>
      <c r="AW309" s="452"/>
      <c r="AX309" s="44"/>
      <c r="AY309" s="452"/>
      <c r="AZ309" s="56"/>
      <c r="BA309" s="452"/>
      <c r="BB309" s="455"/>
      <c r="BC309" s="455"/>
      <c r="BD309" s="56"/>
      <c r="BE309" s="452"/>
      <c r="BF309" s="452"/>
      <c r="BG309" s="456"/>
      <c r="BH309" s="457"/>
      <c r="BI309" s="56"/>
      <c r="BJ309" s="474"/>
      <c r="BK309" s="452"/>
      <c r="BL309" s="56"/>
      <c r="BM309" s="56"/>
      <c r="BN309" s="452"/>
      <c r="BR309" s="459"/>
      <c r="BS309" s="460"/>
      <c r="BZ309" s="475"/>
      <c r="CB309" s="452"/>
      <c r="CC309" s="452"/>
      <c r="CD309" s="452"/>
      <c r="CE309" s="56"/>
      <c r="CF309" s="452"/>
      <c r="CG309" s="452"/>
      <c r="CH309" s="452"/>
      <c r="CI309" s="452"/>
      <c r="CK309" s="382"/>
      <c r="CL309" s="382"/>
      <c r="CM309" s="382"/>
      <c r="CP309" s="464"/>
      <c r="CQ309" s="380"/>
      <c r="CR309" s="476"/>
      <c r="CS309" s="382"/>
      <c r="CT309" s="477"/>
      <c r="DB309" s="438"/>
      <c r="DC309" s="461"/>
      <c r="DD309" s="382"/>
      <c r="DE309" s="382"/>
      <c r="DF309" s="382"/>
      <c r="DJ309" s="438"/>
      <c r="DK309" s="461"/>
      <c r="DN309" s="438"/>
      <c r="DO309" s="452"/>
      <c r="DP309" s="455"/>
      <c r="DQ309" s="452"/>
      <c r="DR309" s="456"/>
      <c r="FC309" s="237" t="str">
        <f t="shared" si="53"/>
        <v/>
      </c>
      <c r="FD309" s="91"/>
    </row>
    <row r="310" spans="1:160" ht="14.5" thickBot="1" x14ac:dyDescent="0.35">
      <c r="A310" s="338"/>
      <c r="B310" s="343"/>
      <c r="C310" s="128"/>
      <c r="D310" s="372"/>
      <c r="E310" s="351"/>
      <c r="F310" s="127"/>
      <c r="G310" s="127"/>
      <c r="H310" s="344"/>
      <c r="I310" s="348"/>
      <c r="J310" s="696"/>
      <c r="K310" s="344"/>
      <c r="L310" s="348"/>
      <c r="M310" s="344"/>
      <c r="N310" s="357"/>
      <c r="O310" s="127"/>
      <c r="P310" s="127"/>
      <c r="Q310" s="127"/>
      <c r="R310" s="358"/>
      <c r="S310" s="351"/>
      <c r="T310" s="127"/>
      <c r="U310" s="40"/>
      <c r="V310" s="446" t="str">
        <f t="shared" si="54"/>
        <v/>
      </c>
      <c r="W310" s="43" t="str">
        <f t="shared" si="45"/>
        <v/>
      </c>
      <c r="X310" s="42" t="str">
        <f t="shared" si="46"/>
        <v/>
      </c>
      <c r="Y310" s="238" t="str">
        <f t="shared" si="47"/>
        <v/>
      </c>
      <c r="Z310" s="112" t="str">
        <f t="shared" si="48"/>
        <v/>
      </c>
      <c r="AA310" s="833" t="str">
        <f t="shared" si="49"/>
        <v/>
      </c>
      <c r="AB310" s="456">
        <f t="shared" si="50"/>
        <v>0</v>
      </c>
      <c r="AC310" s="448">
        <f t="shared" si="52"/>
        <v>1</v>
      </c>
      <c r="AD310" s="837" t="str">
        <f t="shared" si="51"/>
        <v/>
      </c>
      <c r="AF310" s="438"/>
      <c r="AG310" s="461"/>
      <c r="AO310" s="438"/>
      <c r="AP310" s="472"/>
      <c r="AQ310" s="473"/>
      <c r="AR310" s="424"/>
      <c r="AS310" s="56"/>
      <c r="AT310" s="44"/>
      <c r="AU310" s="452"/>
      <c r="AV310" s="452"/>
      <c r="AW310" s="452"/>
      <c r="AX310" s="44"/>
      <c r="AY310" s="452"/>
      <c r="AZ310" s="56"/>
      <c r="BA310" s="452"/>
      <c r="BB310" s="455"/>
      <c r="BC310" s="455"/>
      <c r="BD310" s="56"/>
      <c r="BE310" s="452"/>
      <c r="BF310" s="452"/>
      <c r="BG310" s="456"/>
      <c r="BH310" s="457"/>
      <c r="BI310" s="56"/>
      <c r="BJ310" s="474"/>
      <c r="BK310" s="452"/>
      <c r="BL310" s="56"/>
      <c r="BM310" s="56"/>
      <c r="BN310" s="452"/>
      <c r="BR310" s="459"/>
      <c r="BS310" s="460"/>
      <c r="BZ310" s="475"/>
      <c r="CB310" s="452"/>
      <c r="CC310" s="452"/>
      <c r="CD310" s="452"/>
      <c r="CE310" s="56"/>
      <c r="CF310" s="452"/>
      <c r="CG310" s="452"/>
      <c r="CH310" s="452"/>
      <c r="CI310" s="452"/>
      <c r="CK310" s="382"/>
      <c r="CL310" s="382"/>
      <c r="CM310" s="382"/>
      <c r="CP310" s="464"/>
      <c r="CQ310" s="380"/>
      <c r="CR310" s="476"/>
      <c r="CS310" s="382"/>
      <c r="CT310" s="477"/>
      <c r="DB310" s="438"/>
      <c r="DC310" s="461"/>
      <c r="DD310" s="382"/>
      <c r="DE310" s="382"/>
      <c r="DF310" s="382"/>
      <c r="DJ310" s="438"/>
      <c r="DK310" s="461"/>
      <c r="DN310" s="438"/>
      <c r="DO310" s="452"/>
      <c r="DP310" s="455"/>
      <c r="DQ310" s="452"/>
      <c r="DR310" s="456"/>
      <c r="FC310" s="351" t="str">
        <f t="shared" si="53"/>
        <v/>
      </c>
      <c r="FD310" s="127"/>
    </row>
    <row r="311" spans="1:160" ht="14.5" thickBot="1" x14ac:dyDescent="0.35">
      <c r="A311" s="339"/>
      <c r="B311" s="345"/>
      <c r="C311" s="91"/>
      <c r="D311" s="360"/>
      <c r="E311" s="352"/>
      <c r="F311" s="91"/>
      <c r="G311" s="91"/>
      <c r="H311" s="346"/>
      <c r="I311" s="350"/>
      <c r="J311" s="697"/>
      <c r="K311" s="346"/>
      <c r="L311" s="349"/>
      <c r="M311" s="346"/>
      <c r="N311" s="361"/>
      <c r="O311" s="91"/>
      <c r="P311" s="91"/>
      <c r="Q311" s="91"/>
      <c r="R311" s="360"/>
      <c r="S311" s="353"/>
      <c r="T311" s="484"/>
      <c r="U311" s="40"/>
      <c r="V311" s="446" t="str">
        <f t="shared" si="54"/>
        <v/>
      </c>
      <c r="W311" s="43" t="str">
        <f t="shared" si="45"/>
        <v/>
      </c>
      <c r="X311" s="42" t="str">
        <f t="shared" si="46"/>
        <v/>
      </c>
      <c r="Y311" s="238" t="str">
        <f t="shared" si="47"/>
        <v/>
      </c>
      <c r="Z311" s="112" t="str">
        <f t="shared" si="48"/>
        <v/>
      </c>
      <c r="AA311" s="833" t="str">
        <f t="shared" si="49"/>
        <v/>
      </c>
      <c r="AB311" s="456">
        <f t="shared" si="50"/>
        <v>0</v>
      </c>
      <c r="AC311" s="448">
        <f t="shared" si="52"/>
        <v>1</v>
      </c>
      <c r="AD311" s="837" t="str">
        <f t="shared" si="51"/>
        <v/>
      </c>
      <c r="AF311" s="438"/>
      <c r="AG311" s="461"/>
      <c r="AO311" s="438"/>
      <c r="AP311" s="472"/>
      <c r="AQ311" s="473"/>
      <c r="AR311" s="424"/>
      <c r="AS311" s="56"/>
      <c r="AT311" s="44"/>
      <c r="AU311" s="452"/>
      <c r="AV311" s="452"/>
      <c r="AW311" s="452"/>
      <c r="AX311" s="44"/>
      <c r="AY311" s="452"/>
      <c r="AZ311" s="56"/>
      <c r="BA311" s="452"/>
      <c r="BB311" s="455"/>
      <c r="BC311" s="455"/>
      <c r="BD311" s="56"/>
      <c r="BE311" s="452"/>
      <c r="BF311" s="452"/>
      <c r="BG311" s="456"/>
      <c r="BH311" s="457"/>
      <c r="BI311" s="56"/>
      <c r="BJ311" s="474"/>
      <c r="BK311" s="452"/>
      <c r="BL311" s="56"/>
      <c r="BM311" s="56"/>
      <c r="BN311" s="452"/>
      <c r="BR311" s="459"/>
      <c r="BS311" s="460"/>
      <c r="BZ311" s="475"/>
      <c r="CB311" s="452"/>
      <c r="CC311" s="452"/>
      <c r="CD311" s="452"/>
      <c r="CE311" s="56"/>
      <c r="CF311" s="452"/>
      <c r="CG311" s="452"/>
      <c r="CH311" s="452"/>
      <c r="CI311" s="452"/>
      <c r="CK311" s="382"/>
      <c r="CL311" s="382"/>
      <c r="CM311" s="382"/>
      <c r="CP311" s="464"/>
      <c r="CQ311" s="380"/>
      <c r="CR311" s="476"/>
      <c r="CS311" s="382"/>
      <c r="CT311" s="477"/>
      <c r="DB311" s="438"/>
      <c r="DC311" s="461"/>
      <c r="DD311" s="382"/>
      <c r="DE311" s="382"/>
      <c r="DF311" s="382"/>
      <c r="DJ311" s="438"/>
      <c r="DK311" s="461"/>
      <c r="DN311" s="438"/>
      <c r="DO311" s="452"/>
      <c r="DP311" s="455"/>
      <c r="DQ311" s="452"/>
      <c r="DR311" s="456"/>
      <c r="FC311" s="237" t="str">
        <f t="shared" si="53"/>
        <v/>
      </c>
      <c r="FD311" s="91"/>
    </row>
    <row r="312" spans="1:160" ht="14.5" thickBot="1" x14ac:dyDescent="0.35">
      <c r="A312" s="338"/>
      <c r="B312" s="343"/>
      <c r="C312" s="128"/>
      <c r="D312" s="372"/>
      <c r="E312" s="351"/>
      <c r="F312" s="127"/>
      <c r="G312" s="127"/>
      <c r="H312" s="344"/>
      <c r="I312" s="348"/>
      <c r="J312" s="696"/>
      <c r="K312" s="344"/>
      <c r="L312" s="348"/>
      <c r="M312" s="344"/>
      <c r="N312" s="357"/>
      <c r="O312" s="127"/>
      <c r="P312" s="127"/>
      <c r="Q312" s="127"/>
      <c r="R312" s="358"/>
      <c r="S312" s="351"/>
      <c r="T312" s="127"/>
      <c r="U312" s="40"/>
      <c r="V312" s="446" t="str">
        <f t="shared" si="54"/>
        <v/>
      </c>
      <c r="W312" s="43" t="str">
        <f t="shared" si="45"/>
        <v/>
      </c>
      <c r="X312" s="42" t="str">
        <f t="shared" si="46"/>
        <v/>
      </c>
      <c r="Y312" s="238" t="str">
        <f t="shared" si="47"/>
        <v/>
      </c>
      <c r="Z312" s="112" t="str">
        <f t="shared" si="48"/>
        <v/>
      </c>
      <c r="AA312" s="833" t="str">
        <f t="shared" si="49"/>
        <v/>
      </c>
      <c r="AB312" s="456">
        <f t="shared" si="50"/>
        <v>0</v>
      </c>
      <c r="AC312" s="448">
        <f t="shared" si="52"/>
        <v>1</v>
      </c>
      <c r="AD312" s="837" t="str">
        <f t="shared" si="51"/>
        <v/>
      </c>
      <c r="AF312" s="438"/>
      <c r="AG312" s="461"/>
      <c r="AO312" s="438"/>
      <c r="AP312" s="472"/>
      <c r="AQ312" s="473"/>
      <c r="AR312" s="424"/>
      <c r="AS312" s="56"/>
      <c r="AT312" s="44"/>
      <c r="AU312" s="452"/>
      <c r="AV312" s="452"/>
      <c r="AW312" s="452"/>
      <c r="AX312" s="44"/>
      <c r="AY312" s="452"/>
      <c r="AZ312" s="56"/>
      <c r="BA312" s="452"/>
      <c r="BB312" s="455"/>
      <c r="BC312" s="455"/>
      <c r="BD312" s="56"/>
      <c r="BE312" s="452"/>
      <c r="BF312" s="452"/>
      <c r="BG312" s="456"/>
      <c r="BH312" s="457"/>
      <c r="BI312" s="56"/>
      <c r="BJ312" s="474"/>
      <c r="BK312" s="452"/>
      <c r="BL312" s="56"/>
      <c r="BM312" s="56"/>
      <c r="BN312" s="452"/>
      <c r="BR312" s="459"/>
      <c r="BS312" s="460"/>
      <c r="BZ312" s="475"/>
      <c r="CB312" s="452"/>
      <c r="CC312" s="452"/>
      <c r="CD312" s="452"/>
      <c r="CE312" s="56"/>
      <c r="CF312" s="452"/>
      <c r="CG312" s="452"/>
      <c r="CH312" s="452"/>
      <c r="CI312" s="452"/>
      <c r="CK312" s="382"/>
      <c r="CL312" s="382"/>
      <c r="CM312" s="382"/>
      <c r="CP312" s="464"/>
      <c r="CQ312" s="380"/>
      <c r="CR312" s="476"/>
      <c r="CS312" s="382"/>
      <c r="CT312" s="477"/>
      <c r="DB312" s="438"/>
      <c r="DC312" s="461"/>
      <c r="DD312" s="382"/>
      <c r="DE312" s="382"/>
      <c r="DF312" s="382"/>
      <c r="DJ312" s="438"/>
      <c r="DK312" s="461"/>
      <c r="DN312" s="438"/>
      <c r="DO312" s="452"/>
      <c r="DP312" s="455"/>
      <c r="DQ312" s="452"/>
      <c r="DR312" s="456"/>
      <c r="FC312" s="351" t="str">
        <f t="shared" si="53"/>
        <v/>
      </c>
      <c r="FD312" s="127"/>
    </row>
    <row r="313" spans="1:160" ht="14.5" thickBot="1" x14ac:dyDescent="0.35">
      <c r="A313" s="339"/>
      <c r="B313" s="345"/>
      <c r="C313" s="91"/>
      <c r="D313" s="360"/>
      <c r="E313" s="352"/>
      <c r="F313" s="91"/>
      <c r="G313" s="91"/>
      <c r="H313" s="346"/>
      <c r="I313" s="350"/>
      <c r="J313" s="697"/>
      <c r="K313" s="346"/>
      <c r="L313" s="349"/>
      <c r="M313" s="346"/>
      <c r="N313" s="361"/>
      <c r="O313" s="91"/>
      <c r="P313" s="91"/>
      <c r="Q313" s="91"/>
      <c r="R313" s="360"/>
      <c r="S313" s="353"/>
      <c r="T313" s="484"/>
      <c r="U313" s="40"/>
      <c r="V313" s="446" t="str">
        <f t="shared" si="54"/>
        <v/>
      </c>
      <c r="W313" s="43" t="str">
        <f t="shared" si="45"/>
        <v/>
      </c>
      <c r="X313" s="42" t="str">
        <f t="shared" si="46"/>
        <v/>
      </c>
      <c r="Y313" s="238" t="str">
        <f t="shared" si="47"/>
        <v/>
      </c>
      <c r="Z313" s="112" t="str">
        <f t="shared" si="48"/>
        <v/>
      </c>
      <c r="AA313" s="833" t="str">
        <f t="shared" si="49"/>
        <v/>
      </c>
      <c r="AB313" s="456">
        <f t="shared" si="50"/>
        <v>0</v>
      </c>
      <c r="AC313" s="448">
        <f t="shared" si="52"/>
        <v>1</v>
      </c>
      <c r="AD313" s="837" t="str">
        <f t="shared" si="51"/>
        <v/>
      </c>
      <c r="AF313" s="438"/>
      <c r="AG313" s="461"/>
      <c r="AO313" s="438"/>
      <c r="AP313" s="472"/>
      <c r="AQ313" s="473"/>
      <c r="AR313" s="424"/>
      <c r="AS313" s="56"/>
      <c r="AT313" s="44"/>
      <c r="AU313" s="452"/>
      <c r="AV313" s="452"/>
      <c r="AW313" s="452"/>
      <c r="AX313" s="44"/>
      <c r="AY313" s="452"/>
      <c r="AZ313" s="56"/>
      <c r="BA313" s="452"/>
      <c r="BB313" s="455"/>
      <c r="BC313" s="455"/>
      <c r="BD313" s="56"/>
      <c r="BE313" s="452"/>
      <c r="BF313" s="452"/>
      <c r="BG313" s="456"/>
      <c r="BH313" s="457"/>
      <c r="BI313" s="56"/>
      <c r="BJ313" s="474"/>
      <c r="BK313" s="452"/>
      <c r="BL313" s="56"/>
      <c r="BM313" s="56"/>
      <c r="BN313" s="452"/>
      <c r="BR313" s="459"/>
      <c r="BS313" s="460"/>
      <c r="BZ313" s="475"/>
      <c r="CB313" s="452"/>
      <c r="CC313" s="452"/>
      <c r="CD313" s="452"/>
      <c r="CE313" s="56"/>
      <c r="CF313" s="452"/>
      <c r="CG313" s="452"/>
      <c r="CH313" s="452"/>
      <c r="CI313" s="452"/>
      <c r="CK313" s="382"/>
      <c r="CL313" s="382"/>
      <c r="CM313" s="382"/>
      <c r="CP313" s="464"/>
      <c r="CQ313" s="380"/>
      <c r="CR313" s="476"/>
      <c r="CS313" s="382"/>
      <c r="CT313" s="477"/>
      <c r="DB313" s="438"/>
      <c r="DC313" s="461"/>
      <c r="DD313" s="382"/>
      <c r="DE313" s="382"/>
      <c r="DF313" s="382"/>
      <c r="DJ313" s="438"/>
      <c r="DK313" s="461"/>
      <c r="DN313" s="438"/>
      <c r="DO313" s="452"/>
      <c r="DP313" s="455"/>
      <c r="DQ313" s="452"/>
      <c r="DR313" s="456"/>
      <c r="FC313" s="237" t="str">
        <f t="shared" si="53"/>
        <v/>
      </c>
      <c r="FD313" s="91"/>
    </row>
    <row r="314" spans="1:160" ht="14.5" thickBot="1" x14ac:dyDescent="0.35">
      <c r="A314" s="338"/>
      <c r="B314" s="343"/>
      <c r="C314" s="128"/>
      <c r="D314" s="372"/>
      <c r="E314" s="351"/>
      <c r="F314" s="127"/>
      <c r="G314" s="127"/>
      <c r="H314" s="344"/>
      <c r="I314" s="348"/>
      <c r="J314" s="696"/>
      <c r="K314" s="344"/>
      <c r="L314" s="348"/>
      <c r="M314" s="344"/>
      <c r="N314" s="357"/>
      <c r="O314" s="127"/>
      <c r="P314" s="127"/>
      <c r="Q314" s="127"/>
      <c r="R314" s="358"/>
      <c r="S314" s="351"/>
      <c r="T314" s="127"/>
      <c r="U314" s="40"/>
      <c r="V314" s="446" t="str">
        <f t="shared" si="54"/>
        <v/>
      </c>
      <c r="W314" s="43" t="str">
        <f t="shared" si="45"/>
        <v/>
      </c>
      <c r="X314" s="42" t="str">
        <f t="shared" si="46"/>
        <v/>
      </c>
      <c r="Y314" s="238" t="str">
        <f t="shared" si="47"/>
        <v/>
      </c>
      <c r="Z314" s="112" t="str">
        <f t="shared" si="48"/>
        <v/>
      </c>
      <c r="AA314" s="833" t="str">
        <f t="shared" si="49"/>
        <v/>
      </c>
      <c r="AB314" s="456">
        <f t="shared" si="50"/>
        <v>0</v>
      </c>
      <c r="AC314" s="448">
        <f t="shared" si="52"/>
        <v>1</v>
      </c>
      <c r="AD314" s="837" t="str">
        <f t="shared" si="51"/>
        <v/>
      </c>
      <c r="AF314" s="438"/>
      <c r="AG314" s="461"/>
      <c r="AO314" s="438"/>
      <c r="AP314" s="472"/>
      <c r="AQ314" s="473"/>
      <c r="AR314" s="424"/>
      <c r="AS314" s="56"/>
      <c r="AT314" s="44"/>
      <c r="AU314" s="452"/>
      <c r="AV314" s="452"/>
      <c r="AW314" s="452"/>
      <c r="AX314" s="44"/>
      <c r="AY314" s="452"/>
      <c r="AZ314" s="56"/>
      <c r="BA314" s="452"/>
      <c r="BB314" s="455"/>
      <c r="BC314" s="455"/>
      <c r="BD314" s="56"/>
      <c r="BE314" s="452"/>
      <c r="BF314" s="452"/>
      <c r="BG314" s="456"/>
      <c r="BH314" s="457"/>
      <c r="BI314" s="56"/>
      <c r="BJ314" s="474"/>
      <c r="BK314" s="452"/>
      <c r="BL314" s="56"/>
      <c r="BM314" s="56"/>
      <c r="BN314" s="452"/>
      <c r="BR314" s="459"/>
      <c r="BS314" s="460"/>
      <c r="BZ314" s="475"/>
      <c r="CB314" s="452"/>
      <c r="CC314" s="452"/>
      <c r="CD314" s="452"/>
      <c r="CE314" s="56"/>
      <c r="CF314" s="452"/>
      <c r="CG314" s="452"/>
      <c r="CH314" s="452"/>
      <c r="CI314" s="452"/>
      <c r="CK314" s="382"/>
      <c r="CL314" s="382"/>
      <c r="CM314" s="382"/>
      <c r="CP314" s="464"/>
      <c r="CQ314" s="380"/>
      <c r="CR314" s="476"/>
      <c r="CS314" s="382"/>
      <c r="CT314" s="477"/>
      <c r="DB314" s="438"/>
      <c r="DC314" s="461"/>
      <c r="DD314" s="382"/>
      <c r="DE314" s="382"/>
      <c r="DF314" s="382"/>
      <c r="DJ314" s="438"/>
      <c r="DK314" s="461"/>
      <c r="DN314" s="438"/>
      <c r="DO314" s="452"/>
      <c r="DP314" s="455"/>
      <c r="DQ314" s="452"/>
      <c r="DR314" s="456"/>
      <c r="FC314" s="351" t="str">
        <f t="shared" si="53"/>
        <v/>
      </c>
      <c r="FD314" s="127"/>
    </row>
    <row r="315" spans="1:160" ht="14.5" thickBot="1" x14ac:dyDescent="0.35">
      <c r="A315" s="339"/>
      <c r="B315" s="345"/>
      <c r="C315" s="91"/>
      <c r="D315" s="360"/>
      <c r="E315" s="352"/>
      <c r="F315" s="91"/>
      <c r="G315" s="91"/>
      <c r="H315" s="346"/>
      <c r="I315" s="350"/>
      <c r="J315" s="697"/>
      <c r="K315" s="346"/>
      <c r="L315" s="349"/>
      <c r="M315" s="346"/>
      <c r="N315" s="361"/>
      <c r="O315" s="91"/>
      <c r="P315" s="91"/>
      <c r="Q315" s="91"/>
      <c r="R315" s="360"/>
      <c r="S315" s="353"/>
      <c r="T315" s="484"/>
      <c r="U315" s="40"/>
      <c r="V315" s="446" t="str">
        <f t="shared" si="54"/>
        <v/>
      </c>
      <c r="W315" s="43" t="str">
        <f t="shared" si="45"/>
        <v/>
      </c>
      <c r="X315" s="42" t="str">
        <f t="shared" si="46"/>
        <v/>
      </c>
      <c r="Y315" s="238" t="str">
        <f t="shared" si="47"/>
        <v/>
      </c>
      <c r="Z315" s="112" t="str">
        <f t="shared" si="48"/>
        <v/>
      </c>
      <c r="AA315" s="833" t="str">
        <f t="shared" si="49"/>
        <v/>
      </c>
      <c r="AB315" s="456">
        <f t="shared" si="50"/>
        <v>0</v>
      </c>
      <c r="AC315" s="448">
        <f t="shared" si="52"/>
        <v>1</v>
      </c>
      <c r="AD315" s="837" t="str">
        <f t="shared" si="51"/>
        <v/>
      </c>
      <c r="AF315" s="438"/>
      <c r="AG315" s="461"/>
      <c r="AO315" s="438"/>
      <c r="AP315" s="472"/>
      <c r="AQ315" s="473"/>
      <c r="AR315" s="424"/>
      <c r="AS315" s="56"/>
      <c r="AT315" s="44"/>
      <c r="AU315" s="452"/>
      <c r="AV315" s="452"/>
      <c r="AW315" s="452"/>
      <c r="AX315" s="44"/>
      <c r="AY315" s="452"/>
      <c r="AZ315" s="56"/>
      <c r="BA315" s="452"/>
      <c r="BB315" s="455"/>
      <c r="BC315" s="455"/>
      <c r="BD315" s="56"/>
      <c r="BE315" s="452"/>
      <c r="BF315" s="452"/>
      <c r="BG315" s="456"/>
      <c r="BH315" s="457"/>
      <c r="BI315" s="56"/>
      <c r="BJ315" s="474"/>
      <c r="BK315" s="452"/>
      <c r="BL315" s="56"/>
      <c r="BM315" s="56"/>
      <c r="BN315" s="452"/>
      <c r="BR315" s="459"/>
      <c r="BS315" s="460"/>
      <c r="BZ315" s="475"/>
      <c r="CB315" s="452"/>
      <c r="CC315" s="452"/>
      <c r="CD315" s="452"/>
      <c r="CE315" s="56"/>
      <c r="CF315" s="452"/>
      <c r="CG315" s="452"/>
      <c r="CH315" s="452"/>
      <c r="CI315" s="452"/>
      <c r="CK315" s="382"/>
      <c r="CL315" s="382"/>
      <c r="CM315" s="382"/>
      <c r="CP315" s="464"/>
      <c r="CQ315" s="380"/>
      <c r="CR315" s="476"/>
      <c r="CS315" s="382"/>
      <c r="CT315" s="477"/>
      <c r="DB315" s="438"/>
      <c r="DC315" s="461"/>
      <c r="DD315" s="382"/>
      <c r="DE315" s="382"/>
      <c r="DF315" s="382"/>
      <c r="DJ315" s="438"/>
      <c r="DK315" s="461"/>
      <c r="DN315" s="438"/>
      <c r="DO315" s="452"/>
      <c r="DP315" s="455"/>
      <c r="DQ315" s="452"/>
      <c r="DR315" s="456"/>
      <c r="FC315" s="237" t="str">
        <f t="shared" si="53"/>
        <v/>
      </c>
      <c r="FD315" s="91"/>
    </row>
    <row r="316" spans="1:160" ht="14.5" thickBot="1" x14ac:dyDescent="0.35">
      <c r="A316" s="338"/>
      <c r="B316" s="343"/>
      <c r="C316" s="128"/>
      <c r="D316" s="372"/>
      <c r="E316" s="351"/>
      <c r="F316" s="127"/>
      <c r="G316" s="127"/>
      <c r="H316" s="344"/>
      <c r="I316" s="348"/>
      <c r="J316" s="696"/>
      <c r="K316" s="344"/>
      <c r="L316" s="348"/>
      <c r="M316" s="344"/>
      <c r="N316" s="357"/>
      <c r="O316" s="127"/>
      <c r="P316" s="127"/>
      <c r="Q316" s="127"/>
      <c r="R316" s="358"/>
      <c r="S316" s="351"/>
      <c r="T316" s="127"/>
      <c r="U316" s="40"/>
      <c r="V316" s="446" t="str">
        <f t="shared" si="54"/>
        <v/>
      </c>
      <c r="W316" s="43" t="str">
        <f t="shared" si="45"/>
        <v/>
      </c>
      <c r="X316" s="42" t="str">
        <f t="shared" si="46"/>
        <v/>
      </c>
      <c r="Y316" s="238" t="str">
        <f t="shared" si="47"/>
        <v/>
      </c>
      <c r="Z316" s="112" t="str">
        <f t="shared" si="48"/>
        <v/>
      </c>
      <c r="AA316" s="833" t="str">
        <f t="shared" si="49"/>
        <v/>
      </c>
      <c r="AB316" s="456">
        <f t="shared" si="50"/>
        <v>0</v>
      </c>
      <c r="AC316" s="448">
        <f t="shared" si="52"/>
        <v>1</v>
      </c>
      <c r="AD316" s="837" t="str">
        <f t="shared" si="51"/>
        <v/>
      </c>
      <c r="AF316" s="438"/>
      <c r="AG316" s="461"/>
      <c r="AO316" s="438"/>
      <c r="AP316" s="472"/>
      <c r="AQ316" s="473"/>
      <c r="AR316" s="424"/>
      <c r="AS316" s="56"/>
      <c r="AT316" s="44"/>
      <c r="AU316" s="452"/>
      <c r="AV316" s="452"/>
      <c r="AW316" s="452"/>
      <c r="AX316" s="44"/>
      <c r="AY316" s="452"/>
      <c r="AZ316" s="56"/>
      <c r="BA316" s="452"/>
      <c r="BB316" s="455"/>
      <c r="BC316" s="455"/>
      <c r="BD316" s="56"/>
      <c r="BE316" s="452"/>
      <c r="BF316" s="452"/>
      <c r="BG316" s="456"/>
      <c r="BH316" s="457"/>
      <c r="BI316" s="56"/>
      <c r="BJ316" s="474"/>
      <c r="BK316" s="452"/>
      <c r="BL316" s="56"/>
      <c r="BM316" s="56"/>
      <c r="BN316" s="452"/>
      <c r="BR316" s="459"/>
      <c r="BS316" s="460"/>
      <c r="BZ316" s="475"/>
      <c r="CB316" s="452"/>
      <c r="CC316" s="452"/>
      <c r="CD316" s="452"/>
      <c r="CE316" s="56"/>
      <c r="CF316" s="452"/>
      <c r="CG316" s="452"/>
      <c r="CH316" s="452"/>
      <c r="CI316" s="452"/>
      <c r="CK316" s="382"/>
      <c r="CL316" s="382"/>
      <c r="CM316" s="382"/>
      <c r="CP316" s="464"/>
      <c r="CQ316" s="380"/>
      <c r="CR316" s="476"/>
      <c r="CS316" s="382"/>
      <c r="CT316" s="477"/>
      <c r="DB316" s="438"/>
      <c r="DC316" s="461"/>
      <c r="DD316" s="382"/>
      <c r="DE316" s="382"/>
      <c r="DF316" s="382"/>
      <c r="DJ316" s="438"/>
      <c r="DK316" s="461"/>
      <c r="DN316" s="438"/>
      <c r="DO316" s="452"/>
      <c r="DP316" s="455"/>
      <c r="DQ316" s="452"/>
      <c r="DR316" s="456"/>
      <c r="FC316" s="351" t="str">
        <f t="shared" si="53"/>
        <v/>
      </c>
      <c r="FD316" s="127"/>
    </row>
    <row r="317" spans="1:160" ht="14.5" thickBot="1" x14ac:dyDescent="0.35">
      <c r="A317" s="339"/>
      <c r="B317" s="345"/>
      <c r="C317" s="91"/>
      <c r="D317" s="360"/>
      <c r="E317" s="352"/>
      <c r="F317" s="91"/>
      <c r="G317" s="91"/>
      <c r="H317" s="346"/>
      <c r="I317" s="350"/>
      <c r="J317" s="697"/>
      <c r="K317" s="346"/>
      <c r="L317" s="349"/>
      <c r="M317" s="346"/>
      <c r="N317" s="361"/>
      <c r="O317" s="91"/>
      <c r="P317" s="91"/>
      <c r="Q317" s="91"/>
      <c r="R317" s="360"/>
      <c r="S317" s="353"/>
      <c r="T317" s="484"/>
      <c r="U317" s="40"/>
      <c r="V317" s="446" t="str">
        <f t="shared" si="54"/>
        <v/>
      </c>
      <c r="W317" s="43" t="str">
        <f t="shared" si="45"/>
        <v/>
      </c>
      <c r="X317" s="42" t="str">
        <f t="shared" si="46"/>
        <v/>
      </c>
      <c r="Y317" s="238" t="str">
        <f t="shared" si="47"/>
        <v/>
      </c>
      <c r="Z317" s="112" t="str">
        <f t="shared" si="48"/>
        <v/>
      </c>
      <c r="AA317" s="833" t="str">
        <f t="shared" si="49"/>
        <v/>
      </c>
      <c r="AB317" s="456">
        <f t="shared" si="50"/>
        <v>0</v>
      </c>
      <c r="AC317" s="448">
        <f t="shared" si="52"/>
        <v>1</v>
      </c>
      <c r="AD317" s="837" t="str">
        <f t="shared" si="51"/>
        <v/>
      </c>
      <c r="AF317" s="438"/>
      <c r="AG317" s="461"/>
      <c r="AO317" s="438"/>
      <c r="AP317" s="472"/>
      <c r="AQ317" s="473"/>
      <c r="AR317" s="424"/>
      <c r="AS317" s="56"/>
      <c r="AT317" s="44"/>
      <c r="AU317" s="452"/>
      <c r="AV317" s="452"/>
      <c r="AW317" s="452"/>
      <c r="AX317" s="44"/>
      <c r="AY317" s="452"/>
      <c r="AZ317" s="56"/>
      <c r="BA317" s="452"/>
      <c r="BB317" s="455"/>
      <c r="BC317" s="455"/>
      <c r="BD317" s="56"/>
      <c r="BE317" s="452"/>
      <c r="BF317" s="452"/>
      <c r="BG317" s="456"/>
      <c r="BH317" s="457"/>
      <c r="BI317" s="56"/>
      <c r="BJ317" s="474"/>
      <c r="BK317" s="452"/>
      <c r="BL317" s="56"/>
      <c r="BM317" s="56"/>
      <c r="BN317" s="452"/>
      <c r="BR317" s="459"/>
      <c r="BS317" s="460"/>
      <c r="BZ317" s="475"/>
      <c r="CB317" s="452"/>
      <c r="CC317" s="452"/>
      <c r="CD317" s="452"/>
      <c r="CE317" s="56"/>
      <c r="CF317" s="452"/>
      <c r="CG317" s="452"/>
      <c r="CH317" s="452"/>
      <c r="CI317" s="452"/>
      <c r="CK317" s="382"/>
      <c r="CL317" s="382"/>
      <c r="CM317" s="382"/>
      <c r="CP317" s="464"/>
      <c r="CQ317" s="380"/>
      <c r="CR317" s="476"/>
      <c r="CS317" s="382"/>
      <c r="CT317" s="477"/>
      <c r="DB317" s="438"/>
      <c r="DC317" s="461"/>
      <c r="DD317" s="382"/>
      <c r="DE317" s="382"/>
      <c r="DF317" s="382"/>
      <c r="DJ317" s="438"/>
      <c r="DK317" s="461"/>
      <c r="DN317" s="438"/>
      <c r="DO317" s="452"/>
      <c r="DP317" s="455"/>
      <c r="DQ317" s="452"/>
      <c r="DR317" s="456"/>
      <c r="FC317" s="237" t="str">
        <f t="shared" si="53"/>
        <v/>
      </c>
      <c r="FD317" s="91"/>
    </row>
    <row r="318" spans="1:160" ht="14.5" thickBot="1" x14ac:dyDescent="0.35">
      <c r="A318" s="338"/>
      <c r="B318" s="343"/>
      <c r="C318" s="128"/>
      <c r="D318" s="372"/>
      <c r="E318" s="351"/>
      <c r="F318" s="127"/>
      <c r="G318" s="127"/>
      <c r="H318" s="344"/>
      <c r="I318" s="348"/>
      <c r="J318" s="696"/>
      <c r="K318" s="344"/>
      <c r="L318" s="348"/>
      <c r="M318" s="344"/>
      <c r="N318" s="357"/>
      <c r="O318" s="127"/>
      <c r="P318" s="127"/>
      <c r="Q318" s="127"/>
      <c r="R318" s="358"/>
      <c r="S318" s="351"/>
      <c r="T318" s="127"/>
      <c r="U318" s="40"/>
      <c r="V318" s="446" t="str">
        <f t="shared" ref="V318:V349" si="55">IF(L459="","",L459*12/39)</f>
        <v/>
      </c>
      <c r="W318" s="43" t="str">
        <f t="shared" si="45"/>
        <v/>
      </c>
      <c r="X318" s="42" t="str">
        <f t="shared" si="46"/>
        <v/>
      </c>
      <c r="Y318" s="238" t="str">
        <f t="shared" si="47"/>
        <v/>
      </c>
      <c r="Z318" s="112" t="str">
        <f t="shared" si="48"/>
        <v/>
      </c>
      <c r="AA318" s="833" t="str">
        <f t="shared" si="49"/>
        <v/>
      </c>
      <c r="AB318" s="456">
        <f t="shared" si="50"/>
        <v>0</v>
      </c>
      <c r="AC318" s="448">
        <f t="shared" si="52"/>
        <v>1</v>
      </c>
      <c r="AD318" s="837" t="str">
        <f t="shared" si="51"/>
        <v/>
      </c>
      <c r="AF318" s="438"/>
      <c r="AG318" s="461"/>
      <c r="AO318" s="438"/>
      <c r="AP318" s="472"/>
      <c r="AQ318" s="473"/>
      <c r="AR318" s="424"/>
      <c r="AS318" s="56"/>
      <c r="AT318" s="44"/>
      <c r="AU318" s="452"/>
      <c r="AV318" s="452"/>
      <c r="AW318" s="452"/>
      <c r="AX318" s="44"/>
      <c r="AY318" s="452"/>
      <c r="AZ318" s="56"/>
      <c r="BA318" s="452"/>
      <c r="BB318" s="455"/>
      <c r="BC318" s="455"/>
      <c r="BD318" s="56"/>
      <c r="BE318" s="452"/>
      <c r="BF318" s="452"/>
      <c r="BG318" s="456"/>
      <c r="BH318" s="457"/>
      <c r="BI318" s="56"/>
      <c r="BJ318" s="474"/>
      <c r="BK318" s="452"/>
      <c r="BL318" s="56"/>
      <c r="BM318" s="56"/>
      <c r="BN318" s="452"/>
      <c r="BR318" s="459"/>
      <c r="BS318" s="460"/>
      <c r="BZ318" s="475"/>
      <c r="CB318" s="452"/>
      <c r="CC318" s="452"/>
      <c r="CD318" s="452"/>
      <c r="CE318" s="56"/>
      <c r="CF318" s="452"/>
      <c r="CG318" s="452"/>
      <c r="CH318" s="452"/>
      <c r="CI318" s="452"/>
      <c r="CK318" s="382"/>
      <c r="CL318" s="382"/>
      <c r="CM318" s="382"/>
      <c r="CP318" s="464"/>
      <c r="CQ318" s="380"/>
      <c r="CR318" s="476"/>
      <c r="CS318" s="382"/>
      <c r="CT318" s="477"/>
      <c r="DB318" s="438"/>
      <c r="DC318" s="461"/>
      <c r="DD318" s="382"/>
      <c r="DE318" s="382"/>
      <c r="DF318" s="382"/>
      <c r="DJ318" s="438"/>
      <c r="DK318" s="461"/>
      <c r="DN318" s="438"/>
      <c r="DO318" s="452"/>
      <c r="DP318" s="455"/>
      <c r="DQ318" s="452"/>
      <c r="DR318" s="456"/>
      <c r="FC318" s="351" t="str">
        <f t="shared" si="53"/>
        <v/>
      </c>
      <c r="FD318" s="127"/>
    </row>
    <row r="319" spans="1:160" ht="14.5" thickBot="1" x14ac:dyDescent="0.35">
      <c r="A319" s="339"/>
      <c r="B319" s="345"/>
      <c r="C319" s="91"/>
      <c r="D319" s="360"/>
      <c r="E319" s="352"/>
      <c r="F319" s="91"/>
      <c r="G319" s="91"/>
      <c r="H319" s="346"/>
      <c r="I319" s="350"/>
      <c r="J319" s="697"/>
      <c r="K319" s="346"/>
      <c r="L319" s="349"/>
      <c r="M319" s="346"/>
      <c r="N319" s="361"/>
      <c r="O319" s="91"/>
      <c r="P319" s="91"/>
      <c r="Q319" s="91"/>
      <c r="R319" s="360"/>
      <c r="S319" s="353"/>
      <c r="T319" s="484"/>
      <c r="U319" s="40"/>
      <c r="V319" s="446" t="str">
        <f t="shared" si="55"/>
        <v/>
      </c>
      <c r="W319" s="43" t="str">
        <f t="shared" si="45"/>
        <v/>
      </c>
      <c r="X319" s="42" t="str">
        <f t="shared" si="46"/>
        <v/>
      </c>
      <c r="Y319" s="238" t="str">
        <f t="shared" si="47"/>
        <v/>
      </c>
      <c r="Z319" s="112" t="str">
        <f t="shared" si="48"/>
        <v/>
      </c>
      <c r="AA319" s="833" t="str">
        <f t="shared" si="49"/>
        <v/>
      </c>
      <c r="AB319" s="456">
        <f t="shared" si="50"/>
        <v>0</v>
      </c>
      <c r="AC319" s="448">
        <f t="shared" si="52"/>
        <v>1</v>
      </c>
      <c r="AD319" s="837" t="str">
        <f t="shared" si="51"/>
        <v/>
      </c>
      <c r="AF319" s="438"/>
      <c r="AG319" s="461"/>
      <c r="AO319" s="438"/>
      <c r="AP319" s="472"/>
      <c r="AQ319" s="473"/>
      <c r="AR319" s="424"/>
      <c r="AS319" s="56"/>
      <c r="AT319" s="44"/>
      <c r="AU319" s="452"/>
      <c r="AV319" s="452"/>
      <c r="AW319" s="452"/>
      <c r="AX319" s="44"/>
      <c r="AY319" s="452"/>
      <c r="AZ319" s="56"/>
      <c r="BA319" s="452"/>
      <c r="BB319" s="455"/>
      <c r="BC319" s="455"/>
      <c r="BD319" s="56"/>
      <c r="BE319" s="452"/>
      <c r="BF319" s="452"/>
      <c r="BG319" s="456"/>
      <c r="BH319" s="457"/>
      <c r="BI319" s="56"/>
      <c r="BJ319" s="474"/>
      <c r="BK319" s="452"/>
      <c r="BL319" s="56"/>
      <c r="BM319" s="56"/>
      <c r="BN319" s="452"/>
      <c r="BR319" s="459"/>
      <c r="BS319" s="460"/>
      <c r="BZ319" s="475"/>
      <c r="CB319" s="452"/>
      <c r="CC319" s="452"/>
      <c r="CD319" s="452"/>
      <c r="CE319" s="56"/>
      <c r="CF319" s="452"/>
      <c r="CG319" s="452"/>
      <c r="CH319" s="452"/>
      <c r="CI319" s="452"/>
      <c r="CK319" s="382"/>
      <c r="CL319" s="382"/>
      <c r="CM319" s="382"/>
      <c r="CP319" s="464"/>
      <c r="CQ319" s="380"/>
      <c r="CR319" s="476"/>
      <c r="CS319" s="382"/>
      <c r="CT319" s="477"/>
      <c r="DB319" s="438"/>
      <c r="DC319" s="461"/>
      <c r="DD319" s="382"/>
      <c r="DE319" s="382"/>
      <c r="DF319" s="382"/>
      <c r="DJ319" s="438"/>
      <c r="DK319" s="461"/>
      <c r="DN319" s="438"/>
      <c r="DO319" s="452"/>
      <c r="DP319" s="455"/>
      <c r="DQ319" s="452"/>
      <c r="DR319" s="456"/>
      <c r="FC319" s="237" t="str">
        <f t="shared" si="53"/>
        <v/>
      </c>
      <c r="FD319" s="91"/>
    </row>
    <row r="320" spans="1:160" ht="14.5" thickBot="1" x14ac:dyDescent="0.35">
      <c r="A320" s="338"/>
      <c r="B320" s="343"/>
      <c r="C320" s="128"/>
      <c r="D320" s="372"/>
      <c r="E320" s="351"/>
      <c r="F320" s="127"/>
      <c r="G320" s="127"/>
      <c r="H320" s="344"/>
      <c r="I320" s="348"/>
      <c r="J320" s="696"/>
      <c r="K320" s="344"/>
      <c r="L320" s="348"/>
      <c r="M320" s="344"/>
      <c r="N320" s="357"/>
      <c r="O320" s="127"/>
      <c r="P320" s="127"/>
      <c r="Q320" s="127"/>
      <c r="R320" s="358"/>
      <c r="S320" s="351"/>
      <c r="T320" s="127"/>
      <c r="U320" s="40"/>
      <c r="V320" s="446" t="str">
        <f t="shared" si="55"/>
        <v/>
      </c>
      <c r="W320" s="43" t="str">
        <f t="shared" si="45"/>
        <v/>
      </c>
      <c r="X320" s="42" t="str">
        <f t="shared" si="46"/>
        <v/>
      </c>
      <c r="Y320" s="238" t="str">
        <f t="shared" si="47"/>
        <v/>
      </c>
      <c r="Z320" s="112" t="str">
        <f t="shared" si="48"/>
        <v/>
      </c>
      <c r="AA320" s="833" t="str">
        <f t="shared" si="49"/>
        <v/>
      </c>
      <c r="AB320" s="456">
        <f t="shared" si="50"/>
        <v>0</v>
      </c>
      <c r="AC320" s="448">
        <f t="shared" si="52"/>
        <v>1</v>
      </c>
      <c r="AD320" s="837" t="str">
        <f t="shared" si="51"/>
        <v/>
      </c>
      <c r="AF320" s="438"/>
      <c r="AG320" s="461"/>
      <c r="AO320" s="438"/>
      <c r="AP320" s="472"/>
      <c r="AQ320" s="473"/>
      <c r="AR320" s="424"/>
      <c r="AS320" s="56"/>
      <c r="AT320" s="44"/>
      <c r="AU320" s="452"/>
      <c r="AV320" s="452"/>
      <c r="AW320" s="452"/>
      <c r="AX320" s="44"/>
      <c r="AY320" s="452"/>
      <c r="AZ320" s="56"/>
      <c r="BA320" s="452"/>
      <c r="BB320" s="455"/>
      <c r="BC320" s="455"/>
      <c r="BD320" s="56"/>
      <c r="BE320" s="452"/>
      <c r="BF320" s="452"/>
      <c r="BG320" s="456"/>
      <c r="BH320" s="457"/>
      <c r="BI320" s="56"/>
      <c r="BJ320" s="474"/>
      <c r="BK320" s="452"/>
      <c r="BL320" s="56"/>
      <c r="BM320" s="56"/>
      <c r="BN320" s="452"/>
      <c r="BR320" s="459"/>
      <c r="BS320" s="460"/>
      <c r="BZ320" s="475"/>
      <c r="CB320" s="452"/>
      <c r="CC320" s="452"/>
      <c r="CD320" s="452"/>
      <c r="CE320" s="56"/>
      <c r="CF320" s="452"/>
      <c r="CG320" s="452"/>
      <c r="CH320" s="452"/>
      <c r="CI320" s="452"/>
      <c r="CK320" s="382"/>
      <c r="CL320" s="382"/>
      <c r="CM320" s="382"/>
      <c r="CP320" s="464"/>
      <c r="CQ320" s="380"/>
      <c r="CR320" s="476"/>
      <c r="CS320" s="382"/>
      <c r="CT320" s="477"/>
      <c r="DB320" s="438"/>
      <c r="DC320" s="461"/>
      <c r="DD320" s="382"/>
      <c r="DE320" s="382"/>
      <c r="DF320" s="382"/>
      <c r="DJ320" s="438"/>
      <c r="DK320" s="461"/>
      <c r="DN320" s="438"/>
      <c r="DO320" s="452"/>
      <c r="DP320" s="455"/>
      <c r="DQ320" s="452"/>
      <c r="DR320" s="456"/>
      <c r="FC320" s="351" t="str">
        <f t="shared" si="53"/>
        <v/>
      </c>
      <c r="FD320" s="127"/>
    </row>
    <row r="321" spans="1:160" ht="14.5" thickBot="1" x14ac:dyDescent="0.35">
      <c r="A321" s="339"/>
      <c r="B321" s="345"/>
      <c r="C321" s="91"/>
      <c r="D321" s="360"/>
      <c r="E321" s="352"/>
      <c r="F321" s="91"/>
      <c r="G321" s="91"/>
      <c r="H321" s="346"/>
      <c r="I321" s="350"/>
      <c r="J321" s="697"/>
      <c r="K321" s="346"/>
      <c r="L321" s="349"/>
      <c r="M321" s="346"/>
      <c r="N321" s="361"/>
      <c r="O321" s="91"/>
      <c r="P321" s="91"/>
      <c r="Q321" s="91"/>
      <c r="R321" s="360"/>
      <c r="S321" s="353"/>
      <c r="T321" s="484"/>
      <c r="U321" s="40"/>
      <c r="V321" s="446" t="str">
        <f t="shared" si="55"/>
        <v/>
      </c>
      <c r="W321" s="43" t="str">
        <f t="shared" si="45"/>
        <v/>
      </c>
      <c r="X321" s="42" t="str">
        <f t="shared" si="46"/>
        <v/>
      </c>
      <c r="Y321" s="238" t="str">
        <f t="shared" si="47"/>
        <v/>
      </c>
      <c r="Z321" s="112" t="str">
        <f t="shared" si="48"/>
        <v/>
      </c>
      <c r="AA321" s="833" t="str">
        <f t="shared" si="49"/>
        <v/>
      </c>
      <c r="AB321" s="456">
        <f t="shared" si="50"/>
        <v>0</v>
      </c>
      <c r="AC321" s="448">
        <f t="shared" si="52"/>
        <v>1</v>
      </c>
      <c r="AD321" s="837" t="str">
        <f t="shared" si="51"/>
        <v/>
      </c>
      <c r="AF321" s="438"/>
      <c r="AG321" s="461"/>
      <c r="AO321" s="438"/>
      <c r="AP321" s="472"/>
      <c r="AQ321" s="473"/>
      <c r="AR321" s="424"/>
      <c r="AS321" s="56"/>
      <c r="AT321" s="44"/>
      <c r="AU321" s="452"/>
      <c r="AV321" s="452"/>
      <c r="AW321" s="452"/>
      <c r="AX321" s="44"/>
      <c r="AY321" s="452"/>
      <c r="AZ321" s="56"/>
      <c r="BA321" s="452"/>
      <c r="BB321" s="455"/>
      <c r="BC321" s="455"/>
      <c r="BD321" s="56"/>
      <c r="BE321" s="452"/>
      <c r="BF321" s="452"/>
      <c r="BG321" s="456"/>
      <c r="BH321" s="457"/>
      <c r="BI321" s="56"/>
      <c r="BJ321" s="474"/>
      <c r="BK321" s="452"/>
      <c r="BL321" s="56"/>
      <c r="BM321" s="56"/>
      <c r="BN321" s="452"/>
      <c r="BR321" s="459"/>
      <c r="BS321" s="460"/>
      <c r="BZ321" s="475"/>
      <c r="CB321" s="452"/>
      <c r="CC321" s="452"/>
      <c r="CD321" s="452"/>
      <c r="CE321" s="56"/>
      <c r="CF321" s="452"/>
      <c r="CG321" s="452"/>
      <c r="CH321" s="452"/>
      <c r="CI321" s="452"/>
      <c r="CK321" s="382"/>
      <c r="CL321" s="382"/>
      <c r="CM321" s="382"/>
      <c r="CP321" s="464"/>
      <c r="CQ321" s="380"/>
      <c r="CR321" s="476"/>
      <c r="CS321" s="382"/>
      <c r="CT321" s="477"/>
      <c r="DB321" s="438"/>
      <c r="DC321" s="461"/>
      <c r="DD321" s="382"/>
      <c r="DE321" s="382"/>
      <c r="DF321" s="382"/>
      <c r="DJ321" s="438"/>
      <c r="DK321" s="461"/>
      <c r="DN321" s="438"/>
      <c r="DO321" s="452"/>
      <c r="DP321" s="455"/>
      <c r="DQ321" s="452"/>
      <c r="DR321" s="456"/>
      <c r="FC321" s="237" t="str">
        <f t="shared" si="53"/>
        <v/>
      </c>
      <c r="FD321" s="91"/>
    </row>
    <row r="322" spans="1:160" ht="14.5" thickBot="1" x14ac:dyDescent="0.35">
      <c r="A322" s="338"/>
      <c r="B322" s="343"/>
      <c r="C322" s="128"/>
      <c r="D322" s="372"/>
      <c r="E322" s="351"/>
      <c r="F322" s="127"/>
      <c r="G322" s="127"/>
      <c r="H322" s="344"/>
      <c r="I322" s="348"/>
      <c r="J322" s="696"/>
      <c r="K322" s="344"/>
      <c r="L322" s="348"/>
      <c r="M322" s="344"/>
      <c r="N322" s="357"/>
      <c r="O322" s="127"/>
      <c r="P322" s="127"/>
      <c r="Q322" s="127"/>
      <c r="R322" s="358"/>
      <c r="S322" s="351"/>
      <c r="T322" s="127"/>
      <c r="U322" s="40"/>
      <c r="V322" s="446" t="str">
        <f t="shared" si="55"/>
        <v/>
      </c>
      <c r="W322" s="43" t="str">
        <f t="shared" si="45"/>
        <v/>
      </c>
      <c r="X322" s="42" t="str">
        <f t="shared" si="46"/>
        <v/>
      </c>
      <c r="Y322" s="238" t="str">
        <f t="shared" si="47"/>
        <v/>
      </c>
      <c r="Z322" s="112" t="str">
        <f t="shared" si="48"/>
        <v/>
      </c>
      <c r="AA322" s="833" t="str">
        <f t="shared" si="49"/>
        <v/>
      </c>
      <c r="AB322" s="456">
        <f t="shared" si="50"/>
        <v>0</v>
      </c>
      <c r="AC322" s="448">
        <f t="shared" si="52"/>
        <v>1</v>
      </c>
      <c r="AD322" s="837" t="str">
        <f t="shared" si="51"/>
        <v/>
      </c>
      <c r="AF322" s="438"/>
      <c r="AG322" s="461"/>
      <c r="AO322" s="438"/>
      <c r="AP322" s="472"/>
      <c r="AQ322" s="473"/>
      <c r="AR322" s="424"/>
      <c r="AS322" s="56"/>
      <c r="AT322" s="44"/>
      <c r="AU322" s="452"/>
      <c r="AV322" s="452"/>
      <c r="AW322" s="452"/>
      <c r="AX322" s="44"/>
      <c r="AY322" s="452"/>
      <c r="AZ322" s="56"/>
      <c r="BA322" s="452"/>
      <c r="BB322" s="455"/>
      <c r="BC322" s="455"/>
      <c r="BD322" s="56"/>
      <c r="BE322" s="452"/>
      <c r="BF322" s="452"/>
      <c r="BG322" s="456"/>
      <c r="BH322" s="457"/>
      <c r="BI322" s="56"/>
      <c r="BJ322" s="474"/>
      <c r="BK322" s="452"/>
      <c r="BL322" s="56"/>
      <c r="BM322" s="56"/>
      <c r="BN322" s="452"/>
      <c r="BR322" s="459"/>
      <c r="BS322" s="460"/>
      <c r="BZ322" s="475"/>
      <c r="CB322" s="452"/>
      <c r="CC322" s="452"/>
      <c r="CD322" s="452"/>
      <c r="CE322" s="56"/>
      <c r="CF322" s="452"/>
      <c r="CG322" s="452"/>
      <c r="CH322" s="452"/>
      <c r="CI322" s="452"/>
      <c r="CK322" s="382"/>
      <c r="CL322" s="382"/>
      <c r="CM322" s="382"/>
      <c r="CP322" s="464"/>
      <c r="CQ322" s="380"/>
      <c r="CR322" s="476"/>
      <c r="CS322" s="382"/>
      <c r="CT322" s="477"/>
      <c r="DB322" s="438"/>
      <c r="DC322" s="461"/>
      <c r="DD322" s="382"/>
      <c r="DE322" s="382"/>
      <c r="DF322" s="382"/>
      <c r="DJ322" s="438"/>
      <c r="DK322" s="461"/>
      <c r="DN322" s="438"/>
      <c r="DO322" s="452"/>
      <c r="DP322" s="455"/>
      <c r="DQ322" s="452"/>
      <c r="DR322" s="456"/>
      <c r="FC322" s="351" t="str">
        <f t="shared" si="53"/>
        <v/>
      </c>
      <c r="FD322" s="127"/>
    </row>
    <row r="323" spans="1:160" ht="14.5" thickBot="1" x14ac:dyDescent="0.35">
      <c r="A323" s="339"/>
      <c r="B323" s="345"/>
      <c r="C323" s="91"/>
      <c r="D323" s="360"/>
      <c r="E323" s="352"/>
      <c r="F323" s="91"/>
      <c r="G323" s="91"/>
      <c r="H323" s="346"/>
      <c r="I323" s="350"/>
      <c r="J323" s="697"/>
      <c r="K323" s="346"/>
      <c r="L323" s="349"/>
      <c r="M323" s="346"/>
      <c r="N323" s="361"/>
      <c r="O323" s="91"/>
      <c r="P323" s="91"/>
      <c r="Q323" s="91"/>
      <c r="R323" s="360"/>
      <c r="S323" s="353"/>
      <c r="T323" s="484"/>
      <c r="U323" s="40"/>
      <c r="V323" s="446" t="str">
        <f t="shared" si="55"/>
        <v/>
      </c>
      <c r="W323" s="43" t="str">
        <f t="shared" si="45"/>
        <v/>
      </c>
      <c r="X323" s="42" t="str">
        <f t="shared" si="46"/>
        <v/>
      </c>
      <c r="Y323" s="238" t="str">
        <f t="shared" si="47"/>
        <v/>
      </c>
      <c r="Z323" s="112" t="str">
        <f t="shared" si="48"/>
        <v/>
      </c>
      <c r="AA323" s="833" t="str">
        <f t="shared" si="49"/>
        <v/>
      </c>
      <c r="AB323" s="456">
        <f t="shared" si="50"/>
        <v>0</v>
      </c>
      <c r="AC323" s="448">
        <f t="shared" si="52"/>
        <v>1</v>
      </c>
      <c r="AD323" s="837" t="str">
        <f t="shared" si="51"/>
        <v/>
      </c>
      <c r="AF323" s="438"/>
      <c r="AG323" s="461"/>
      <c r="AO323" s="438"/>
      <c r="AP323" s="472"/>
      <c r="AQ323" s="473"/>
      <c r="AR323" s="424"/>
      <c r="AS323" s="56"/>
      <c r="AT323" s="44"/>
      <c r="AU323" s="452"/>
      <c r="AV323" s="452"/>
      <c r="AW323" s="452"/>
      <c r="AX323" s="44"/>
      <c r="AY323" s="452"/>
      <c r="AZ323" s="56"/>
      <c r="BA323" s="452"/>
      <c r="BB323" s="455"/>
      <c r="BC323" s="455"/>
      <c r="BD323" s="56"/>
      <c r="BE323" s="452"/>
      <c r="BF323" s="452"/>
      <c r="BG323" s="456"/>
      <c r="BH323" s="457"/>
      <c r="BI323" s="56"/>
      <c r="BJ323" s="474"/>
      <c r="BK323" s="452"/>
      <c r="BL323" s="56"/>
      <c r="BM323" s="56"/>
      <c r="BN323" s="452"/>
      <c r="BR323" s="459"/>
      <c r="BS323" s="460"/>
      <c r="BZ323" s="475"/>
      <c r="CB323" s="452"/>
      <c r="CC323" s="452"/>
      <c r="CD323" s="452"/>
      <c r="CE323" s="56"/>
      <c r="CF323" s="452"/>
      <c r="CG323" s="452"/>
      <c r="CH323" s="452"/>
      <c r="CI323" s="452"/>
      <c r="CK323" s="382"/>
      <c r="CL323" s="382"/>
      <c r="CM323" s="382"/>
      <c r="CP323" s="464"/>
      <c r="CQ323" s="380"/>
      <c r="CR323" s="476"/>
      <c r="CS323" s="382"/>
      <c r="CT323" s="477"/>
      <c r="DB323" s="438"/>
      <c r="DC323" s="461"/>
      <c r="DD323" s="382"/>
      <c r="DE323" s="382"/>
      <c r="DF323" s="382"/>
      <c r="DJ323" s="438"/>
      <c r="DK323" s="461"/>
      <c r="DN323" s="438"/>
      <c r="DO323" s="452"/>
      <c r="DP323" s="455"/>
      <c r="DQ323" s="452"/>
      <c r="DR323" s="456"/>
      <c r="FC323" s="237" t="str">
        <f t="shared" si="53"/>
        <v/>
      </c>
      <c r="FD323" s="91"/>
    </row>
    <row r="324" spans="1:160" ht="14.5" thickBot="1" x14ac:dyDescent="0.35">
      <c r="A324" s="338"/>
      <c r="B324" s="343"/>
      <c r="C324" s="128"/>
      <c r="D324" s="372"/>
      <c r="E324" s="351"/>
      <c r="F324" s="127"/>
      <c r="G324" s="127"/>
      <c r="H324" s="344"/>
      <c r="I324" s="348"/>
      <c r="J324" s="696"/>
      <c r="K324" s="344"/>
      <c r="L324" s="348"/>
      <c r="M324" s="344"/>
      <c r="N324" s="357"/>
      <c r="O324" s="127"/>
      <c r="P324" s="127"/>
      <c r="Q324" s="127"/>
      <c r="R324" s="358"/>
      <c r="S324" s="351"/>
      <c r="T324" s="127"/>
      <c r="U324" s="40"/>
      <c r="V324" s="446" t="str">
        <f t="shared" si="55"/>
        <v/>
      </c>
      <c r="W324" s="43" t="str">
        <f t="shared" si="45"/>
        <v/>
      </c>
      <c r="X324" s="42" t="str">
        <f t="shared" si="46"/>
        <v/>
      </c>
      <c r="Y324" s="238" t="str">
        <f t="shared" si="47"/>
        <v/>
      </c>
      <c r="Z324" s="112" t="str">
        <f t="shared" si="48"/>
        <v/>
      </c>
      <c r="AA324" s="833" t="str">
        <f t="shared" si="49"/>
        <v/>
      </c>
      <c r="AB324" s="456">
        <f t="shared" si="50"/>
        <v>0</v>
      </c>
      <c r="AC324" s="448">
        <f t="shared" si="52"/>
        <v>1</v>
      </c>
      <c r="AD324" s="837" t="str">
        <f t="shared" si="51"/>
        <v/>
      </c>
      <c r="AF324" s="438"/>
      <c r="AG324" s="461"/>
      <c r="AO324" s="438"/>
      <c r="AP324" s="472"/>
      <c r="AQ324" s="473"/>
      <c r="AR324" s="424"/>
      <c r="AS324" s="56"/>
      <c r="AT324" s="44"/>
      <c r="AU324" s="452"/>
      <c r="AV324" s="452"/>
      <c r="AW324" s="452"/>
      <c r="AX324" s="44"/>
      <c r="AY324" s="452"/>
      <c r="AZ324" s="56"/>
      <c r="BA324" s="452"/>
      <c r="BB324" s="455"/>
      <c r="BC324" s="455"/>
      <c r="BD324" s="56"/>
      <c r="BE324" s="452"/>
      <c r="BF324" s="452"/>
      <c r="BG324" s="456"/>
      <c r="BH324" s="457"/>
      <c r="BI324" s="56"/>
      <c r="BJ324" s="474"/>
      <c r="BK324" s="452"/>
      <c r="BL324" s="56"/>
      <c r="BM324" s="56"/>
      <c r="BN324" s="452"/>
      <c r="BR324" s="459"/>
      <c r="BS324" s="460"/>
      <c r="BZ324" s="475"/>
      <c r="CB324" s="452"/>
      <c r="CC324" s="452"/>
      <c r="CD324" s="452"/>
      <c r="CE324" s="56"/>
      <c r="CF324" s="452"/>
      <c r="CG324" s="452"/>
      <c r="CH324" s="452"/>
      <c r="CI324" s="452"/>
      <c r="CK324" s="382"/>
      <c r="CL324" s="382"/>
      <c r="CM324" s="382"/>
      <c r="CP324" s="464"/>
      <c r="CQ324" s="380"/>
      <c r="CR324" s="476"/>
      <c r="CS324" s="382"/>
      <c r="CT324" s="477"/>
      <c r="DB324" s="438"/>
      <c r="DC324" s="461"/>
      <c r="DD324" s="382"/>
      <c r="DE324" s="382"/>
      <c r="DF324" s="382"/>
      <c r="DJ324" s="438"/>
      <c r="DK324" s="461"/>
      <c r="DN324" s="438"/>
      <c r="DO324" s="452"/>
      <c r="DP324" s="455"/>
      <c r="DQ324" s="452"/>
      <c r="DR324" s="456"/>
      <c r="FC324" s="351" t="str">
        <f t="shared" si="53"/>
        <v/>
      </c>
      <c r="FD324" s="127"/>
    </row>
    <row r="325" spans="1:160" ht="14.5" thickBot="1" x14ac:dyDescent="0.35">
      <c r="A325" s="339"/>
      <c r="B325" s="345"/>
      <c r="C325" s="91"/>
      <c r="D325" s="360"/>
      <c r="E325" s="352"/>
      <c r="F325" s="91"/>
      <c r="G325" s="91"/>
      <c r="H325" s="346"/>
      <c r="I325" s="350"/>
      <c r="J325" s="697"/>
      <c r="K325" s="346"/>
      <c r="L325" s="349"/>
      <c r="M325" s="346"/>
      <c r="N325" s="361"/>
      <c r="O325" s="91"/>
      <c r="P325" s="91"/>
      <c r="Q325" s="91"/>
      <c r="R325" s="360"/>
      <c r="S325" s="353"/>
      <c r="T325" s="484"/>
      <c r="U325" s="40"/>
      <c r="V325" s="446" t="str">
        <f t="shared" si="55"/>
        <v/>
      </c>
      <c r="W325" s="43" t="str">
        <f t="shared" si="45"/>
        <v/>
      </c>
      <c r="X325" s="42" t="str">
        <f t="shared" si="46"/>
        <v/>
      </c>
      <c r="Y325" s="238" t="str">
        <f t="shared" si="47"/>
        <v/>
      </c>
      <c r="Z325" s="112" t="str">
        <f t="shared" si="48"/>
        <v/>
      </c>
      <c r="AA325" s="833" t="str">
        <f t="shared" si="49"/>
        <v/>
      </c>
      <c r="AB325" s="456">
        <f t="shared" si="50"/>
        <v>0</v>
      </c>
      <c r="AC325" s="448">
        <f t="shared" si="52"/>
        <v>1</v>
      </c>
      <c r="AD325" s="837" t="str">
        <f t="shared" si="51"/>
        <v/>
      </c>
      <c r="AF325" s="438"/>
      <c r="AG325" s="461"/>
      <c r="AO325" s="438"/>
      <c r="AP325" s="472"/>
      <c r="AQ325" s="473"/>
      <c r="AR325" s="424"/>
      <c r="AS325" s="56"/>
      <c r="AT325" s="44"/>
      <c r="AU325" s="452"/>
      <c r="AV325" s="452"/>
      <c r="AW325" s="452"/>
      <c r="AX325" s="44"/>
      <c r="AY325" s="452"/>
      <c r="AZ325" s="56"/>
      <c r="BA325" s="452"/>
      <c r="BB325" s="455"/>
      <c r="BC325" s="455"/>
      <c r="BD325" s="56"/>
      <c r="BE325" s="452"/>
      <c r="BF325" s="452"/>
      <c r="BG325" s="456"/>
      <c r="BH325" s="457"/>
      <c r="BI325" s="56"/>
      <c r="BJ325" s="474"/>
      <c r="BK325" s="452"/>
      <c r="BL325" s="56"/>
      <c r="BM325" s="56"/>
      <c r="BN325" s="452"/>
      <c r="BR325" s="459"/>
      <c r="BS325" s="460"/>
      <c r="BZ325" s="475"/>
      <c r="CB325" s="452"/>
      <c r="CC325" s="452"/>
      <c r="CD325" s="452"/>
      <c r="CE325" s="56"/>
      <c r="CF325" s="452"/>
      <c r="CG325" s="452"/>
      <c r="CH325" s="452"/>
      <c r="CI325" s="452"/>
      <c r="CK325" s="382"/>
      <c r="CL325" s="382"/>
      <c r="CM325" s="382"/>
      <c r="CP325" s="464"/>
      <c r="CQ325" s="380"/>
      <c r="CR325" s="476"/>
      <c r="CS325" s="382"/>
      <c r="CT325" s="477"/>
      <c r="DB325" s="438"/>
      <c r="DC325" s="461"/>
      <c r="DD325" s="382"/>
      <c r="DE325" s="382"/>
      <c r="DF325" s="382"/>
      <c r="DJ325" s="438"/>
      <c r="DK325" s="461"/>
      <c r="DN325" s="438"/>
      <c r="DO325" s="452"/>
      <c r="DP325" s="455"/>
      <c r="DQ325" s="452"/>
      <c r="DR325" s="456"/>
      <c r="FC325" s="237" t="str">
        <f t="shared" si="53"/>
        <v/>
      </c>
      <c r="FD325" s="91"/>
    </row>
    <row r="326" spans="1:160" ht="14.5" thickBot="1" x14ac:dyDescent="0.35">
      <c r="A326" s="338"/>
      <c r="B326" s="343"/>
      <c r="C326" s="128"/>
      <c r="D326" s="372"/>
      <c r="E326" s="351"/>
      <c r="F326" s="127"/>
      <c r="G326" s="127"/>
      <c r="H326" s="344"/>
      <c r="I326" s="348"/>
      <c r="J326" s="696"/>
      <c r="K326" s="344"/>
      <c r="L326" s="348"/>
      <c r="M326" s="344"/>
      <c r="N326" s="357"/>
      <c r="O326" s="127"/>
      <c r="P326" s="127"/>
      <c r="Q326" s="127"/>
      <c r="R326" s="358"/>
      <c r="S326" s="351"/>
      <c r="T326" s="127"/>
      <c r="U326" s="40"/>
      <c r="V326" s="446" t="str">
        <f t="shared" si="55"/>
        <v/>
      </c>
      <c r="W326" s="43" t="str">
        <f t="shared" ref="W326:W363" si="56">IF(F326="","",IF(ISNUMBER(SEARCH(F326,"d")),IF(ISNUMBER(SEARCH(G326,"c")),"CS",IF(ISNUMBER(SEARCH(G326,"u")),"UU")),""))</f>
        <v/>
      </c>
      <c r="X326" s="42" t="str">
        <f t="shared" ref="X326:X363" si="57">IF(F326="","",IF(ISNUMBER(SEARCH(F326,"e")),IF(ISNUMBER(SEARCH(G326,"c")),IF(ISNUMBER(SEARCH(H326,"a")),"CS","CU"),IF(ISNUMBER(SEARCH(H326,"a")),"US","UU")),""))</f>
        <v/>
      </c>
      <c r="Y326" s="238" t="str">
        <f t="shared" ref="Y326:Y363" si="58">IF(W326="",X326,W326)</f>
        <v/>
      </c>
      <c r="Z326" s="112" t="str">
        <f t="shared" ref="Z326:Z389" si="59">IF($Y326="cs",1,IF($Y326="cu",2,IF($Y326="us",3,IF($Y326="uu",4,""))))</f>
        <v/>
      </c>
      <c r="AA326" s="833" t="str">
        <f t="shared" ref="AA326:AA389" si="60">IF(A326="","",A326)</f>
        <v/>
      </c>
      <c r="AB326" s="456">
        <f t="shared" ref="AB326:AB389" si="61">C326</f>
        <v>0</v>
      </c>
      <c r="AC326" s="448">
        <f t="shared" si="52"/>
        <v>1</v>
      </c>
      <c r="AD326" s="837" t="str">
        <f t="shared" ref="AD326:AD389" si="62">IF(AA326&lt;&gt;"",SUMIF(AC:AC,AA326,AB:AB),"")</f>
        <v/>
      </c>
      <c r="AF326" s="438"/>
      <c r="AG326" s="461"/>
      <c r="AO326" s="438"/>
      <c r="AP326" s="472"/>
      <c r="AQ326" s="473"/>
      <c r="AR326" s="424"/>
      <c r="AS326" s="56"/>
      <c r="AT326" s="44"/>
      <c r="AU326" s="452"/>
      <c r="AV326" s="452"/>
      <c r="AW326" s="452"/>
      <c r="AX326" s="44"/>
      <c r="AY326" s="452"/>
      <c r="AZ326" s="56"/>
      <c r="BA326" s="452"/>
      <c r="BB326" s="455"/>
      <c r="BC326" s="455"/>
      <c r="BD326" s="56"/>
      <c r="BE326" s="452"/>
      <c r="BF326" s="452"/>
      <c r="BG326" s="456"/>
      <c r="BH326" s="457"/>
      <c r="BI326" s="56"/>
      <c r="BJ326" s="474"/>
      <c r="BK326" s="452"/>
      <c r="BL326" s="56"/>
      <c r="BM326" s="56"/>
      <c r="BN326" s="452"/>
      <c r="BR326" s="459"/>
      <c r="BS326" s="460"/>
      <c r="BZ326" s="475"/>
      <c r="CB326" s="452"/>
      <c r="CC326" s="452"/>
      <c r="CD326" s="452"/>
      <c r="CE326" s="56"/>
      <c r="CF326" s="452"/>
      <c r="CG326" s="452"/>
      <c r="CH326" s="452"/>
      <c r="CI326" s="452"/>
      <c r="CK326" s="382"/>
      <c r="CL326" s="382"/>
      <c r="CM326" s="382"/>
      <c r="CP326" s="464"/>
      <c r="CQ326" s="380"/>
      <c r="CR326" s="476"/>
      <c r="CS326" s="382"/>
      <c r="CT326" s="477"/>
      <c r="DB326" s="438"/>
      <c r="DC326" s="461"/>
      <c r="DD326" s="382"/>
      <c r="DE326" s="382"/>
      <c r="DF326" s="382"/>
      <c r="DJ326" s="438"/>
      <c r="DK326" s="461"/>
      <c r="DN326" s="438"/>
      <c r="DO326" s="452"/>
      <c r="DP326" s="455"/>
      <c r="DQ326" s="452"/>
      <c r="DR326" s="456"/>
      <c r="FC326" s="351" t="str">
        <f t="shared" si="53"/>
        <v/>
      </c>
      <c r="FD326" s="127"/>
    </row>
    <row r="327" spans="1:160" ht="14.5" thickBot="1" x14ac:dyDescent="0.35">
      <c r="A327" s="339"/>
      <c r="B327" s="345"/>
      <c r="C327" s="91"/>
      <c r="D327" s="360"/>
      <c r="E327" s="352"/>
      <c r="F327" s="91"/>
      <c r="G327" s="91"/>
      <c r="H327" s="346"/>
      <c r="I327" s="350"/>
      <c r="J327" s="697"/>
      <c r="K327" s="346"/>
      <c r="L327" s="349"/>
      <c r="M327" s="346"/>
      <c r="N327" s="361"/>
      <c r="O327" s="91"/>
      <c r="P327" s="91"/>
      <c r="Q327" s="91"/>
      <c r="R327" s="360"/>
      <c r="S327" s="353"/>
      <c r="T327" s="484"/>
      <c r="U327" s="40"/>
      <c r="V327" s="446" t="str">
        <f t="shared" si="55"/>
        <v/>
      </c>
      <c r="W327" s="43" t="str">
        <f t="shared" si="56"/>
        <v/>
      </c>
      <c r="X327" s="42" t="str">
        <f t="shared" si="57"/>
        <v/>
      </c>
      <c r="Y327" s="238" t="str">
        <f t="shared" si="58"/>
        <v/>
      </c>
      <c r="Z327" s="112" t="str">
        <f t="shared" si="59"/>
        <v/>
      </c>
      <c r="AA327" s="833" t="str">
        <f t="shared" si="60"/>
        <v/>
      </c>
      <c r="AB327" s="456">
        <f t="shared" si="61"/>
        <v>0</v>
      </c>
      <c r="AC327" s="448">
        <f t="shared" ref="AC327:AC390" si="63">IF(A327&gt;A326,A327,AC326)</f>
        <v>1</v>
      </c>
      <c r="AD327" s="837" t="str">
        <f t="shared" si="62"/>
        <v/>
      </c>
      <c r="AF327" s="438"/>
      <c r="AG327" s="461"/>
      <c r="AO327" s="438"/>
      <c r="AP327" s="472"/>
      <c r="AQ327" s="473"/>
      <c r="AR327" s="424"/>
      <c r="AS327" s="56"/>
      <c r="AT327" s="44"/>
      <c r="AU327" s="452"/>
      <c r="AV327" s="452"/>
      <c r="AW327" s="452"/>
      <c r="AX327" s="44"/>
      <c r="AY327" s="452"/>
      <c r="AZ327" s="56"/>
      <c r="BA327" s="452"/>
      <c r="BB327" s="455"/>
      <c r="BC327" s="455"/>
      <c r="BD327" s="56"/>
      <c r="BE327" s="452"/>
      <c r="BF327" s="452"/>
      <c r="BG327" s="456"/>
      <c r="BH327" s="457"/>
      <c r="BI327" s="56"/>
      <c r="BJ327" s="474"/>
      <c r="BK327" s="452"/>
      <c r="BL327" s="56"/>
      <c r="BM327" s="56"/>
      <c r="BN327" s="452"/>
      <c r="BR327" s="459"/>
      <c r="BS327" s="460"/>
      <c r="BZ327" s="475"/>
      <c r="CB327" s="452"/>
      <c r="CC327" s="452"/>
      <c r="CD327" s="452"/>
      <c r="CE327" s="56"/>
      <c r="CF327" s="452"/>
      <c r="CG327" s="452"/>
      <c r="CH327" s="452"/>
      <c r="CI327" s="452"/>
      <c r="CK327" s="382"/>
      <c r="CL327" s="382"/>
      <c r="CM327" s="382"/>
      <c r="CP327" s="464"/>
      <c r="CQ327" s="380"/>
      <c r="CR327" s="476"/>
      <c r="CS327" s="382"/>
      <c r="CT327" s="477"/>
      <c r="DB327" s="438"/>
      <c r="DC327" s="461"/>
      <c r="DD327" s="382"/>
      <c r="DE327" s="382"/>
      <c r="DF327" s="382"/>
      <c r="DJ327" s="438"/>
      <c r="DK327" s="461"/>
      <c r="DN327" s="438"/>
      <c r="DO327" s="452"/>
      <c r="DP327" s="455"/>
      <c r="DQ327" s="452"/>
      <c r="DR327" s="456"/>
      <c r="FC327" s="237" t="str">
        <f t="shared" ref="FC327:FC390" si="64">IF(E327="","",E327+1)</f>
        <v/>
      </c>
      <c r="FD327" s="91"/>
    </row>
    <row r="328" spans="1:160" ht="14.5" thickBot="1" x14ac:dyDescent="0.35">
      <c r="A328" s="338"/>
      <c r="B328" s="343"/>
      <c r="C328" s="128"/>
      <c r="D328" s="372"/>
      <c r="E328" s="351"/>
      <c r="F328" s="127"/>
      <c r="G328" s="127"/>
      <c r="H328" s="344"/>
      <c r="I328" s="348"/>
      <c r="J328" s="696"/>
      <c r="K328" s="344"/>
      <c r="L328" s="348"/>
      <c r="M328" s="344"/>
      <c r="N328" s="357"/>
      <c r="O328" s="127"/>
      <c r="P328" s="127"/>
      <c r="Q328" s="127"/>
      <c r="R328" s="358"/>
      <c r="S328" s="351"/>
      <c r="T328" s="127"/>
      <c r="U328" s="40"/>
      <c r="V328" s="446" t="str">
        <f t="shared" si="55"/>
        <v/>
      </c>
      <c r="W328" s="43" t="str">
        <f t="shared" si="56"/>
        <v/>
      </c>
      <c r="X328" s="42" t="str">
        <f t="shared" si="57"/>
        <v/>
      </c>
      <c r="Y328" s="238" t="str">
        <f t="shared" si="58"/>
        <v/>
      </c>
      <c r="Z328" s="112" t="str">
        <f t="shared" si="59"/>
        <v/>
      </c>
      <c r="AA328" s="833" t="str">
        <f t="shared" si="60"/>
        <v/>
      </c>
      <c r="AB328" s="456">
        <f t="shared" si="61"/>
        <v>0</v>
      </c>
      <c r="AC328" s="448">
        <f t="shared" si="63"/>
        <v>1</v>
      </c>
      <c r="AD328" s="837" t="str">
        <f t="shared" si="62"/>
        <v/>
      </c>
      <c r="AF328" s="438"/>
      <c r="AG328" s="461"/>
      <c r="AO328" s="438"/>
      <c r="AP328" s="472"/>
      <c r="AQ328" s="473"/>
      <c r="AR328" s="424"/>
      <c r="AS328" s="56"/>
      <c r="AT328" s="44"/>
      <c r="AU328" s="452"/>
      <c r="AV328" s="452"/>
      <c r="AW328" s="452"/>
      <c r="AX328" s="44"/>
      <c r="AY328" s="452"/>
      <c r="AZ328" s="56"/>
      <c r="BA328" s="452"/>
      <c r="BB328" s="455"/>
      <c r="BC328" s="455"/>
      <c r="BD328" s="56"/>
      <c r="BE328" s="452"/>
      <c r="BF328" s="452"/>
      <c r="BG328" s="456"/>
      <c r="BH328" s="457"/>
      <c r="BI328" s="56"/>
      <c r="BJ328" s="474"/>
      <c r="BK328" s="452"/>
      <c r="BL328" s="56"/>
      <c r="BM328" s="56"/>
      <c r="BN328" s="452"/>
      <c r="BR328" s="459"/>
      <c r="BS328" s="460"/>
      <c r="BZ328" s="475"/>
      <c r="CB328" s="452"/>
      <c r="CC328" s="452"/>
      <c r="CD328" s="452"/>
      <c r="CE328" s="56"/>
      <c r="CF328" s="452"/>
      <c r="CG328" s="452"/>
      <c r="CH328" s="452"/>
      <c r="CI328" s="452"/>
      <c r="CK328" s="382"/>
      <c r="CL328" s="382"/>
      <c r="CM328" s="382"/>
      <c r="CP328" s="464"/>
      <c r="CQ328" s="380"/>
      <c r="CR328" s="476"/>
      <c r="CS328" s="382"/>
      <c r="CT328" s="477"/>
      <c r="DB328" s="438"/>
      <c r="DC328" s="461"/>
      <c r="DD328" s="382"/>
      <c r="DE328" s="382"/>
      <c r="DF328" s="382"/>
      <c r="DJ328" s="438"/>
      <c r="DK328" s="461"/>
      <c r="DN328" s="438"/>
      <c r="DO328" s="452"/>
      <c r="DP328" s="455"/>
      <c r="DQ328" s="452"/>
      <c r="DR328" s="456"/>
      <c r="FC328" s="351" t="str">
        <f t="shared" si="64"/>
        <v/>
      </c>
      <c r="FD328" s="127"/>
    </row>
    <row r="329" spans="1:160" ht="14.5" thickBot="1" x14ac:dyDescent="0.35">
      <c r="A329" s="339"/>
      <c r="B329" s="345"/>
      <c r="C329" s="91"/>
      <c r="D329" s="360"/>
      <c r="E329" s="352"/>
      <c r="F329" s="91"/>
      <c r="G329" s="91"/>
      <c r="H329" s="346"/>
      <c r="I329" s="350"/>
      <c r="J329" s="697"/>
      <c r="K329" s="346"/>
      <c r="L329" s="349"/>
      <c r="M329" s="346"/>
      <c r="N329" s="361"/>
      <c r="O329" s="91"/>
      <c r="P329" s="91"/>
      <c r="Q329" s="91"/>
      <c r="R329" s="360"/>
      <c r="S329" s="353"/>
      <c r="T329" s="484"/>
      <c r="U329" s="40"/>
      <c r="V329" s="446" t="str">
        <f t="shared" si="55"/>
        <v/>
      </c>
      <c r="W329" s="43" t="str">
        <f t="shared" si="56"/>
        <v/>
      </c>
      <c r="X329" s="42" t="str">
        <f t="shared" si="57"/>
        <v/>
      </c>
      <c r="Y329" s="238" t="str">
        <f t="shared" si="58"/>
        <v/>
      </c>
      <c r="Z329" s="112" t="str">
        <f t="shared" si="59"/>
        <v/>
      </c>
      <c r="AA329" s="833" t="str">
        <f t="shared" si="60"/>
        <v/>
      </c>
      <c r="AB329" s="456">
        <f t="shared" si="61"/>
        <v>0</v>
      </c>
      <c r="AC329" s="448">
        <f t="shared" si="63"/>
        <v>1</v>
      </c>
      <c r="AD329" s="837" t="str">
        <f t="shared" si="62"/>
        <v/>
      </c>
      <c r="AF329" s="438"/>
      <c r="AG329" s="461"/>
      <c r="AO329" s="438"/>
      <c r="AP329" s="472"/>
      <c r="AQ329" s="473"/>
      <c r="AR329" s="424"/>
      <c r="AS329" s="56"/>
      <c r="AT329" s="44"/>
      <c r="AU329" s="452"/>
      <c r="AV329" s="452"/>
      <c r="AW329" s="452"/>
      <c r="AX329" s="44"/>
      <c r="AY329" s="452"/>
      <c r="AZ329" s="56"/>
      <c r="BA329" s="452"/>
      <c r="BB329" s="455"/>
      <c r="BC329" s="455"/>
      <c r="BD329" s="56"/>
      <c r="BE329" s="452"/>
      <c r="BF329" s="452"/>
      <c r="BG329" s="456"/>
      <c r="BH329" s="457"/>
      <c r="BI329" s="56"/>
      <c r="BJ329" s="474"/>
      <c r="BK329" s="452"/>
      <c r="BL329" s="56"/>
      <c r="BM329" s="56"/>
      <c r="BN329" s="452"/>
      <c r="BR329" s="459"/>
      <c r="BS329" s="460"/>
      <c r="BZ329" s="475"/>
      <c r="CB329" s="452"/>
      <c r="CC329" s="452"/>
      <c r="CD329" s="452"/>
      <c r="CE329" s="56"/>
      <c r="CF329" s="452"/>
      <c r="CG329" s="452"/>
      <c r="CH329" s="452"/>
      <c r="CI329" s="452"/>
      <c r="CK329" s="382"/>
      <c r="CL329" s="382"/>
      <c r="CM329" s="382"/>
      <c r="CP329" s="464"/>
      <c r="CQ329" s="380"/>
      <c r="CR329" s="476"/>
      <c r="CS329" s="382"/>
      <c r="CT329" s="477"/>
      <c r="DB329" s="438"/>
      <c r="DC329" s="461"/>
      <c r="DD329" s="382"/>
      <c r="DE329" s="382"/>
      <c r="DF329" s="382"/>
      <c r="DJ329" s="438"/>
      <c r="DK329" s="461"/>
      <c r="DN329" s="438"/>
      <c r="DO329" s="452"/>
      <c r="DP329" s="455"/>
      <c r="DQ329" s="452"/>
      <c r="DR329" s="456"/>
      <c r="FC329" s="237" t="str">
        <f t="shared" si="64"/>
        <v/>
      </c>
      <c r="FD329" s="91"/>
    </row>
    <row r="330" spans="1:160" ht="14.5" thickBot="1" x14ac:dyDescent="0.35">
      <c r="A330" s="338"/>
      <c r="B330" s="343"/>
      <c r="C330" s="128"/>
      <c r="D330" s="372"/>
      <c r="E330" s="351"/>
      <c r="F330" s="127"/>
      <c r="G330" s="127"/>
      <c r="H330" s="344"/>
      <c r="I330" s="348"/>
      <c r="J330" s="696"/>
      <c r="K330" s="344"/>
      <c r="L330" s="348"/>
      <c r="M330" s="344"/>
      <c r="N330" s="357"/>
      <c r="O330" s="127"/>
      <c r="P330" s="127"/>
      <c r="Q330" s="127"/>
      <c r="R330" s="358"/>
      <c r="S330" s="351"/>
      <c r="T330" s="127"/>
      <c r="U330" s="40"/>
      <c r="V330" s="446" t="str">
        <f t="shared" si="55"/>
        <v/>
      </c>
      <c r="W330" s="43" t="str">
        <f t="shared" si="56"/>
        <v/>
      </c>
      <c r="X330" s="42" t="str">
        <f t="shared" si="57"/>
        <v/>
      </c>
      <c r="Y330" s="238" t="str">
        <f t="shared" si="58"/>
        <v/>
      </c>
      <c r="Z330" s="112" t="str">
        <f t="shared" si="59"/>
        <v/>
      </c>
      <c r="AA330" s="833" t="str">
        <f t="shared" si="60"/>
        <v/>
      </c>
      <c r="AB330" s="456">
        <f t="shared" si="61"/>
        <v>0</v>
      </c>
      <c r="AC330" s="448">
        <f t="shared" si="63"/>
        <v>1</v>
      </c>
      <c r="AD330" s="837" t="str">
        <f t="shared" si="62"/>
        <v/>
      </c>
      <c r="AF330" s="438"/>
      <c r="AG330" s="461"/>
      <c r="AO330" s="438"/>
      <c r="AP330" s="472"/>
      <c r="AQ330" s="473"/>
      <c r="AR330" s="424"/>
      <c r="AS330" s="56"/>
      <c r="AT330" s="44"/>
      <c r="AU330" s="452"/>
      <c r="AV330" s="452"/>
      <c r="AW330" s="452"/>
      <c r="AX330" s="44"/>
      <c r="AY330" s="452"/>
      <c r="AZ330" s="56"/>
      <c r="BA330" s="452"/>
      <c r="BB330" s="455"/>
      <c r="BC330" s="455"/>
      <c r="BD330" s="56"/>
      <c r="BE330" s="452"/>
      <c r="BF330" s="452"/>
      <c r="BG330" s="456"/>
      <c r="BH330" s="457"/>
      <c r="BI330" s="56"/>
      <c r="BJ330" s="474"/>
      <c r="BK330" s="452"/>
      <c r="BL330" s="56"/>
      <c r="BM330" s="56"/>
      <c r="BN330" s="452"/>
      <c r="BR330" s="459"/>
      <c r="BS330" s="460"/>
      <c r="BZ330" s="475"/>
      <c r="CB330" s="452"/>
      <c r="CC330" s="452"/>
      <c r="CD330" s="452"/>
      <c r="CE330" s="56"/>
      <c r="CF330" s="452"/>
      <c r="CG330" s="452"/>
      <c r="CH330" s="452"/>
      <c r="CI330" s="452"/>
      <c r="CK330" s="382"/>
      <c r="CL330" s="382"/>
      <c r="CM330" s="382"/>
      <c r="CP330" s="464"/>
      <c r="CQ330" s="380"/>
      <c r="CR330" s="476"/>
      <c r="CS330" s="382"/>
      <c r="CT330" s="477"/>
      <c r="DB330" s="438"/>
      <c r="DC330" s="461"/>
      <c r="DD330" s="382"/>
      <c r="DE330" s="382"/>
      <c r="DF330" s="382"/>
      <c r="DJ330" s="438"/>
      <c r="DK330" s="461"/>
      <c r="DN330" s="438"/>
      <c r="DO330" s="452"/>
      <c r="DP330" s="455"/>
      <c r="DQ330" s="452"/>
      <c r="DR330" s="456"/>
      <c r="FC330" s="351" t="str">
        <f t="shared" si="64"/>
        <v/>
      </c>
      <c r="FD330" s="127"/>
    </row>
    <row r="331" spans="1:160" ht="14.5" thickBot="1" x14ac:dyDescent="0.35">
      <c r="A331" s="339"/>
      <c r="B331" s="345"/>
      <c r="C331" s="91"/>
      <c r="D331" s="360"/>
      <c r="E331" s="352"/>
      <c r="F331" s="91"/>
      <c r="G331" s="91"/>
      <c r="H331" s="346"/>
      <c r="I331" s="350"/>
      <c r="J331" s="697"/>
      <c r="K331" s="346"/>
      <c r="L331" s="349"/>
      <c r="M331" s="346"/>
      <c r="N331" s="361"/>
      <c r="O331" s="91"/>
      <c r="P331" s="91"/>
      <c r="Q331" s="91"/>
      <c r="R331" s="360"/>
      <c r="S331" s="353"/>
      <c r="T331" s="484"/>
      <c r="U331" s="40"/>
      <c r="V331" s="446" t="str">
        <f t="shared" si="55"/>
        <v/>
      </c>
      <c r="W331" s="43" t="str">
        <f t="shared" si="56"/>
        <v/>
      </c>
      <c r="X331" s="42" t="str">
        <f t="shared" si="57"/>
        <v/>
      </c>
      <c r="Y331" s="238" t="str">
        <f t="shared" si="58"/>
        <v/>
      </c>
      <c r="Z331" s="112" t="str">
        <f t="shared" si="59"/>
        <v/>
      </c>
      <c r="AA331" s="833" t="str">
        <f t="shared" si="60"/>
        <v/>
      </c>
      <c r="AB331" s="456">
        <f t="shared" si="61"/>
        <v>0</v>
      </c>
      <c r="AC331" s="448">
        <f t="shared" si="63"/>
        <v>1</v>
      </c>
      <c r="AD331" s="837" t="str">
        <f t="shared" si="62"/>
        <v/>
      </c>
      <c r="AF331" s="438"/>
      <c r="AG331" s="461"/>
      <c r="AO331" s="438"/>
      <c r="AP331" s="472"/>
      <c r="AQ331" s="473"/>
      <c r="AR331" s="424"/>
      <c r="AS331" s="56"/>
      <c r="AT331" s="44"/>
      <c r="AU331" s="452"/>
      <c r="AV331" s="452"/>
      <c r="AW331" s="452"/>
      <c r="AX331" s="44"/>
      <c r="AY331" s="452"/>
      <c r="AZ331" s="56"/>
      <c r="BA331" s="452"/>
      <c r="BB331" s="455"/>
      <c r="BC331" s="455"/>
      <c r="BD331" s="56"/>
      <c r="BE331" s="452"/>
      <c r="BF331" s="452"/>
      <c r="BG331" s="456"/>
      <c r="BH331" s="457"/>
      <c r="BI331" s="56"/>
      <c r="BJ331" s="474"/>
      <c r="BK331" s="452"/>
      <c r="BL331" s="56"/>
      <c r="BM331" s="56"/>
      <c r="BN331" s="452"/>
      <c r="BR331" s="459"/>
      <c r="BS331" s="460"/>
      <c r="BZ331" s="475"/>
      <c r="CB331" s="452"/>
      <c r="CC331" s="452"/>
      <c r="CD331" s="452"/>
      <c r="CE331" s="56"/>
      <c r="CF331" s="452"/>
      <c r="CG331" s="452"/>
      <c r="CH331" s="452"/>
      <c r="CI331" s="452"/>
      <c r="CK331" s="382"/>
      <c r="CL331" s="382"/>
      <c r="CM331" s="382"/>
      <c r="CP331" s="464"/>
      <c r="CQ331" s="380"/>
      <c r="CR331" s="476"/>
      <c r="CS331" s="382"/>
      <c r="CT331" s="477"/>
      <c r="DB331" s="438"/>
      <c r="DC331" s="461"/>
      <c r="DD331" s="382"/>
      <c r="DE331" s="382"/>
      <c r="DF331" s="382"/>
      <c r="DJ331" s="438"/>
      <c r="DK331" s="461"/>
      <c r="DN331" s="438"/>
      <c r="DO331" s="452"/>
      <c r="DP331" s="455"/>
      <c r="DQ331" s="452"/>
      <c r="DR331" s="456"/>
      <c r="FC331" s="237" t="str">
        <f t="shared" si="64"/>
        <v/>
      </c>
      <c r="FD331" s="91"/>
    </row>
    <row r="332" spans="1:160" ht="14.5" thickBot="1" x14ac:dyDescent="0.35">
      <c r="A332" s="338"/>
      <c r="B332" s="343"/>
      <c r="C332" s="128"/>
      <c r="D332" s="372"/>
      <c r="E332" s="351"/>
      <c r="F332" s="127"/>
      <c r="G332" s="127"/>
      <c r="H332" s="344"/>
      <c r="I332" s="348"/>
      <c r="J332" s="696"/>
      <c r="K332" s="344"/>
      <c r="L332" s="348"/>
      <c r="M332" s="344"/>
      <c r="N332" s="357"/>
      <c r="O332" s="127"/>
      <c r="P332" s="127"/>
      <c r="Q332" s="127"/>
      <c r="R332" s="358"/>
      <c r="S332" s="351"/>
      <c r="T332" s="127"/>
      <c r="U332" s="40"/>
      <c r="V332" s="446" t="str">
        <f t="shared" si="55"/>
        <v/>
      </c>
      <c r="W332" s="43" t="str">
        <f t="shared" si="56"/>
        <v/>
      </c>
      <c r="X332" s="42" t="str">
        <f t="shared" si="57"/>
        <v/>
      </c>
      <c r="Y332" s="238" t="str">
        <f t="shared" si="58"/>
        <v/>
      </c>
      <c r="Z332" s="112" t="str">
        <f t="shared" si="59"/>
        <v/>
      </c>
      <c r="AA332" s="833" t="str">
        <f t="shared" si="60"/>
        <v/>
      </c>
      <c r="AB332" s="456">
        <f t="shared" si="61"/>
        <v>0</v>
      </c>
      <c r="AC332" s="448">
        <f t="shared" si="63"/>
        <v>1</v>
      </c>
      <c r="AD332" s="837" t="str">
        <f t="shared" si="62"/>
        <v/>
      </c>
      <c r="AF332" s="438"/>
      <c r="AG332" s="461"/>
      <c r="AO332" s="438"/>
      <c r="AP332" s="472"/>
      <c r="AQ332" s="473"/>
      <c r="AR332" s="424"/>
      <c r="AS332" s="56"/>
      <c r="AT332" s="44"/>
      <c r="AU332" s="452"/>
      <c r="AV332" s="452"/>
      <c r="AW332" s="452"/>
      <c r="AX332" s="44"/>
      <c r="AY332" s="452"/>
      <c r="AZ332" s="56"/>
      <c r="BA332" s="452"/>
      <c r="BB332" s="455"/>
      <c r="BC332" s="455"/>
      <c r="BD332" s="56"/>
      <c r="BE332" s="452"/>
      <c r="BF332" s="452"/>
      <c r="BG332" s="456"/>
      <c r="BH332" s="457"/>
      <c r="BI332" s="56"/>
      <c r="BJ332" s="474"/>
      <c r="BK332" s="452"/>
      <c r="BL332" s="56"/>
      <c r="BM332" s="56"/>
      <c r="BN332" s="452"/>
      <c r="BR332" s="459"/>
      <c r="BS332" s="460"/>
      <c r="BZ332" s="475"/>
      <c r="CB332" s="452"/>
      <c r="CC332" s="452"/>
      <c r="CD332" s="452"/>
      <c r="CE332" s="56"/>
      <c r="CF332" s="452"/>
      <c r="CG332" s="452"/>
      <c r="CH332" s="452"/>
      <c r="CI332" s="452"/>
      <c r="CK332" s="382"/>
      <c r="CL332" s="382"/>
      <c r="CM332" s="382"/>
      <c r="CP332" s="464"/>
      <c r="CQ332" s="380"/>
      <c r="CR332" s="476"/>
      <c r="CS332" s="382"/>
      <c r="CT332" s="477"/>
      <c r="DB332" s="438"/>
      <c r="DC332" s="461"/>
      <c r="DD332" s="382"/>
      <c r="DE332" s="382"/>
      <c r="DF332" s="382"/>
      <c r="DJ332" s="438"/>
      <c r="DK332" s="461"/>
      <c r="DN332" s="438"/>
      <c r="DO332" s="452"/>
      <c r="DP332" s="455"/>
      <c r="DQ332" s="452"/>
      <c r="DR332" s="456"/>
      <c r="FC332" s="351" t="str">
        <f t="shared" si="64"/>
        <v/>
      </c>
      <c r="FD332" s="127"/>
    </row>
    <row r="333" spans="1:160" ht="14.5" thickBot="1" x14ac:dyDescent="0.35">
      <c r="A333" s="339"/>
      <c r="B333" s="345"/>
      <c r="C333" s="91"/>
      <c r="D333" s="360"/>
      <c r="E333" s="352"/>
      <c r="F333" s="91"/>
      <c r="G333" s="91"/>
      <c r="H333" s="346"/>
      <c r="I333" s="350"/>
      <c r="J333" s="697"/>
      <c r="K333" s="346"/>
      <c r="L333" s="349"/>
      <c r="M333" s="346"/>
      <c r="N333" s="361"/>
      <c r="O333" s="91"/>
      <c r="P333" s="91"/>
      <c r="Q333" s="91"/>
      <c r="R333" s="360"/>
      <c r="S333" s="353"/>
      <c r="T333" s="484"/>
      <c r="U333" s="40"/>
      <c r="V333" s="446" t="str">
        <f t="shared" si="55"/>
        <v/>
      </c>
      <c r="W333" s="43" t="str">
        <f t="shared" si="56"/>
        <v/>
      </c>
      <c r="X333" s="42" t="str">
        <f t="shared" si="57"/>
        <v/>
      </c>
      <c r="Y333" s="238" t="str">
        <f t="shared" si="58"/>
        <v/>
      </c>
      <c r="Z333" s="112" t="str">
        <f t="shared" si="59"/>
        <v/>
      </c>
      <c r="AA333" s="833" t="str">
        <f t="shared" si="60"/>
        <v/>
      </c>
      <c r="AB333" s="456">
        <f t="shared" si="61"/>
        <v>0</v>
      </c>
      <c r="AC333" s="448">
        <f t="shared" si="63"/>
        <v>1</v>
      </c>
      <c r="AD333" s="837" t="str">
        <f t="shared" si="62"/>
        <v/>
      </c>
      <c r="AF333" s="438"/>
      <c r="AG333" s="461"/>
      <c r="AO333" s="438"/>
      <c r="AP333" s="472"/>
      <c r="AQ333" s="473"/>
      <c r="AR333" s="424"/>
      <c r="AS333" s="56"/>
      <c r="AT333" s="44"/>
      <c r="AU333" s="452"/>
      <c r="AV333" s="452"/>
      <c r="AW333" s="452"/>
      <c r="AX333" s="44"/>
      <c r="AY333" s="452"/>
      <c r="AZ333" s="56"/>
      <c r="BA333" s="452"/>
      <c r="BB333" s="455"/>
      <c r="BC333" s="455"/>
      <c r="BD333" s="56"/>
      <c r="BE333" s="452"/>
      <c r="BF333" s="452"/>
      <c r="BG333" s="456"/>
      <c r="BH333" s="457"/>
      <c r="BI333" s="56"/>
      <c r="BJ333" s="474"/>
      <c r="BK333" s="452"/>
      <c r="BL333" s="56"/>
      <c r="BM333" s="56"/>
      <c r="BN333" s="452"/>
      <c r="BR333" s="459"/>
      <c r="BS333" s="460"/>
      <c r="BZ333" s="475"/>
      <c r="CB333" s="452"/>
      <c r="CC333" s="452"/>
      <c r="CD333" s="452"/>
      <c r="CE333" s="56"/>
      <c r="CF333" s="452"/>
      <c r="CG333" s="452"/>
      <c r="CH333" s="452"/>
      <c r="CI333" s="452"/>
      <c r="CK333" s="382"/>
      <c r="CL333" s="382"/>
      <c r="CM333" s="382"/>
      <c r="CP333" s="464"/>
      <c r="CQ333" s="380"/>
      <c r="CR333" s="476"/>
      <c r="CS333" s="382"/>
      <c r="CT333" s="477"/>
      <c r="DB333" s="438"/>
      <c r="DC333" s="461"/>
      <c r="DD333" s="382"/>
      <c r="DE333" s="382"/>
      <c r="DF333" s="382"/>
      <c r="DJ333" s="438"/>
      <c r="DK333" s="461"/>
      <c r="DN333" s="438"/>
      <c r="DO333" s="452"/>
      <c r="DP333" s="455"/>
      <c r="DQ333" s="452"/>
      <c r="DR333" s="456"/>
      <c r="FC333" s="237" t="str">
        <f t="shared" si="64"/>
        <v/>
      </c>
      <c r="FD333" s="91"/>
    </row>
    <row r="334" spans="1:160" ht="14.5" thickBot="1" x14ac:dyDescent="0.35">
      <c r="A334" s="338"/>
      <c r="B334" s="343"/>
      <c r="C334" s="128"/>
      <c r="D334" s="372"/>
      <c r="E334" s="351"/>
      <c r="F334" s="127"/>
      <c r="G334" s="127"/>
      <c r="H334" s="344"/>
      <c r="I334" s="348"/>
      <c r="J334" s="696"/>
      <c r="K334" s="344"/>
      <c r="L334" s="348"/>
      <c r="M334" s="344"/>
      <c r="N334" s="357"/>
      <c r="O334" s="127"/>
      <c r="P334" s="127"/>
      <c r="Q334" s="127"/>
      <c r="R334" s="358"/>
      <c r="S334" s="351"/>
      <c r="T334" s="127"/>
      <c r="U334" s="40"/>
      <c r="V334" s="446" t="str">
        <f t="shared" si="55"/>
        <v/>
      </c>
      <c r="W334" s="43" t="str">
        <f t="shared" si="56"/>
        <v/>
      </c>
      <c r="X334" s="42" t="str">
        <f t="shared" si="57"/>
        <v/>
      </c>
      <c r="Y334" s="238" t="str">
        <f t="shared" si="58"/>
        <v/>
      </c>
      <c r="Z334" s="112" t="str">
        <f t="shared" si="59"/>
        <v/>
      </c>
      <c r="AA334" s="833" t="str">
        <f t="shared" si="60"/>
        <v/>
      </c>
      <c r="AB334" s="456">
        <f t="shared" si="61"/>
        <v>0</v>
      </c>
      <c r="AC334" s="448">
        <f t="shared" si="63"/>
        <v>1</v>
      </c>
      <c r="AD334" s="837" t="str">
        <f t="shared" si="62"/>
        <v/>
      </c>
      <c r="AF334" s="438"/>
      <c r="AG334" s="461"/>
      <c r="AO334" s="438"/>
      <c r="AP334" s="472"/>
      <c r="AQ334" s="473"/>
      <c r="AR334" s="424"/>
      <c r="AS334" s="56"/>
      <c r="AT334" s="44"/>
      <c r="AU334" s="452"/>
      <c r="AV334" s="452"/>
      <c r="AW334" s="452"/>
      <c r="AX334" s="44"/>
      <c r="AY334" s="452"/>
      <c r="AZ334" s="56"/>
      <c r="BA334" s="452"/>
      <c r="BB334" s="455"/>
      <c r="BC334" s="455"/>
      <c r="BD334" s="56"/>
      <c r="BE334" s="452"/>
      <c r="BF334" s="452"/>
      <c r="BG334" s="456"/>
      <c r="BH334" s="457"/>
      <c r="BI334" s="56"/>
      <c r="BJ334" s="474"/>
      <c r="BK334" s="452"/>
      <c r="BL334" s="56"/>
      <c r="BM334" s="56"/>
      <c r="BN334" s="452"/>
      <c r="BR334" s="459"/>
      <c r="BS334" s="460"/>
      <c r="BZ334" s="475"/>
      <c r="CB334" s="452"/>
      <c r="CC334" s="452"/>
      <c r="CD334" s="452"/>
      <c r="CE334" s="56"/>
      <c r="CF334" s="452"/>
      <c r="CG334" s="452"/>
      <c r="CH334" s="452"/>
      <c r="CI334" s="452"/>
      <c r="CK334" s="382"/>
      <c r="CL334" s="382"/>
      <c r="CM334" s="382"/>
      <c r="CP334" s="464"/>
      <c r="CQ334" s="380"/>
      <c r="CR334" s="476"/>
      <c r="CS334" s="382"/>
      <c r="CT334" s="477"/>
      <c r="DB334" s="438"/>
      <c r="DC334" s="461"/>
      <c r="DD334" s="382"/>
      <c r="DE334" s="382"/>
      <c r="DF334" s="382"/>
      <c r="DJ334" s="438"/>
      <c r="DK334" s="461"/>
      <c r="DN334" s="438"/>
      <c r="DO334" s="452"/>
      <c r="DP334" s="455"/>
      <c r="DQ334" s="452"/>
      <c r="DR334" s="456"/>
      <c r="FC334" s="351" t="str">
        <f t="shared" si="64"/>
        <v/>
      </c>
      <c r="FD334" s="127"/>
    </row>
    <row r="335" spans="1:160" ht="14.5" thickBot="1" x14ac:dyDescent="0.35">
      <c r="A335" s="339"/>
      <c r="B335" s="345"/>
      <c r="C335" s="91"/>
      <c r="D335" s="360"/>
      <c r="E335" s="352"/>
      <c r="F335" s="91"/>
      <c r="G335" s="91"/>
      <c r="H335" s="346"/>
      <c r="I335" s="350"/>
      <c r="J335" s="697"/>
      <c r="K335" s="346"/>
      <c r="L335" s="349"/>
      <c r="M335" s="346"/>
      <c r="N335" s="361"/>
      <c r="O335" s="91"/>
      <c r="P335" s="91"/>
      <c r="Q335" s="91"/>
      <c r="R335" s="360"/>
      <c r="S335" s="353"/>
      <c r="T335" s="484"/>
      <c r="U335" s="40"/>
      <c r="V335" s="446" t="str">
        <f t="shared" si="55"/>
        <v/>
      </c>
      <c r="W335" s="43" t="str">
        <f t="shared" si="56"/>
        <v/>
      </c>
      <c r="X335" s="42" t="str">
        <f t="shared" si="57"/>
        <v/>
      </c>
      <c r="Y335" s="238" t="str">
        <f t="shared" si="58"/>
        <v/>
      </c>
      <c r="Z335" s="112" t="str">
        <f t="shared" si="59"/>
        <v/>
      </c>
      <c r="AA335" s="833" t="str">
        <f t="shared" si="60"/>
        <v/>
      </c>
      <c r="AB335" s="456">
        <f t="shared" si="61"/>
        <v>0</v>
      </c>
      <c r="AC335" s="448">
        <f t="shared" si="63"/>
        <v>1</v>
      </c>
      <c r="AD335" s="837" t="str">
        <f t="shared" si="62"/>
        <v/>
      </c>
      <c r="AF335" s="438"/>
      <c r="AG335" s="461"/>
      <c r="AO335" s="438"/>
      <c r="AP335" s="472"/>
      <c r="AQ335" s="473"/>
      <c r="AR335" s="424"/>
      <c r="AS335" s="56"/>
      <c r="AT335" s="44"/>
      <c r="AU335" s="452"/>
      <c r="AV335" s="452"/>
      <c r="AW335" s="452"/>
      <c r="AX335" s="44"/>
      <c r="AY335" s="452"/>
      <c r="AZ335" s="56"/>
      <c r="BA335" s="452"/>
      <c r="BB335" s="455"/>
      <c r="BC335" s="455"/>
      <c r="BD335" s="56"/>
      <c r="BE335" s="452"/>
      <c r="BF335" s="452"/>
      <c r="BG335" s="456"/>
      <c r="BH335" s="457"/>
      <c r="BI335" s="56"/>
      <c r="BJ335" s="474"/>
      <c r="BK335" s="452"/>
      <c r="BL335" s="56"/>
      <c r="BM335" s="56"/>
      <c r="BN335" s="452"/>
      <c r="BR335" s="459"/>
      <c r="BS335" s="460"/>
      <c r="BZ335" s="475"/>
      <c r="CB335" s="452"/>
      <c r="CC335" s="452"/>
      <c r="CD335" s="452"/>
      <c r="CE335" s="56"/>
      <c r="CF335" s="452"/>
      <c r="CG335" s="452"/>
      <c r="CH335" s="452"/>
      <c r="CI335" s="452"/>
      <c r="CK335" s="382"/>
      <c r="CL335" s="382"/>
      <c r="CM335" s="382"/>
      <c r="CP335" s="464"/>
      <c r="CQ335" s="380"/>
      <c r="CR335" s="476"/>
      <c r="CS335" s="382"/>
      <c r="CT335" s="477"/>
      <c r="DB335" s="438"/>
      <c r="DC335" s="461"/>
      <c r="DD335" s="382"/>
      <c r="DE335" s="382"/>
      <c r="DF335" s="382"/>
      <c r="DJ335" s="438"/>
      <c r="DK335" s="461"/>
      <c r="DN335" s="438"/>
      <c r="DO335" s="452"/>
      <c r="DP335" s="455"/>
      <c r="DQ335" s="452"/>
      <c r="DR335" s="456"/>
      <c r="FC335" s="237" t="str">
        <f t="shared" si="64"/>
        <v/>
      </c>
      <c r="FD335" s="91"/>
    </row>
    <row r="336" spans="1:160" ht="14.5" thickBot="1" x14ac:dyDescent="0.35">
      <c r="A336" s="338"/>
      <c r="B336" s="343"/>
      <c r="C336" s="128"/>
      <c r="D336" s="372"/>
      <c r="E336" s="351"/>
      <c r="F336" s="127"/>
      <c r="G336" s="127"/>
      <c r="H336" s="344"/>
      <c r="I336" s="348"/>
      <c r="J336" s="696"/>
      <c r="K336" s="344"/>
      <c r="L336" s="348"/>
      <c r="M336" s="344"/>
      <c r="N336" s="357"/>
      <c r="O336" s="127"/>
      <c r="P336" s="127"/>
      <c r="Q336" s="127"/>
      <c r="R336" s="358"/>
      <c r="S336" s="351"/>
      <c r="T336" s="127"/>
      <c r="U336" s="40"/>
      <c r="V336" s="446" t="str">
        <f t="shared" si="55"/>
        <v/>
      </c>
      <c r="W336" s="43" t="str">
        <f t="shared" si="56"/>
        <v/>
      </c>
      <c r="X336" s="42" t="str">
        <f t="shared" si="57"/>
        <v/>
      </c>
      <c r="Y336" s="238" t="str">
        <f t="shared" si="58"/>
        <v/>
      </c>
      <c r="Z336" s="112" t="str">
        <f t="shared" si="59"/>
        <v/>
      </c>
      <c r="AA336" s="833" t="str">
        <f t="shared" si="60"/>
        <v/>
      </c>
      <c r="AB336" s="456">
        <f t="shared" si="61"/>
        <v>0</v>
      </c>
      <c r="AC336" s="448">
        <f t="shared" si="63"/>
        <v>1</v>
      </c>
      <c r="AD336" s="837" t="str">
        <f t="shared" si="62"/>
        <v/>
      </c>
      <c r="AF336" s="438"/>
      <c r="AG336" s="461"/>
      <c r="AO336" s="438"/>
      <c r="AP336" s="472"/>
      <c r="AQ336" s="473"/>
      <c r="AR336" s="424"/>
      <c r="AS336" s="56"/>
      <c r="AT336" s="44"/>
      <c r="AU336" s="452"/>
      <c r="AV336" s="452"/>
      <c r="AW336" s="452"/>
      <c r="AX336" s="44"/>
      <c r="AY336" s="452"/>
      <c r="AZ336" s="56"/>
      <c r="BA336" s="452"/>
      <c r="BB336" s="455"/>
      <c r="BC336" s="455"/>
      <c r="BD336" s="56"/>
      <c r="BE336" s="452"/>
      <c r="BF336" s="452"/>
      <c r="BG336" s="456"/>
      <c r="BH336" s="457"/>
      <c r="BI336" s="56"/>
      <c r="BJ336" s="474"/>
      <c r="BK336" s="452"/>
      <c r="BL336" s="56"/>
      <c r="BM336" s="56"/>
      <c r="BN336" s="452"/>
      <c r="BR336" s="459"/>
      <c r="BS336" s="460"/>
      <c r="BZ336" s="475"/>
      <c r="CB336" s="452"/>
      <c r="CC336" s="452"/>
      <c r="CD336" s="452"/>
      <c r="CE336" s="56"/>
      <c r="CF336" s="452"/>
      <c r="CG336" s="452"/>
      <c r="CH336" s="452"/>
      <c r="CI336" s="452"/>
      <c r="CK336" s="382"/>
      <c r="CL336" s="382"/>
      <c r="CM336" s="382"/>
      <c r="CP336" s="464"/>
      <c r="CQ336" s="380"/>
      <c r="CR336" s="476"/>
      <c r="CS336" s="382"/>
      <c r="CT336" s="477"/>
      <c r="DB336" s="438"/>
      <c r="DC336" s="461"/>
      <c r="DD336" s="382"/>
      <c r="DE336" s="382"/>
      <c r="DF336" s="382"/>
      <c r="DJ336" s="438"/>
      <c r="DK336" s="461"/>
      <c r="DN336" s="438"/>
      <c r="DO336" s="452"/>
      <c r="DP336" s="455"/>
      <c r="DQ336" s="452"/>
      <c r="DR336" s="456"/>
      <c r="FC336" s="351" t="str">
        <f t="shared" si="64"/>
        <v/>
      </c>
      <c r="FD336" s="127"/>
    </row>
    <row r="337" spans="1:160" ht="14.5" thickBot="1" x14ac:dyDescent="0.35">
      <c r="A337" s="339"/>
      <c r="B337" s="345"/>
      <c r="C337" s="91"/>
      <c r="D337" s="360"/>
      <c r="E337" s="352"/>
      <c r="F337" s="91"/>
      <c r="G337" s="91"/>
      <c r="H337" s="346"/>
      <c r="I337" s="350"/>
      <c r="J337" s="697"/>
      <c r="K337" s="346"/>
      <c r="L337" s="349"/>
      <c r="M337" s="346"/>
      <c r="N337" s="361"/>
      <c r="O337" s="91"/>
      <c r="P337" s="91"/>
      <c r="Q337" s="91"/>
      <c r="R337" s="360"/>
      <c r="S337" s="353"/>
      <c r="T337" s="484"/>
      <c r="U337" s="40"/>
      <c r="V337" s="446" t="str">
        <f t="shared" si="55"/>
        <v/>
      </c>
      <c r="W337" s="43" t="str">
        <f t="shared" si="56"/>
        <v/>
      </c>
      <c r="X337" s="42" t="str">
        <f t="shared" si="57"/>
        <v/>
      </c>
      <c r="Y337" s="238" t="str">
        <f t="shared" si="58"/>
        <v/>
      </c>
      <c r="Z337" s="112" t="str">
        <f t="shared" si="59"/>
        <v/>
      </c>
      <c r="AA337" s="833" t="str">
        <f t="shared" si="60"/>
        <v/>
      </c>
      <c r="AB337" s="456">
        <f t="shared" si="61"/>
        <v>0</v>
      </c>
      <c r="AC337" s="448">
        <f t="shared" si="63"/>
        <v>1</v>
      </c>
      <c r="AD337" s="837" t="str">
        <f t="shared" si="62"/>
        <v/>
      </c>
      <c r="AF337" s="438"/>
      <c r="AG337" s="461"/>
      <c r="AO337" s="438"/>
      <c r="AP337" s="472"/>
      <c r="AQ337" s="473"/>
      <c r="AR337" s="424"/>
      <c r="AS337" s="56"/>
      <c r="AT337" s="44"/>
      <c r="AU337" s="452"/>
      <c r="AV337" s="452"/>
      <c r="AW337" s="452"/>
      <c r="AX337" s="44"/>
      <c r="AY337" s="452"/>
      <c r="AZ337" s="56"/>
      <c r="BA337" s="452"/>
      <c r="BB337" s="455"/>
      <c r="BC337" s="455"/>
      <c r="BD337" s="56"/>
      <c r="BE337" s="452"/>
      <c r="BF337" s="452"/>
      <c r="BG337" s="456"/>
      <c r="BH337" s="457"/>
      <c r="BI337" s="56"/>
      <c r="BJ337" s="474"/>
      <c r="BK337" s="452"/>
      <c r="BL337" s="56"/>
      <c r="BM337" s="56"/>
      <c r="BN337" s="452"/>
      <c r="BR337" s="459"/>
      <c r="BS337" s="460"/>
      <c r="BZ337" s="475"/>
      <c r="CB337" s="452"/>
      <c r="CC337" s="452"/>
      <c r="CD337" s="452"/>
      <c r="CE337" s="56"/>
      <c r="CF337" s="452"/>
      <c r="CG337" s="452"/>
      <c r="CH337" s="452"/>
      <c r="CI337" s="452"/>
      <c r="CK337" s="382"/>
      <c r="CL337" s="382"/>
      <c r="CM337" s="382"/>
      <c r="CP337" s="464"/>
      <c r="CQ337" s="380"/>
      <c r="CR337" s="476"/>
      <c r="CS337" s="382"/>
      <c r="CT337" s="477"/>
      <c r="DB337" s="438"/>
      <c r="DC337" s="461"/>
      <c r="DD337" s="382"/>
      <c r="DE337" s="382"/>
      <c r="DF337" s="382"/>
      <c r="DJ337" s="438"/>
      <c r="DK337" s="461"/>
      <c r="DN337" s="438"/>
      <c r="DO337" s="452"/>
      <c r="DP337" s="455"/>
      <c r="DQ337" s="452"/>
      <c r="DR337" s="456"/>
      <c r="FC337" s="237" t="str">
        <f t="shared" si="64"/>
        <v/>
      </c>
      <c r="FD337" s="91"/>
    </row>
    <row r="338" spans="1:160" ht="14.5" thickBot="1" x14ac:dyDescent="0.35">
      <c r="A338" s="338"/>
      <c r="B338" s="343"/>
      <c r="C338" s="128"/>
      <c r="D338" s="372"/>
      <c r="E338" s="351"/>
      <c r="F338" s="127"/>
      <c r="G338" s="127"/>
      <c r="H338" s="344"/>
      <c r="I338" s="348"/>
      <c r="J338" s="696"/>
      <c r="K338" s="344"/>
      <c r="L338" s="348"/>
      <c r="M338" s="344"/>
      <c r="N338" s="357"/>
      <c r="O338" s="127"/>
      <c r="P338" s="127"/>
      <c r="Q338" s="127"/>
      <c r="R338" s="358"/>
      <c r="S338" s="351"/>
      <c r="T338" s="127"/>
      <c r="U338" s="40"/>
      <c r="V338" s="446" t="str">
        <f t="shared" si="55"/>
        <v/>
      </c>
      <c r="W338" s="43" t="str">
        <f t="shared" si="56"/>
        <v/>
      </c>
      <c r="X338" s="42" t="str">
        <f t="shared" si="57"/>
        <v/>
      </c>
      <c r="Y338" s="238" t="str">
        <f t="shared" si="58"/>
        <v/>
      </c>
      <c r="Z338" s="112" t="str">
        <f t="shared" si="59"/>
        <v/>
      </c>
      <c r="AA338" s="833" t="str">
        <f t="shared" si="60"/>
        <v/>
      </c>
      <c r="AB338" s="456">
        <f t="shared" si="61"/>
        <v>0</v>
      </c>
      <c r="AC338" s="448">
        <f t="shared" si="63"/>
        <v>1</v>
      </c>
      <c r="AD338" s="837" t="str">
        <f t="shared" si="62"/>
        <v/>
      </c>
      <c r="AF338" s="438"/>
      <c r="AG338" s="461"/>
      <c r="AO338" s="438"/>
      <c r="AP338" s="472"/>
      <c r="AQ338" s="473"/>
      <c r="AR338" s="424"/>
      <c r="AS338" s="56"/>
      <c r="AT338" s="44"/>
      <c r="AU338" s="452"/>
      <c r="AV338" s="452"/>
      <c r="AW338" s="452"/>
      <c r="AX338" s="44"/>
      <c r="AY338" s="452"/>
      <c r="AZ338" s="56"/>
      <c r="BA338" s="452"/>
      <c r="BB338" s="455"/>
      <c r="BC338" s="455"/>
      <c r="BD338" s="56"/>
      <c r="BE338" s="452"/>
      <c r="BF338" s="452"/>
      <c r="BG338" s="456"/>
      <c r="BH338" s="457"/>
      <c r="BI338" s="56"/>
      <c r="BJ338" s="474"/>
      <c r="BK338" s="452"/>
      <c r="BL338" s="56"/>
      <c r="BM338" s="56"/>
      <c r="BN338" s="452"/>
      <c r="BR338" s="459"/>
      <c r="BS338" s="460"/>
      <c r="BZ338" s="475"/>
      <c r="CB338" s="452"/>
      <c r="CC338" s="452"/>
      <c r="CD338" s="452"/>
      <c r="CE338" s="56"/>
      <c r="CF338" s="452"/>
      <c r="CG338" s="452"/>
      <c r="CH338" s="452"/>
      <c r="CI338" s="452"/>
      <c r="CK338" s="382"/>
      <c r="CL338" s="382"/>
      <c r="CM338" s="382"/>
      <c r="CP338" s="464"/>
      <c r="CQ338" s="380"/>
      <c r="CR338" s="476"/>
      <c r="CS338" s="382"/>
      <c r="CT338" s="477"/>
      <c r="DB338" s="438"/>
      <c r="DC338" s="461"/>
      <c r="DD338" s="382"/>
      <c r="DE338" s="382"/>
      <c r="DF338" s="382"/>
      <c r="DJ338" s="438"/>
      <c r="DK338" s="461"/>
      <c r="DN338" s="438"/>
      <c r="DO338" s="452"/>
      <c r="DP338" s="455"/>
      <c r="DQ338" s="452"/>
      <c r="DR338" s="456"/>
      <c r="FC338" s="351" t="str">
        <f t="shared" si="64"/>
        <v/>
      </c>
      <c r="FD338" s="127"/>
    </row>
    <row r="339" spans="1:160" ht="14.5" thickBot="1" x14ac:dyDescent="0.35">
      <c r="A339" s="339"/>
      <c r="B339" s="345"/>
      <c r="C339" s="91"/>
      <c r="D339" s="360"/>
      <c r="E339" s="352"/>
      <c r="F339" s="91"/>
      <c r="G339" s="91"/>
      <c r="H339" s="346"/>
      <c r="I339" s="350"/>
      <c r="J339" s="697"/>
      <c r="K339" s="346"/>
      <c r="L339" s="349"/>
      <c r="M339" s="346"/>
      <c r="N339" s="361"/>
      <c r="O339" s="91"/>
      <c r="P339" s="91"/>
      <c r="Q339" s="91"/>
      <c r="R339" s="360"/>
      <c r="S339" s="353"/>
      <c r="T339" s="484"/>
      <c r="U339" s="40"/>
      <c r="V339" s="446" t="str">
        <f t="shared" si="55"/>
        <v/>
      </c>
      <c r="W339" s="43" t="str">
        <f t="shared" si="56"/>
        <v/>
      </c>
      <c r="X339" s="42" t="str">
        <f t="shared" si="57"/>
        <v/>
      </c>
      <c r="Y339" s="238" t="str">
        <f t="shared" si="58"/>
        <v/>
      </c>
      <c r="Z339" s="112" t="str">
        <f t="shared" si="59"/>
        <v/>
      </c>
      <c r="AA339" s="833" t="str">
        <f t="shared" si="60"/>
        <v/>
      </c>
      <c r="AB339" s="456">
        <f t="shared" si="61"/>
        <v>0</v>
      </c>
      <c r="AC339" s="448">
        <f t="shared" si="63"/>
        <v>1</v>
      </c>
      <c r="AD339" s="837" t="str">
        <f t="shared" si="62"/>
        <v/>
      </c>
      <c r="AF339" s="438"/>
      <c r="AG339" s="461"/>
      <c r="AO339" s="438"/>
      <c r="AP339" s="472"/>
      <c r="AQ339" s="473"/>
      <c r="AR339" s="424"/>
      <c r="AS339" s="56"/>
      <c r="AT339" s="44"/>
      <c r="AU339" s="452"/>
      <c r="AV339" s="452"/>
      <c r="AW339" s="452"/>
      <c r="AX339" s="44"/>
      <c r="AY339" s="452"/>
      <c r="AZ339" s="56"/>
      <c r="BA339" s="452"/>
      <c r="BB339" s="455"/>
      <c r="BC339" s="455"/>
      <c r="BD339" s="56"/>
      <c r="BE339" s="452"/>
      <c r="BF339" s="452"/>
      <c r="BG339" s="456"/>
      <c r="BH339" s="457"/>
      <c r="BI339" s="56"/>
      <c r="BJ339" s="474"/>
      <c r="BK339" s="452"/>
      <c r="BL339" s="56"/>
      <c r="BM339" s="56"/>
      <c r="BN339" s="452"/>
      <c r="BR339" s="459"/>
      <c r="BS339" s="460"/>
      <c r="BZ339" s="475"/>
      <c r="CB339" s="452"/>
      <c r="CC339" s="452"/>
      <c r="CD339" s="452"/>
      <c r="CE339" s="56"/>
      <c r="CF339" s="452"/>
      <c r="CG339" s="452"/>
      <c r="CH339" s="452"/>
      <c r="CI339" s="452"/>
      <c r="CK339" s="382"/>
      <c r="CL339" s="382"/>
      <c r="CM339" s="382"/>
      <c r="CP339" s="464"/>
      <c r="CQ339" s="380"/>
      <c r="CR339" s="476"/>
      <c r="CS339" s="382"/>
      <c r="CT339" s="477"/>
      <c r="DB339" s="438"/>
      <c r="DC339" s="461"/>
      <c r="DD339" s="382"/>
      <c r="DE339" s="382"/>
      <c r="DF339" s="382"/>
      <c r="DJ339" s="438"/>
      <c r="DK339" s="461"/>
      <c r="DN339" s="438"/>
      <c r="DO339" s="452"/>
      <c r="DP339" s="455"/>
      <c r="DQ339" s="452"/>
      <c r="DR339" s="456"/>
      <c r="FC339" s="237" t="str">
        <f t="shared" si="64"/>
        <v/>
      </c>
      <c r="FD339" s="91"/>
    </row>
    <row r="340" spans="1:160" ht="14.5" thickBot="1" x14ac:dyDescent="0.35">
      <c r="A340" s="338"/>
      <c r="B340" s="343"/>
      <c r="C340" s="128"/>
      <c r="D340" s="372"/>
      <c r="E340" s="351"/>
      <c r="F340" s="127"/>
      <c r="G340" s="127"/>
      <c r="H340" s="344"/>
      <c r="I340" s="348"/>
      <c r="J340" s="696"/>
      <c r="K340" s="344"/>
      <c r="L340" s="348"/>
      <c r="M340" s="344"/>
      <c r="N340" s="357"/>
      <c r="O340" s="127"/>
      <c r="P340" s="127"/>
      <c r="Q340" s="127"/>
      <c r="R340" s="358"/>
      <c r="S340" s="351"/>
      <c r="T340" s="127"/>
      <c r="U340" s="40"/>
      <c r="V340" s="446" t="str">
        <f t="shared" si="55"/>
        <v/>
      </c>
      <c r="W340" s="43" t="str">
        <f t="shared" si="56"/>
        <v/>
      </c>
      <c r="X340" s="42" t="str">
        <f t="shared" si="57"/>
        <v/>
      </c>
      <c r="Y340" s="238" t="str">
        <f t="shared" si="58"/>
        <v/>
      </c>
      <c r="Z340" s="112" t="str">
        <f t="shared" si="59"/>
        <v/>
      </c>
      <c r="AA340" s="833" t="str">
        <f t="shared" si="60"/>
        <v/>
      </c>
      <c r="AB340" s="456">
        <f t="shared" si="61"/>
        <v>0</v>
      </c>
      <c r="AC340" s="448">
        <f t="shared" si="63"/>
        <v>1</v>
      </c>
      <c r="AD340" s="837" t="str">
        <f t="shared" si="62"/>
        <v/>
      </c>
      <c r="AF340" s="438"/>
      <c r="AG340" s="461"/>
      <c r="AO340" s="438"/>
      <c r="AP340" s="472"/>
      <c r="AQ340" s="473"/>
      <c r="AR340" s="424"/>
      <c r="AS340" s="56"/>
      <c r="AT340" s="44"/>
      <c r="AU340" s="452"/>
      <c r="AV340" s="452"/>
      <c r="AW340" s="452"/>
      <c r="AX340" s="44"/>
      <c r="AY340" s="452"/>
      <c r="AZ340" s="56"/>
      <c r="BA340" s="452"/>
      <c r="BB340" s="455"/>
      <c r="BC340" s="455"/>
      <c r="BD340" s="56"/>
      <c r="BE340" s="452"/>
      <c r="BF340" s="452"/>
      <c r="BG340" s="456"/>
      <c r="BH340" s="457"/>
      <c r="BI340" s="56"/>
      <c r="BJ340" s="474"/>
      <c r="BK340" s="452"/>
      <c r="BL340" s="56"/>
      <c r="BM340" s="56"/>
      <c r="BN340" s="452"/>
      <c r="BR340" s="459"/>
      <c r="BS340" s="460"/>
      <c r="BZ340" s="475"/>
      <c r="CB340" s="452"/>
      <c r="CC340" s="452"/>
      <c r="CD340" s="452"/>
      <c r="CE340" s="56"/>
      <c r="CF340" s="452"/>
      <c r="CG340" s="452"/>
      <c r="CH340" s="452"/>
      <c r="CI340" s="452"/>
      <c r="CK340" s="382"/>
      <c r="CL340" s="382"/>
      <c r="CM340" s="382"/>
      <c r="CP340" s="464"/>
      <c r="CQ340" s="380"/>
      <c r="CR340" s="476"/>
      <c r="CS340" s="382"/>
      <c r="CT340" s="477"/>
      <c r="DB340" s="438"/>
      <c r="DC340" s="461"/>
      <c r="DD340" s="382"/>
      <c r="DE340" s="382"/>
      <c r="DF340" s="382"/>
      <c r="DJ340" s="438"/>
      <c r="DK340" s="461"/>
      <c r="DN340" s="438"/>
      <c r="DO340" s="452"/>
      <c r="DP340" s="455"/>
      <c r="DQ340" s="452"/>
      <c r="DR340" s="456"/>
      <c r="FC340" s="351" t="str">
        <f t="shared" si="64"/>
        <v/>
      </c>
      <c r="FD340" s="127"/>
    </row>
    <row r="341" spans="1:160" ht="14.5" thickBot="1" x14ac:dyDescent="0.35">
      <c r="A341" s="339"/>
      <c r="B341" s="345"/>
      <c r="C341" s="91"/>
      <c r="D341" s="360"/>
      <c r="E341" s="352"/>
      <c r="F341" s="91"/>
      <c r="G341" s="91"/>
      <c r="H341" s="346"/>
      <c r="I341" s="350"/>
      <c r="J341" s="697"/>
      <c r="K341" s="346"/>
      <c r="L341" s="349"/>
      <c r="M341" s="346"/>
      <c r="N341" s="361"/>
      <c r="O341" s="91"/>
      <c r="P341" s="91"/>
      <c r="Q341" s="91"/>
      <c r="R341" s="360"/>
      <c r="S341" s="353"/>
      <c r="T341" s="484"/>
      <c r="U341" s="40"/>
      <c r="V341" s="446" t="str">
        <f t="shared" si="55"/>
        <v/>
      </c>
      <c r="W341" s="43" t="str">
        <f t="shared" si="56"/>
        <v/>
      </c>
      <c r="X341" s="42" t="str">
        <f t="shared" si="57"/>
        <v/>
      </c>
      <c r="Y341" s="238" t="str">
        <f t="shared" si="58"/>
        <v/>
      </c>
      <c r="Z341" s="112" t="str">
        <f t="shared" si="59"/>
        <v/>
      </c>
      <c r="AA341" s="833" t="str">
        <f t="shared" si="60"/>
        <v/>
      </c>
      <c r="AB341" s="456">
        <f t="shared" si="61"/>
        <v>0</v>
      </c>
      <c r="AC341" s="448">
        <f t="shared" si="63"/>
        <v>1</v>
      </c>
      <c r="AD341" s="837" t="str">
        <f t="shared" si="62"/>
        <v/>
      </c>
      <c r="AF341" s="438"/>
      <c r="AG341" s="461"/>
      <c r="AO341" s="438"/>
      <c r="AP341" s="472"/>
      <c r="AQ341" s="473"/>
      <c r="AR341" s="424"/>
      <c r="AS341" s="56"/>
      <c r="AT341" s="44"/>
      <c r="AU341" s="452"/>
      <c r="AV341" s="452"/>
      <c r="AW341" s="452"/>
      <c r="AX341" s="44"/>
      <c r="AY341" s="452"/>
      <c r="AZ341" s="56"/>
      <c r="BA341" s="452"/>
      <c r="BB341" s="455"/>
      <c r="BC341" s="455"/>
      <c r="BD341" s="56"/>
      <c r="BE341" s="452"/>
      <c r="BF341" s="452"/>
      <c r="BG341" s="456"/>
      <c r="BH341" s="457"/>
      <c r="BI341" s="56"/>
      <c r="BJ341" s="474"/>
      <c r="BK341" s="452"/>
      <c r="BL341" s="56"/>
      <c r="BM341" s="56"/>
      <c r="BN341" s="452"/>
      <c r="BR341" s="459"/>
      <c r="BS341" s="460"/>
      <c r="BZ341" s="475"/>
      <c r="CB341" s="452"/>
      <c r="CC341" s="452"/>
      <c r="CD341" s="452"/>
      <c r="CE341" s="56"/>
      <c r="CF341" s="452"/>
      <c r="CG341" s="452"/>
      <c r="CH341" s="452"/>
      <c r="CI341" s="452"/>
      <c r="CK341" s="382"/>
      <c r="CL341" s="382"/>
      <c r="CM341" s="382"/>
      <c r="CP341" s="464"/>
      <c r="CQ341" s="380"/>
      <c r="CR341" s="476"/>
      <c r="CS341" s="382"/>
      <c r="CT341" s="477"/>
      <c r="DB341" s="438"/>
      <c r="DC341" s="461"/>
      <c r="DD341" s="382"/>
      <c r="DE341" s="382"/>
      <c r="DF341" s="382"/>
      <c r="DJ341" s="438"/>
      <c r="DK341" s="461"/>
      <c r="DN341" s="438"/>
      <c r="DO341" s="452"/>
      <c r="DP341" s="455"/>
      <c r="DQ341" s="452"/>
      <c r="DR341" s="456"/>
      <c r="FC341" s="237" t="str">
        <f t="shared" si="64"/>
        <v/>
      </c>
      <c r="FD341" s="91"/>
    </row>
    <row r="342" spans="1:160" ht="14.5" thickBot="1" x14ac:dyDescent="0.35">
      <c r="A342" s="338"/>
      <c r="B342" s="343"/>
      <c r="C342" s="128"/>
      <c r="D342" s="372"/>
      <c r="E342" s="351"/>
      <c r="F342" s="127"/>
      <c r="G342" s="127"/>
      <c r="H342" s="344"/>
      <c r="I342" s="348"/>
      <c r="J342" s="696"/>
      <c r="K342" s="344"/>
      <c r="L342" s="348"/>
      <c r="M342" s="344"/>
      <c r="N342" s="357"/>
      <c r="O342" s="127"/>
      <c r="P342" s="127"/>
      <c r="Q342" s="127"/>
      <c r="R342" s="358"/>
      <c r="S342" s="351"/>
      <c r="T342" s="127"/>
      <c r="U342" s="40"/>
      <c r="V342" s="446" t="str">
        <f t="shared" si="55"/>
        <v/>
      </c>
      <c r="W342" s="43" t="str">
        <f t="shared" si="56"/>
        <v/>
      </c>
      <c r="X342" s="42" t="str">
        <f t="shared" si="57"/>
        <v/>
      </c>
      <c r="Y342" s="238" t="str">
        <f t="shared" si="58"/>
        <v/>
      </c>
      <c r="Z342" s="112" t="str">
        <f t="shared" si="59"/>
        <v/>
      </c>
      <c r="AA342" s="833" t="str">
        <f t="shared" si="60"/>
        <v/>
      </c>
      <c r="AB342" s="456">
        <f t="shared" si="61"/>
        <v>0</v>
      </c>
      <c r="AC342" s="448">
        <f t="shared" si="63"/>
        <v>1</v>
      </c>
      <c r="AD342" s="837" t="str">
        <f t="shared" si="62"/>
        <v/>
      </c>
      <c r="AF342" s="438"/>
      <c r="AG342" s="461"/>
      <c r="AO342" s="438"/>
      <c r="AP342" s="472"/>
      <c r="AQ342" s="473"/>
      <c r="AR342" s="424"/>
      <c r="AS342" s="56"/>
      <c r="AT342" s="44"/>
      <c r="AU342" s="452"/>
      <c r="AV342" s="452"/>
      <c r="AW342" s="452"/>
      <c r="AX342" s="44"/>
      <c r="AY342" s="452"/>
      <c r="AZ342" s="56"/>
      <c r="BA342" s="452"/>
      <c r="BB342" s="455"/>
      <c r="BC342" s="455"/>
      <c r="BD342" s="56"/>
      <c r="BE342" s="452"/>
      <c r="BF342" s="452"/>
      <c r="BG342" s="456"/>
      <c r="BH342" s="457"/>
      <c r="BI342" s="56"/>
      <c r="BJ342" s="474"/>
      <c r="BK342" s="452"/>
      <c r="BL342" s="56"/>
      <c r="BM342" s="56"/>
      <c r="BN342" s="452"/>
      <c r="BR342" s="459"/>
      <c r="BS342" s="460"/>
      <c r="BZ342" s="475"/>
      <c r="CB342" s="452"/>
      <c r="CC342" s="452"/>
      <c r="CD342" s="452"/>
      <c r="CE342" s="56"/>
      <c r="CF342" s="452"/>
      <c r="CG342" s="452"/>
      <c r="CH342" s="452"/>
      <c r="CI342" s="452"/>
      <c r="CK342" s="382"/>
      <c r="CL342" s="382"/>
      <c r="CM342" s="382"/>
      <c r="CP342" s="464"/>
      <c r="CQ342" s="380"/>
      <c r="CR342" s="476"/>
      <c r="CS342" s="382"/>
      <c r="CT342" s="477"/>
      <c r="DB342" s="438"/>
      <c r="DC342" s="461"/>
      <c r="DD342" s="382"/>
      <c r="DE342" s="382"/>
      <c r="DF342" s="382"/>
      <c r="DJ342" s="438"/>
      <c r="DK342" s="461"/>
      <c r="DN342" s="438"/>
      <c r="DO342" s="452"/>
      <c r="DP342" s="455"/>
      <c r="DQ342" s="452"/>
      <c r="DR342" s="456"/>
      <c r="FC342" s="351" t="str">
        <f t="shared" si="64"/>
        <v/>
      </c>
      <c r="FD342" s="127"/>
    </row>
    <row r="343" spans="1:160" ht="14.5" thickBot="1" x14ac:dyDescent="0.35">
      <c r="A343" s="339"/>
      <c r="B343" s="345"/>
      <c r="C343" s="91"/>
      <c r="D343" s="360"/>
      <c r="E343" s="352"/>
      <c r="F343" s="91"/>
      <c r="G343" s="91"/>
      <c r="H343" s="346"/>
      <c r="I343" s="350"/>
      <c r="J343" s="697"/>
      <c r="K343" s="346"/>
      <c r="L343" s="349"/>
      <c r="M343" s="346"/>
      <c r="N343" s="361"/>
      <c r="O343" s="91"/>
      <c r="P343" s="91"/>
      <c r="Q343" s="91"/>
      <c r="R343" s="360"/>
      <c r="S343" s="353"/>
      <c r="T343" s="484"/>
      <c r="U343" s="40"/>
      <c r="V343" s="446" t="str">
        <f t="shared" si="55"/>
        <v/>
      </c>
      <c r="W343" s="43" t="str">
        <f t="shared" si="56"/>
        <v/>
      </c>
      <c r="X343" s="42" t="str">
        <f t="shared" si="57"/>
        <v/>
      </c>
      <c r="Y343" s="238" t="str">
        <f t="shared" si="58"/>
        <v/>
      </c>
      <c r="Z343" s="112" t="str">
        <f t="shared" si="59"/>
        <v/>
      </c>
      <c r="AA343" s="833" t="str">
        <f t="shared" si="60"/>
        <v/>
      </c>
      <c r="AB343" s="456">
        <f t="shared" si="61"/>
        <v>0</v>
      </c>
      <c r="AC343" s="448">
        <f t="shared" si="63"/>
        <v>1</v>
      </c>
      <c r="AD343" s="837" t="str">
        <f t="shared" si="62"/>
        <v/>
      </c>
      <c r="AF343" s="438"/>
      <c r="AG343" s="461"/>
      <c r="AO343" s="438"/>
      <c r="AP343" s="472"/>
      <c r="AQ343" s="473"/>
      <c r="AR343" s="424"/>
      <c r="AS343" s="56"/>
      <c r="AT343" s="44"/>
      <c r="AU343" s="452"/>
      <c r="AV343" s="452"/>
      <c r="AW343" s="452"/>
      <c r="AX343" s="44"/>
      <c r="AY343" s="452"/>
      <c r="AZ343" s="56"/>
      <c r="BA343" s="452"/>
      <c r="BB343" s="455"/>
      <c r="BC343" s="455"/>
      <c r="BD343" s="56"/>
      <c r="BE343" s="452"/>
      <c r="BF343" s="452"/>
      <c r="BG343" s="456"/>
      <c r="BH343" s="457"/>
      <c r="BI343" s="56"/>
      <c r="BJ343" s="474"/>
      <c r="BK343" s="452"/>
      <c r="BL343" s="56"/>
      <c r="BM343" s="56"/>
      <c r="BN343" s="452"/>
      <c r="BR343" s="459"/>
      <c r="BS343" s="460"/>
      <c r="BZ343" s="475"/>
      <c r="CB343" s="452"/>
      <c r="CC343" s="452"/>
      <c r="CD343" s="452"/>
      <c r="CE343" s="56"/>
      <c r="CF343" s="452"/>
      <c r="CG343" s="452"/>
      <c r="CH343" s="452"/>
      <c r="CI343" s="452"/>
      <c r="CK343" s="382"/>
      <c r="CL343" s="382"/>
      <c r="CM343" s="382"/>
      <c r="CP343" s="464"/>
      <c r="CQ343" s="380"/>
      <c r="CR343" s="476"/>
      <c r="CS343" s="382"/>
      <c r="CT343" s="477"/>
      <c r="DB343" s="438"/>
      <c r="DC343" s="461"/>
      <c r="DD343" s="382"/>
      <c r="DE343" s="382"/>
      <c r="DF343" s="382"/>
      <c r="DJ343" s="438"/>
      <c r="DK343" s="461"/>
      <c r="DN343" s="438"/>
      <c r="DO343" s="452"/>
      <c r="DP343" s="455"/>
      <c r="DQ343" s="452"/>
      <c r="DR343" s="456"/>
      <c r="FC343" s="237" t="str">
        <f t="shared" si="64"/>
        <v/>
      </c>
      <c r="FD343" s="91"/>
    </row>
    <row r="344" spans="1:160" ht="14.5" thickBot="1" x14ac:dyDescent="0.35">
      <c r="A344" s="338"/>
      <c r="B344" s="343"/>
      <c r="C344" s="128"/>
      <c r="D344" s="372"/>
      <c r="E344" s="351"/>
      <c r="F344" s="127"/>
      <c r="G344" s="127"/>
      <c r="H344" s="344"/>
      <c r="I344" s="348"/>
      <c r="J344" s="696"/>
      <c r="K344" s="344"/>
      <c r="L344" s="348"/>
      <c r="M344" s="344"/>
      <c r="N344" s="357"/>
      <c r="O344" s="127"/>
      <c r="P344" s="127"/>
      <c r="Q344" s="127"/>
      <c r="R344" s="358"/>
      <c r="S344" s="351"/>
      <c r="T344" s="127"/>
      <c r="U344" s="40"/>
      <c r="V344" s="446" t="str">
        <f t="shared" si="55"/>
        <v/>
      </c>
      <c r="W344" s="43" t="str">
        <f t="shared" si="56"/>
        <v/>
      </c>
      <c r="X344" s="42" t="str">
        <f t="shared" si="57"/>
        <v/>
      </c>
      <c r="Y344" s="238" t="str">
        <f t="shared" si="58"/>
        <v/>
      </c>
      <c r="Z344" s="112" t="str">
        <f t="shared" si="59"/>
        <v/>
      </c>
      <c r="AA344" s="833" t="str">
        <f t="shared" si="60"/>
        <v/>
      </c>
      <c r="AB344" s="456">
        <f t="shared" si="61"/>
        <v>0</v>
      </c>
      <c r="AC344" s="448">
        <f t="shared" si="63"/>
        <v>1</v>
      </c>
      <c r="AD344" s="837" t="str">
        <f t="shared" si="62"/>
        <v/>
      </c>
      <c r="AF344" s="438"/>
      <c r="AG344" s="461"/>
      <c r="AO344" s="438"/>
      <c r="AP344" s="472"/>
      <c r="AQ344" s="473"/>
      <c r="AR344" s="424"/>
      <c r="AS344" s="56"/>
      <c r="AT344" s="44"/>
      <c r="AU344" s="452"/>
      <c r="AV344" s="452"/>
      <c r="AW344" s="452"/>
      <c r="AX344" s="44"/>
      <c r="AY344" s="452"/>
      <c r="AZ344" s="56"/>
      <c r="BA344" s="452"/>
      <c r="BB344" s="455"/>
      <c r="BC344" s="455"/>
      <c r="BD344" s="56"/>
      <c r="BE344" s="452"/>
      <c r="BF344" s="452"/>
      <c r="BG344" s="456"/>
      <c r="BH344" s="457"/>
      <c r="BI344" s="56"/>
      <c r="BJ344" s="474"/>
      <c r="BK344" s="452"/>
      <c r="BL344" s="56"/>
      <c r="BM344" s="56"/>
      <c r="BN344" s="452"/>
      <c r="BR344" s="459"/>
      <c r="BS344" s="460"/>
      <c r="BZ344" s="475"/>
      <c r="CB344" s="452"/>
      <c r="CC344" s="452"/>
      <c r="CD344" s="452"/>
      <c r="CE344" s="56"/>
      <c r="CF344" s="452"/>
      <c r="CG344" s="452"/>
      <c r="CH344" s="452"/>
      <c r="CI344" s="452"/>
      <c r="CK344" s="382"/>
      <c r="CL344" s="382"/>
      <c r="CM344" s="382"/>
      <c r="CP344" s="464"/>
      <c r="CQ344" s="380"/>
      <c r="CR344" s="476"/>
      <c r="CS344" s="382"/>
      <c r="CT344" s="477"/>
      <c r="DB344" s="438"/>
      <c r="DC344" s="461"/>
      <c r="DD344" s="382"/>
      <c r="DE344" s="382"/>
      <c r="DF344" s="382"/>
      <c r="DJ344" s="438"/>
      <c r="DK344" s="461"/>
      <c r="DN344" s="438"/>
      <c r="DO344" s="452"/>
      <c r="DP344" s="455"/>
      <c r="DQ344" s="452"/>
      <c r="DR344" s="456"/>
      <c r="FC344" s="351" t="str">
        <f t="shared" si="64"/>
        <v/>
      </c>
      <c r="FD344" s="127"/>
    </row>
    <row r="345" spans="1:160" ht="14.5" thickBot="1" x14ac:dyDescent="0.35">
      <c r="A345" s="339"/>
      <c r="B345" s="345"/>
      <c r="C345" s="91"/>
      <c r="D345" s="360"/>
      <c r="E345" s="352"/>
      <c r="F345" s="91"/>
      <c r="G345" s="91"/>
      <c r="H345" s="346"/>
      <c r="I345" s="350"/>
      <c r="J345" s="697"/>
      <c r="K345" s="346"/>
      <c r="L345" s="349"/>
      <c r="M345" s="346"/>
      <c r="N345" s="361"/>
      <c r="O345" s="91"/>
      <c r="P345" s="91"/>
      <c r="Q345" s="91"/>
      <c r="R345" s="360"/>
      <c r="S345" s="353"/>
      <c r="T345" s="484"/>
      <c r="U345" s="40"/>
      <c r="V345" s="446" t="str">
        <f t="shared" si="55"/>
        <v/>
      </c>
      <c r="W345" s="43" t="str">
        <f t="shared" si="56"/>
        <v/>
      </c>
      <c r="X345" s="42" t="str">
        <f t="shared" si="57"/>
        <v/>
      </c>
      <c r="Y345" s="238" t="str">
        <f t="shared" si="58"/>
        <v/>
      </c>
      <c r="Z345" s="112" t="str">
        <f t="shared" si="59"/>
        <v/>
      </c>
      <c r="AA345" s="833" t="str">
        <f t="shared" si="60"/>
        <v/>
      </c>
      <c r="AB345" s="456">
        <f t="shared" si="61"/>
        <v>0</v>
      </c>
      <c r="AC345" s="448">
        <f t="shared" si="63"/>
        <v>1</v>
      </c>
      <c r="AD345" s="837" t="str">
        <f t="shared" si="62"/>
        <v/>
      </c>
      <c r="AF345" s="438"/>
      <c r="AG345" s="461"/>
      <c r="AO345" s="438"/>
      <c r="AP345" s="472"/>
      <c r="AQ345" s="473"/>
      <c r="AR345" s="424"/>
      <c r="AS345" s="56"/>
      <c r="AT345" s="44"/>
      <c r="AU345" s="452"/>
      <c r="AV345" s="452"/>
      <c r="AW345" s="452"/>
      <c r="AX345" s="44"/>
      <c r="AY345" s="452"/>
      <c r="AZ345" s="56"/>
      <c r="BA345" s="452"/>
      <c r="BB345" s="455"/>
      <c r="BC345" s="455"/>
      <c r="BD345" s="56"/>
      <c r="BE345" s="452"/>
      <c r="BF345" s="452"/>
      <c r="BG345" s="456"/>
      <c r="BH345" s="457"/>
      <c r="BI345" s="56"/>
      <c r="BJ345" s="474"/>
      <c r="BK345" s="452"/>
      <c r="BL345" s="56"/>
      <c r="BM345" s="56"/>
      <c r="BN345" s="452"/>
      <c r="BR345" s="459"/>
      <c r="BS345" s="460"/>
      <c r="BZ345" s="475"/>
      <c r="CB345" s="452"/>
      <c r="CC345" s="452"/>
      <c r="CD345" s="452"/>
      <c r="CE345" s="56"/>
      <c r="CF345" s="452"/>
      <c r="CG345" s="452"/>
      <c r="CH345" s="452"/>
      <c r="CI345" s="452"/>
      <c r="CK345" s="382"/>
      <c r="CL345" s="382"/>
      <c r="CM345" s="382"/>
      <c r="CP345" s="464"/>
      <c r="CQ345" s="380"/>
      <c r="CR345" s="476"/>
      <c r="CS345" s="382"/>
      <c r="CT345" s="477"/>
      <c r="DB345" s="438"/>
      <c r="DC345" s="461"/>
      <c r="DD345" s="382"/>
      <c r="DE345" s="382"/>
      <c r="DF345" s="382"/>
      <c r="DJ345" s="438"/>
      <c r="DK345" s="461"/>
      <c r="DN345" s="438"/>
      <c r="DO345" s="452"/>
      <c r="DP345" s="455"/>
      <c r="DQ345" s="452"/>
      <c r="DR345" s="456"/>
      <c r="FC345" s="237" t="str">
        <f t="shared" si="64"/>
        <v/>
      </c>
      <c r="FD345" s="91"/>
    </row>
    <row r="346" spans="1:160" ht="14.5" thickBot="1" x14ac:dyDescent="0.35">
      <c r="A346" s="338"/>
      <c r="B346" s="343"/>
      <c r="C346" s="128"/>
      <c r="D346" s="372"/>
      <c r="E346" s="351"/>
      <c r="F346" s="127"/>
      <c r="G346" s="127"/>
      <c r="H346" s="344"/>
      <c r="I346" s="348"/>
      <c r="J346" s="696"/>
      <c r="K346" s="344"/>
      <c r="L346" s="348"/>
      <c r="M346" s="344"/>
      <c r="N346" s="357"/>
      <c r="O346" s="127"/>
      <c r="P346" s="127"/>
      <c r="Q346" s="127"/>
      <c r="R346" s="358"/>
      <c r="S346" s="351"/>
      <c r="T346" s="127"/>
      <c r="U346" s="40"/>
      <c r="V346" s="446" t="str">
        <f t="shared" si="55"/>
        <v/>
      </c>
      <c r="W346" s="43" t="str">
        <f t="shared" si="56"/>
        <v/>
      </c>
      <c r="X346" s="42" t="str">
        <f t="shared" si="57"/>
        <v/>
      </c>
      <c r="Y346" s="238" t="str">
        <f t="shared" si="58"/>
        <v/>
      </c>
      <c r="Z346" s="112" t="str">
        <f t="shared" si="59"/>
        <v/>
      </c>
      <c r="AA346" s="833" t="str">
        <f t="shared" si="60"/>
        <v/>
      </c>
      <c r="AB346" s="456">
        <f t="shared" si="61"/>
        <v>0</v>
      </c>
      <c r="AC346" s="448">
        <f t="shared" si="63"/>
        <v>1</v>
      </c>
      <c r="AD346" s="837" t="str">
        <f t="shared" si="62"/>
        <v/>
      </c>
      <c r="AF346" s="438"/>
      <c r="AG346" s="461"/>
      <c r="AO346" s="438"/>
      <c r="AP346" s="472"/>
      <c r="AQ346" s="473"/>
      <c r="AR346" s="424"/>
      <c r="AS346" s="56"/>
      <c r="AT346" s="44"/>
      <c r="AU346" s="452"/>
      <c r="AV346" s="452"/>
      <c r="AW346" s="452"/>
      <c r="AX346" s="44"/>
      <c r="AY346" s="452"/>
      <c r="AZ346" s="56"/>
      <c r="BA346" s="452"/>
      <c r="BB346" s="455"/>
      <c r="BC346" s="455"/>
      <c r="BD346" s="56"/>
      <c r="BE346" s="452"/>
      <c r="BF346" s="452"/>
      <c r="BG346" s="456"/>
      <c r="BH346" s="457"/>
      <c r="BI346" s="56"/>
      <c r="BJ346" s="474"/>
      <c r="BK346" s="452"/>
      <c r="BL346" s="56"/>
      <c r="BM346" s="56"/>
      <c r="BN346" s="452"/>
      <c r="BR346" s="459"/>
      <c r="BS346" s="460"/>
      <c r="BZ346" s="475"/>
      <c r="CB346" s="452"/>
      <c r="CC346" s="452"/>
      <c r="CD346" s="452"/>
      <c r="CE346" s="56"/>
      <c r="CF346" s="452"/>
      <c r="CG346" s="452"/>
      <c r="CH346" s="452"/>
      <c r="CI346" s="452"/>
      <c r="CK346" s="382"/>
      <c r="CL346" s="382"/>
      <c r="CM346" s="382"/>
      <c r="CP346" s="464"/>
      <c r="CQ346" s="380"/>
      <c r="CR346" s="476"/>
      <c r="CS346" s="382"/>
      <c r="CT346" s="477"/>
      <c r="DB346" s="438"/>
      <c r="DC346" s="461"/>
      <c r="DD346" s="382"/>
      <c r="DE346" s="382"/>
      <c r="DF346" s="382"/>
      <c r="DJ346" s="438"/>
      <c r="DK346" s="461"/>
      <c r="DN346" s="438"/>
      <c r="DO346" s="452"/>
      <c r="DP346" s="455"/>
      <c r="DQ346" s="452"/>
      <c r="DR346" s="456"/>
      <c r="FC346" s="351" t="str">
        <f t="shared" si="64"/>
        <v/>
      </c>
      <c r="FD346" s="127"/>
    </row>
    <row r="347" spans="1:160" ht="14.5" thickBot="1" x14ac:dyDescent="0.35">
      <c r="A347" s="339"/>
      <c r="B347" s="345"/>
      <c r="C347" s="91"/>
      <c r="D347" s="360"/>
      <c r="E347" s="352"/>
      <c r="F347" s="91"/>
      <c r="G347" s="91"/>
      <c r="H347" s="346"/>
      <c r="I347" s="350"/>
      <c r="J347" s="697"/>
      <c r="K347" s="346"/>
      <c r="L347" s="349"/>
      <c r="M347" s="346"/>
      <c r="N347" s="361"/>
      <c r="O347" s="91"/>
      <c r="P347" s="91"/>
      <c r="Q347" s="91"/>
      <c r="R347" s="360"/>
      <c r="S347" s="353"/>
      <c r="T347" s="484"/>
      <c r="U347" s="40"/>
      <c r="V347" s="446" t="str">
        <f t="shared" si="55"/>
        <v/>
      </c>
      <c r="W347" s="43" t="str">
        <f t="shared" si="56"/>
        <v/>
      </c>
      <c r="X347" s="42" t="str">
        <f t="shared" si="57"/>
        <v/>
      </c>
      <c r="Y347" s="238" t="str">
        <f t="shared" si="58"/>
        <v/>
      </c>
      <c r="Z347" s="112" t="str">
        <f t="shared" si="59"/>
        <v/>
      </c>
      <c r="AA347" s="833" t="str">
        <f t="shared" si="60"/>
        <v/>
      </c>
      <c r="AB347" s="456">
        <f t="shared" si="61"/>
        <v>0</v>
      </c>
      <c r="AC347" s="448">
        <f t="shared" si="63"/>
        <v>1</v>
      </c>
      <c r="AD347" s="837" t="str">
        <f t="shared" si="62"/>
        <v/>
      </c>
      <c r="AF347" s="438"/>
      <c r="AG347" s="461"/>
      <c r="AO347" s="438"/>
      <c r="AP347" s="472"/>
      <c r="AQ347" s="473"/>
      <c r="AR347" s="424"/>
      <c r="AS347" s="56"/>
      <c r="AT347" s="44"/>
      <c r="AU347" s="452"/>
      <c r="AV347" s="452"/>
      <c r="AW347" s="452"/>
      <c r="AX347" s="44"/>
      <c r="AY347" s="452"/>
      <c r="AZ347" s="56"/>
      <c r="BA347" s="452"/>
      <c r="BB347" s="455"/>
      <c r="BC347" s="455"/>
      <c r="BD347" s="56"/>
      <c r="BE347" s="452"/>
      <c r="BF347" s="452"/>
      <c r="BG347" s="456"/>
      <c r="BH347" s="457"/>
      <c r="BI347" s="56"/>
      <c r="BJ347" s="474"/>
      <c r="BK347" s="452"/>
      <c r="BL347" s="56"/>
      <c r="BM347" s="56"/>
      <c r="BN347" s="452"/>
      <c r="BR347" s="459"/>
      <c r="BS347" s="460"/>
      <c r="BZ347" s="475"/>
      <c r="CB347" s="452"/>
      <c r="CC347" s="452"/>
      <c r="CD347" s="452"/>
      <c r="CE347" s="56"/>
      <c r="CF347" s="452"/>
      <c r="CG347" s="452"/>
      <c r="CH347" s="452"/>
      <c r="CI347" s="452"/>
      <c r="CK347" s="382"/>
      <c r="CL347" s="382"/>
      <c r="CM347" s="382"/>
      <c r="CP347" s="464"/>
      <c r="CQ347" s="380"/>
      <c r="CR347" s="476"/>
      <c r="CS347" s="382"/>
      <c r="CT347" s="477"/>
      <c r="DB347" s="438"/>
      <c r="DC347" s="461"/>
      <c r="DD347" s="382"/>
      <c r="DE347" s="382"/>
      <c r="DF347" s="382"/>
      <c r="DJ347" s="438"/>
      <c r="DK347" s="461"/>
      <c r="DN347" s="438"/>
      <c r="DO347" s="452"/>
      <c r="DP347" s="455"/>
      <c r="DQ347" s="452"/>
      <c r="DR347" s="456"/>
      <c r="FC347" s="237" t="str">
        <f t="shared" si="64"/>
        <v/>
      </c>
      <c r="FD347" s="91"/>
    </row>
    <row r="348" spans="1:160" ht="14.5" thickBot="1" x14ac:dyDescent="0.35">
      <c r="A348" s="338"/>
      <c r="B348" s="343"/>
      <c r="C348" s="128"/>
      <c r="D348" s="372"/>
      <c r="E348" s="351"/>
      <c r="F348" s="127"/>
      <c r="G348" s="127"/>
      <c r="H348" s="344"/>
      <c r="I348" s="348"/>
      <c r="J348" s="696"/>
      <c r="K348" s="344"/>
      <c r="L348" s="348"/>
      <c r="M348" s="344"/>
      <c r="N348" s="357"/>
      <c r="O348" s="127"/>
      <c r="P348" s="127"/>
      <c r="Q348" s="127"/>
      <c r="R348" s="358"/>
      <c r="S348" s="351"/>
      <c r="T348" s="127"/>
      <c r="U348" s="40"/>
      <c r="V348" s="446" t="str">
        <f t="shared" si="55"/>
        <v/>
      </c>
      <c r="W348" s="43" t="str">
        <f t="shared" si="56"/>
        <v/>
      </c>
      <c r="X348" s="42" t="str">
        <f t="shared" si="57"/>
        <v/>
      </c>
      <c r="Y348" s="238" t="str">
        <f t="shared" si="58"/>
        <v/>
      </c>
      <c r="Z348" s="112" t="str">
        <f t="shared" si="59"/>
        <v/>
      </c>
      <c r="AA348" s="833" t="str">
        <f t="shared" si="60"/>
        <v/>
      </c>
      <c r="AB348" s="456">
        <f t="shared" si="61"/>
        <v>0</v>
      </c>
      <c r="AC348" s="448">
        <f t="shared" si="63"/>
        <v>1</v>
      </c>
      <c r="AD348" s="837" t="str">
        <f t="shared" si="62"/>
        <v/>
      </c>
      <c r="AF348" s="438"/>
      <c r="AG348" s="461"/>
      <c r="AO348" s="438"/>
      <c r="AP348" s="472"/>
      <c r="AQ348" s="473"/>
      <c r="AR348" s="424"/>
      <c r="AS348" s="56"/>
      <c r="AT348" s="44"/>
      <c r="AU348" s="452"/>
      <c r="AV348" s="452"/>
      <c r="AW348" s="452"/>
      <c r="AX348" s="44"/>
      <c r="AY348" s="452"/>
      <c r="AZ348" s="56"/>
      <c r="BA348" s="452"/>
      <c r="BB348" s="455"/>
      <c r="BC348" s="455"/>
      <c r="BD348" s="56"/>
      <c r="BE348" s="452"/>
      <c r="BF348" s="452"/>
      <c r="BG348" s="456"/>
      <c r="BH348" s="457"/>
      <c r="BI348" s="56"/>
      <c r="BJ348" s="474"/>
      <c r="BK348" s="452"/>
      <c r="BL348" s="56"/>
      <c r="BM348" s="56"/>
      <c r="BN348" s="452"/>
      <c r="BR348" s="459"/>
      <c r="BS348" s="460"/>
      <c r="BZ348" s="475"/>
      <c r="CB348" s="452"/>
      <c r="CC348" s="452"/>
      <c r="CD348" s="452"/>
      <c r="CE348" s="56"/>
      <c r="CF348" s="452"/>
      <c r="CG348" s="452"/>
      <c r="CH348" s="452"/>
      <c r="CI348" s="452"/>
      <c r="CK348" s="382"/>
      <c r="CL348" s="382"/>
      <c r="CM348" s="382"/>
      <c r="CP348" s="464"/>
      <c r="CQ348" s="380"/>
      <c r="CR348" s="476"/>
      <c r="CS348" s="382"/>
      <c r="CT348" s="477"/>
      <c r="DB348" s="438"/>
      <c r="DC348" s="461"/>
      <c r="DD348" s="382"/>
      <c r="DE348" s="382"/>
      <c r="DF348" s="382"/>
      <c r="DJ348" s="438"/>
      <c r="DK348" s="461"/>
      <c r="DN348" s="438"/>
      <c r="DO348" s="452"/>
      <c r="DP348" s="455"/>
      <c r="DQ348" s="452"/>
      <c r="DR348" s="456"/>
      <c r="FC348" s="351" t="str">
        <f t="shared" si="64"/>
        <v/>
      </c>
      <c r="FD348" s="127"/>
    </row>
    <row r="349" spans="1:160" ht="14.5" thickBot="1" x14ac:dyDescent="0.35">
      <c r="A349" s="339"/>
      <c r="B349" s="345"/>
      <c r="C349" s="91"/>
      <c r="D349" s="360"/>
      <c r="E349" s="352"/>
      <c r="F349" s="91"/>
      <c r="G349" s="91"/>
      <c r="H349" s="346"/>
      <c r="I349" s="350"/>
      <c r="J349" s="697"/>
      <c r="K349" s="346"/>
      <c r="L349" s="349"/>
      <c r="M349" s="346"/>
      <c r="N349" s="361"/>
      <c r="O349" s="91"/>
      <c r="P349" s="91"/>
      <c r="Q349" s="91"/>
      <c r="R349" s="360"/>
      <c r="S349" s="353"/>
      <c r="T349" s="484"/>
      <c r="U349" s="40"/>
      <c r="V349" s="446" t="str">
        <f t="shared" si="55"/>
        <v/>
      </c>
      <c r="W349" s="43" t="str">
        <f t="shared" si="56"/>
        <v/>
      </c>
      <c r="X349" s="42" t="str">
        <f t="shared" si="57"/>
        <v/>
      </c>
      <c r="Y349" s="238" t="str">
        <f t="shared" si="58"/>
        <v/>
      </c>
      <c r="Z349" s="112" t="str">
        <f t="shared" si="59"/>
        <v/>
      </c>
      <c r="AA349" s="833" t="str">
        <f t="shared" si="60"/>
        <v/>
      </c>
      <c r="AB349" s="456">
        <f t="shared" si="61"/>
        <v>0</v>
      </c>
      <c r="AC349" s="448">
        <f t="shared" si="63"/>
        <v>1</v>
      </c>
      <c r="AD349" s="837" t="str">
        <f t="shared" si="62"/>
        <v/>
      </c>
      <c r="AF349" s="438"/>
      <c r="AG349" s="461"/>
      <c r="AO349" s="438"/>
      <c r="AP349" s="472"/>
      <c r="AQ349" s="473"/>
      <c r="AR349" s="424"/>
      <c r="AS349" s="56"/>
      <c r="AT349" s="44"/>
      <c r="AU349" s="452"/>
      <c r="AV349" s="452"/>
      <c r="AW349" s="452"/>
      <c r="AX349" s="44"/>
      <c r="AY349" s="452"/>
      <c r="AZ349" s="56"/>
      <c r="BA349" s="452"/>
      <c r="BB349" s="455"/>
      <c r="BC349" s="455"/>
      <c r="BD349" s="56"/>
      <c r="BE349" s="452"/>
      <c r="BF349" s="452"/>
      <c r="BG349" s="456"/>
      <c r="BH349" s="457"/>
      <c r="BI349" s="56"/>
      <c r="BJ349" s="474"/>
      <c r="BK349" s="452"/>
      <c r="BL349" s="56"/>
      <c r="BM349" s="56"/>
      <c r="BN349" s="452"/>
      <c r="BR349" s="459"/>
      <c r="BS349" s="460"/>
      <c r="BZ349" s="475"/>
      <c r="CB349" s="452"/>
      <c r="CC349" s="452"/>
      <c r="CD349" s="452"/>
      <c r="CE349" s="56"/>
      <c r="CF349" s="452"/>
      <c r="CG349" s="452"/>
      <c r="CH349" s="452"/>
      <c r="CI349" s="452"/>
      <c r="CK349" s="382"/>
      <c r="CL349" s="382"/>
      <c r="CM349" s="382"/>
      <c r="CP349" s="464"/>
      <c r="CQ349" s="380"/>
      <c r="CR349" s="476"/>
      <c r="CS349" s="382"/>
      <c r="CT349" s="477"/>
      <c r="DB349" s="438"/>
      <c r="DC349" s="461"/>
      <c r="DD349" s="382"/>
      <c r="DE349" s="382"/>
      <c r="DF349" s="382"/>
      <c r="DJ349" s="438"/>
      <c r="DK349" s="461"/>
      <c r="DN349" s="438"/>
      <c r="DO349" s="452"/>
      <c r="DP349" s="455"/>
      <c r="DQ349" s="452"/>
      <c r="DR349" s="456"/>
      <c r="FC349" s="237" t="str">
        <f t="shared" si="64"/>
        <v/>
      </c>
      <c r="FD349" s="91"/>
    </row>
    <row r="350" spans="1:160" ht="14.5" thickBot="1" x14ac:dyDescent="0.35">
      <c r="A350" s="338"/>
      <c r="B350" s="343"/>
      <c r="C350" s="128"/>
      <c r="D350" s="372"/>
      <c r="E350" s="351"/>
      <c r="F350" s="127"/>
      <c r="G350" s="127"/>
      <c r="H350" s="344"/>
      <c r="I350" s="348"/>
      <c r="J350" s="696"/>
      <c r="K350" s="344"/>
      <c r="L350" s="348"/>
      <c r="M350" s="344"/>
      <c r="N350" s="357"/>
      <c r="O350" s="127"/>
      <c r="P350" s="127"/>
      <c r="Q350" s="127"/>
      <c r="R350" s="358"/>
      <c r="S350" s="351"/>
      <c r="T350" s="127"/>
      <c r="U350" s="40"/>
      <c r="V350" s="446" t="str">
        <f t="shared" ref="V350:V362" si="65">IF(L491="","",L491*12/39)</f>
        <v/>
      </c>
      <c r="W350" s="43" t="str">
        <f t="shared" si="56"/>
        <v/>
      </c>
      <c r="X350" s="42" t="str">
        <f t="shared" si="57"/>
        <v/>
      </c>
      <c r="Y350" s="238" t="str">
        <f t="shared" si="58"/>
        <v/>
      </c>
      <c r="Z350" s="112" t="str">
        <f t="shared" si="59"/>
        <v/>
      </c>
      <c r="AA350" s="833" t="str">
        <f t="shared" si="60"/>
        <v/>
      </c>
      <c r="AB350" s="456">
        <f t="shared" si="61"/>
        <v>0</v>
      </c>
      <c r="AC350" s="448">
        <f t="shared" si="63"/>
        <v>1</v>
      </c>
      <c r="AD350" s="837" t="str">
        <f t="shared" si="62"/>
        <v/>
      </c>
      <c r="AF350" s="438"/>
      <c r="AG350" s="461"/>
      <c r="AO350" s="438"/>
      <c r="AP350" s="472"/>
      <c r="AQ350" s="473"/>
      <c r="AR350" s="424"/>
      <c r="AS350" s="56"/>
      <c r="AT350" s="44"/>
      <c r="AU350" s="452"/>
      <c r="AV350" s="452"/>
      <c r="AW350" s="452"/>
      <c r="AX350" s="44"/>
      <c r="AY350" s="452"/>
      <c r="AZ350" s="56"/>
      <c r="BA350" s="452"/>
      <c r="BB350" s="455"/>
      <c r="BC350" s="455"/>
      <c r="BD350" s="56"/>
      <c r="BE350" s="452"/>
      <c r="BF350" s="452"/>
      <c r="BG350" s="456"/>
      <c r="BH350" s="457"/>
      <c r="BI350" s="56"/>
      <c r="BJ350" s="474"/>
      <c r="BK350" s="452"/>
      <c r="BL350" s="56"/>
      <c r="BM350" s="56"/>
      <c r="BN350" s="452"/>
      <c r="BR350" s="459"/>
      <c r="BS350" s="460"/>
      <c r="BZ350" s="475"/>
      <c r="CB350" s="452"/>
      <c r="CC350" s="452"/>
      <c r="CD350" s="452"/>
      <c r="CE350" s="56"/>
      <c r="CF350" s="452"/>
      <c r="CG350" s="452"/>
      <c r="CH350" s="452"/>
      <c r="CI350" s="452"/>
      <c r="CK350" s="382"/>
      <c r="CL350" s="382"/>
      <c r="CM350" s="382"/>
      <c r="CP350" s="464"/>
      <c r="CQ350" s="380"/>
      <c r="CR350" s="476"/>
      <c r="CS350" s="382"/>
      <c r="CT350" s="477"/>
      <c r="DB350" s="438"/>
      <c r="DC350" s="461"/>
      <c r="DD350" s="382"/>
      <c r="DE350" s="382"/>
      <c r="DF350" s="382"/>
      <c r="DJ350" s="438"/>
      <c r="DK350" s="461"/>
      <c r="DN350" s="438"/>
      <c r="DO350" s="452"/>
      <c r="DP350" s="455"/>
      <c r="DQ350" s="452"/>
      <c r="DR350" s="456"/>
      <c r="FC350" s="351" t="str">
        <f t="shared" si="64"/>
        <v/>
      </c>
      <c r="FD350" s="127"/>
    </row>
    <row r="351" spans="1:160" ht="14.5" thickBot="1" x14ac:dyDescent="0.35">
      <c r="A351" s="339"/>
      <c r="B351" s="345"/>
      <c r="C351" s="91"/>
      <c r="D351" s="360"/>
      <c r="E351" s="352"/>
      <c r="F351" s="91"/>
      <c r="G351" s="91"/>
      <c r="H351" s="346"/>
      <c r="I351" s="350"/>
      <c r="J351" s="697"/>
      <c r="K351" s="346"/>
      <c r="L351" s="349"/>
      <c r="M351" s="346"/>
      <c r="N351" s="361"/>
      <c r="O351" s="91"/>
      <c r="P351" s="91"/>
      <c r="Q351" s="91"/>
      <c r="R351" s="360"/>
      <c r="S351" s="353"/>
      <c r="T351" s="484"/>
      <c r="U351" s="40"/>
      <c r="V351" s="446" t="str">
        <f t="shared" si="65"/>
        <v/>
      </c>
      <c r="W351" s="43" t="str">
        <f t="shared" si="56"/>
        <v/>
      </c>
      <c r="X351" s="42" t="str">
        <f t="shared" si="57"/>
        <v/>
      </c>
      <c r="Y351" s="238" t="str">
        <f t="shared" si="58"/>
        <v/>
      </c>
      <c r="Z351" s="112" t="str">
        <f t="shared" si="59"/>
        <v/>
      </c>
      <c r="AA351" s="833" t="str">
        <f t="shared" si="60"/>
        <v/>
      </c>
      <c r="AB351" s="456">
        <f t="shared" si="61"/>
        <v>0</v>
      </c>
      <c r="AC351" s="448">
        <f t="shared" si="63"/>
        <v>1</v>
      </c>
      <c r="AD351" s="837" t="str">
        <f t="shared" si="62"/>
        <v/>
      </c>
      <c r="AF351" s="438"/>
      <c r="AG351" s="461"/>
      <c r="AO351" s="438"/>
      <c r="AP351" s="472"/>
      <c r="AQ351" s="473"/>
      <c r="AR351" s="424"/>
      <c r="AS351" s="56"/>
      <c r="AT351" s="44"/>
      <c r="AU351" s="452"/>
      <c r="AV351" s="452"/>
      <c r="AW351" s="452"/>
      <c r="AX351" s="44"/>
      <c r="AY351" s="452"/>
      <c r="AZ351" s="56"/>
      <c r="BA351" s="452"/>
      <c r="BB351" s="455"/>
      <c r="BC351" s="455"/>
      <c r="BD351" s="56"/>
      <c r="BE351" s="452"/>
      <c r="BF351" s="452"/>
      <c r="BG351" s="456"/>
      <c r="BH351" s="457"/>
      <c r="BI351" s="56"/>
      <c r="BJ351" s="474"/>
      <c r="BK351" s="452"/>
      <c r="BL351" s="56"/>
      <c r="BM351" s="56"/>
      <c r="BN351" s="452"/>
      <c r="BR351" s="459"/>
      <c r="BS351" s="460"/>
      <c r="BZ351" s="475"/>
      <c r="CB351" s="452"/>
      <c r="CC351" s="452"/>
      <c r="CD351" s="452"/>
      <c r="CE351" s="56"/>
      <c r="CF351" s="452"/>
      <c r="CG351" s="452"/>
      <c r="CH351" s="452"/>
      <c r="CI351" s="452"/>
      <c r="CK351" s="382"/>
      <c r="CL351" s="382"/>
      <c r="CM351" s="382"/>
      <c r="CP351" s="464"/>
      <c r="CQ351" s="380"/>
      <c r="CR351" s="476"/>
      <c r="CS351" s="382"/>
      <c r="CT351" s="477"/>
      <c r="DB351" s="438"/>
      <c r="DC351" s="461"/>
      <c r="DD351" s="382"/>
      <c r="DE351" s="382"/>
      <c r="DF351" s="382"/>
      <c r="DJ351" s="438"/>
      <c r="DK351" s="461"/>
      <c r="DN351" s="438"/>
      <c r="DO351" s="452"/>
      <c r="DP351" s="455"/>
      <c r="DQ351" s="452"/>
      <c r="DR351" s="456"/>
      <c r="FC351" s="237" t="str">
        <f t="shared" si="64"/>
        <v/>
      </c>
      <c r="FD351" s="91"/>
    </row>
    <row r="352" spans="1:160" ht="14.5" thickBot="1" x14ac:dyDescent="0.35">
      <c r="A352" s="338"/>
      <c r="B352" s="343"/>
      <c r="C352" s="128"/>
      <c r="D352" s="372"/>
      <c r="E352" s="351"/>
      <c r="F352" s="127"/>
      <c r="G352" s="127"/>
      <c r="H352" s="344"/>
      <c r="I352" s="348"/>
      <c r="J352" s="696"/>
      <c r="K352" s="344"/>
      <c r="L352" s="348"/>
      <c r="M352" s="344"/>
      <c r="N352" s="357"/>
      <c r="O352" s="127"/>
      <c r="P352" s="127"/>
      <c r="Q352" s="127"/>
      <c r="R352" s="358"/>
      <c r="S352" s="351"/>
      <c r="T352" s="127"/>
      <c r="U352" s="40"/>
      <c r="V352" s="446" t="str">
        <f t="shared" si="65"/>
        <v/>
      </c>
      <c r="W352" s="43" t="str">
        <f t="shared" si="56"/>
        <v/>
      </c>
      <c r="X352" s="42" t="str">
        <f t="shared" si="57"/>
        <v/>
      </c>
      <c r="Y352" s="238" t="str">
        <f t="shared" si="58"/>
        <v/>
      </c>
      <c r="Z352" s="112" t="str">
        <f t="shared" si="59"/>
        <v/>
      </c>
      <c r="AA352" s="833" t="str">
        <f t="shared" si="60"/>
        <v/>
      </c>
      <c r="AB352" s="456">
        <f t="shared" si="61"/>
        <v>0</v>
      </c>
      <c r="AC352" s="448">
        <f t="shared" si="63"/>
        <v>1</v>
      </c>
      <c r="AD352" s="837" t="str">
        <f t="shared" si="62"/>
        <v/>
      </c>
      <c r="AF352" s="438"/>
      <c r="AG352" s="461"/>
      <c r="AO352" s="438"/>
      <c r="AP352" s="472"/>
      <c r="AQ352" s="473"/>
      <c r="AR352" s="424"/>
      <c r="AS352" s="56"/>
      <c r="AT352" s="44"/>
      <c r="AU352" s="452"/>
      <c r="AV352" s="452"/>
      <c r="AW352" s="452"/>
      <c r="AX352" s="44"/>
      <c r="AY352" s="452"/>
      <c r="AZ352" s="56"/>
      <c r="BA352" s="452"/>
      <c r="BB352" s="455"/>
      <c r="BC352" s="455"/>
      <c r="BD352" s="56"/>
      <c r="BE352" s="452"/>
      <c r="BF352" s="452"/>
      <c r="BG352" s="456"/>
      <c r="BH352" s="457"/>
      <c r="BI352" s="56"/>
      <c r="BJ352" s="474"/>
      <c r="BK352" s="452"/>
      <c r="BL352" s="56"/>
      <c r="BM352" s="56"/>
      <c r="BN352" s="452"/>
      <c r="BR352" s="459"/>
      <c r="BS352" s="460"/>
      <c r="BZ352" s="475"/>
      <c r="CB352" s="452"/>
      <c r="CC352" s="452"/>
      <c r="CD352" s="452"/>
      <c r="CE352" s="56"/>
      <c r="CF352" s="452"/>
      <c r="CG352" s="452"/>
      <c r="CH352" s="452"/>
      <c r="CI352" s="452"/>
      <c r="CK352" s="382"/>
      <c r="CL352" s="382"/>
      <c r="CM352" s="382"/>
      <c r="CP352" s="464"/>
      <c r="CQ352" s="380"/>
      <c r="CR352" s="476"/>
      <c r="CS352" s="382"/>
      <c r="CT352" s="477"/>
      <c r="DB352" s="438"/>
      <c r="DC352" s="461"/>
      <c r="DD352" s="382"/>
      <c r="DE352" s="382"/>
      <c r="DF352" s="382"/>
      <c r="DJ352" s="438"/>
      <c r="DK352" s="461"/>
      <c r="DN352" s="438"/>
      <c r="DO352" s="452"/>
      <c r="DP352" s="455"/>
      <c r="DQ352" s="452"/>
      <c r="DR352" s="456"/>
      <c r="FC352" s="351" t="str">
        <f t="shared" si="64"/>
        <v/>
      </c>
      <c r="FD352" s="127"/>
    </row>
    <row r="353" spans="1:160" ht="14.5" thickBot="1" x14ac:dyDescent="0.35">
      <c r="A353" s="339"/>
      <c r="B353" s="345"/>
      <c r="C353" s="91"/>
      <c r="D353" s="360"/>
      <c r="E353" s="352"/>
      <c r="F353" s="91"/>
      <c r="G353" s="91"/>
      <c r="H353" s="346"/>
      <c r="I353" s="350"/>
      <c r="J353" s="697"/>
      <c r="K353" s="346"/>
      <c r="L353" s="349"/>
      <c r="M353" s="346"/>
      <c r="N353" s="361"/>
      <c r="O353" s="91"/>
      <c r="P353" s="91"/>
      <c r="Q353" s="91"/>
      <c r="R353" s="360"/>
      <c r="S353" s="353"/>
      <c r="T353" s="484"/>
      <c r="U353" s="40"/>
      <c r="V353" s="446" t="str">
        <f t="shared" si="65"/>
        <v/>
      </c>
      <c r="W353" s="43" t="str">
        <f t="shared" si="56"/>
        <v/>
      </c>
      <c r="X353" s="42" t="str">
        <f t="shared" si="57"/>
        <v/>
      </c>
      <c r="Y353" s="238" t="str">
        <f t="shared" si="58"/>
        <v/>
      </c>
      <c r="Z353" s="112" t="str">
        <f t="shared" si="59"/>
        <v/>
      </c>
      <c r="AA353" s="833" t="str">
        <f t="shared" si="60"/>
        <v/>
      </c>
      <c r="AB353" s="456">
        <f t="shared" si="61"/>
        <v>0</v>
      </c>
      <c r="AC353" s="448">
        <f t="shared" si="63"/>
        <v>1</v>
      </c>
      <c r="AD353" s="837" t="str">
        <f t="shared" si="62"/>
        <v/>
      </c>
      <c r="AF353" s="438"/>
      <c r="AG353" s="461"/>
      <c r="AO353" s="438"/>
      <c r="AP353" s="472"/>
      <c r="AQ353" s="473"/>
      <c r="AR353" s="424"/>
      <c r="AS353" s="56"/>
      <c r="AT353" s="44"/>
      <c r="AU353" s="452"/>
      <c r="AV353" s="452"/>
      <c r="AW353" s="452"/>
      <c r="AX353" s="44"/>
      <c r="AY353" s="452"/>
      <c r="AZ353" s="56"/>
      <c r="BA353" s="452"/>
      <c r="BB353" s="455"/>
      <c r="BC353" s="455"/>
      <c r="BD353" s="56"/>
      <c r="BE353" s="452"/>
      <c r="BF353" s="452"/>
      <c r="BG353" s="456"/>
      <c r="BH353" s="457"/>
      <c r="BI353" s="56"/>
      <c r="BJ353" s="474"/>
      <c r="BK353" s="452"/>
      <c r="BL353" s="56"/>
      <c r="BM353" s="56"/>
      <c r="BN353" s="452"/>
      <c r="BR353" s="459"/>
      <c r="BS353" s="460"/>
      <c r="BZ353" s="475"/>
      <c r="CB353" s="452"/>
      <c r="CC353" s="452"/>
      <c r="CD353" s="452"/>
      <c r="CE353" s="56"/>
      <c r="CF353" s="452"/>
      <c r="CG353" s="452"/>
      <c r="CH353" s="452"/>
      <c r="CI353" s="452"/>
      <c r="CK353" s="382"/>
      <c r="CL353" s="382"/>
      <c r="CM353" s="382"/>
      <c r="CP353" s="464"/>
      <c r="CQ353" s="380"/>
      <c r="CR353" s="476"/>
      <c r="CS353" s="382"/>
      <c r="CT353" s="477"/>
      <c r="DB353" s="438"/>
      <c r="DC353" s="461"/>
      <c r="DD353" s="382"/>
      <c r="DE353" s="382"/>
      <c r="DF353" s="382"/>
      <c r="DJ353" s="438"/>
      <c r="DK353" s="461"/>
      <c r="DN353" s="438"/>
      <c r="DO353" s="452"/>
      <c r="DP353" s="455"/>
      <c r="DQ353" s="452"/>
      <c r="DR353" s="456"/>
      <c r="FC353" s="237" t="str">
        <f t="shared" si="64"/>
        <v/>
      </c>
      <c r="FD353" s="91"/>
    </row>
    <row r="354" spans="1:160" ht="14.5" thickBot="1" x14ac:dyDescent="0.35">
      <c r="A354" s="338"/>
      <c r="B354" s="343"/>
      <c r="C354" s="128"/>
      <c r="D354" s="372"/>
      <c r="E354" s="351"/>
      <c r="F354" s="127"/>
      <c r="G354" s="127"/>
      <c r="H354" s="344"/>
      <c r="I354" s="348"/>
      <c r="J354" s="696"/>
      <c r="K354" s="344"/>
      <c r="L354" s="348"/>
      <c r="M354" s="344"/>
      <c r="N354" s="357"/>
      <c r="O354" s="127"/>
      <c r="P354" s="127"/>
      <c r="Q354" s="127"/>
      <c r="R354" s="358"/>
      <c r="S354" s="351"/>
      <c r="T354" s="127"/>
      <c r="U354" s="40"/>
      <c r="V354" s="446" t="str">
        <f t="shared" si="65"/>
        <v/>
      </c>
      <c r="W354" s="43" t="str">
        <f t="shared" si="56"/>
        <v/>
      </c>
      <c r="X354" s="42" t="str">
        <f t="shared" si="57"/>
        <v/>
      </c>
      <c r="Y354" s="238" t="str">
        <f t="shared" si="58"/>
        <v/>
      </c>
      <c r="Z354" s="112" t="str">
        <f t="shared" si="59"/>
        <v/>
      </c>
      <c r="AA354" s="833" t="str">
        <f t="shared" si="60"/>
        <v/>
      </c>
      <c r="AB354" s="456">
        <f t="shared" si="61"/>
        <v>0</v>
      </c>
      <c r="AC354" s="448">
        <f t="shared" si="63"/>
        <v>1</v>
      </c>
      <c r="AD354" s="837" t="str">
        <f t="shared" si="62"/>
        <v/>
      </c>
      <c r="AF354" s="438"/>
      <c r="AG354" s="461"/>
      <c r="AO354" s="438"/>
      <c r="AP354" s="472"/>
      <c r="AQ354" s="473"/>
      <c r="AR354" s="424"/>
      <c r="AS354" s="56"/>
      <c r="AT354" s="44"/>
      <c r="AU354" s="452"/>
      <c r="AV354" s="452"/>
      <c r="AW354" s="452"/>
      <c r="AX354" s="44"/>
      <c r="AY354" s="452"/>
      <c r="AZ354" s="56"/>
      <c r="BA354" s="452"/>
      <c r="BB354" s="455"/>
      <c r="BC354" s="455"/>
      <c r="BD354" s="56"/>
      <c r="BE354" s="452"/>
      <c r="BF354" s="452"/>
      <c r="BG354" s="456"/>
      <c r="BH354" s="457"/>
      <c r="BI354" s="56"/>
      <c r="BJ354" s="474"/>
      <c r="BK354" s="452"/>
      <c r="BL354" s="56"/>
      <c r="BM354" s="56"/>
      <c r="BN354" s="452"/>
      <c r="BR354" s="459"/>
      <c r="BS354" s="460"/>
      <c r="BZ354" s="475"/>
      <c r="CB354" s="452"/>
      <c r="CC354" s="452"/>
      <c r="CD354" s="452"/>
      <c r="CE354" s="56"/>
      <c r="CF354" s="452"/>
      <c r="CG354" s="452"/>
      <c r="CH354" s="452"/>
      <c r="CI354" s="452"/>
      <c r="CK354" s="382"/>
      <c r="CL354" s="382"/>
      <c r="CM354" s="382"/>
      <c r="CP354" s="464"/>
      <c r="CQ354" s="380"/>
      <c r="CR354" s="476"/>
      <c r="CS354" s="382"/>
      <c r="CT354" s="477"/>
      <c r="DB354" s="438"/>
      <c r="DC354" s="461"/>
      <c r="DD354" s="382"/>
      <c r="DE354" s="382"/>
      <c r="DF354" s="382"/>
      <c r="DJ354" s="438"/>
      <c r="DK354" s="461"/>
      <c r="DN354" s="438"/>
      <c r="DO354" s="452"/>
      <c r="DP354" s="455"/>
      <c r="DQ354" s="452"/>
      <c r="DR354" s="456"/>
      <c r="FC354" s="351" t="str">
        <f t="shared" si="64"/>
        <v/>
      </c>
      <c r="FD354" s="127"/>
    </row>
    <row r="355" spans="1:160" ht="14.5" thickBot="1" x14ac:dyDescent="0.35">
      <c r="A355" s="339"/>
      <c r="B355" s="345"/>
      <c r="C355" s="91"/>
      <c r="D355" s="360"/>
      <c r="E355" s="352"/>
      <c r="F355" s="91"/>
      <c r="G355" s="91"/>
      <c r="H355" s="346"/>
      <c r="I355" s="350"/>
      <c r="J355" s="697"/>
      <c r="K355" s="346"/>
      <c r="L355" s="349"/>
      <c r="M355" s="346"/>
      <c r="N355" s="361"/>
      <c r="O355" s="91"/>
      <c r="P355" s="91"/>
      <c r="Q355" s="91"/>
      <c r="R355" s="360"/>
      <c r="S355" s="353"/>
      <c r="T355" s="484"/>
      <c r="U355" s="40"/>
      <c r="V355" s="446" t="str">
        <f t="shared" si="65"/>
        <v/>
      </c>
      <c r="W355" s="43" t="str">
        <f t="shared" si="56"/>
        <v/>
      </c>
      <c r="X355" s="42" t="str">
        <f t="shared" si="57"/>
        <v/>
      </c>
      <c r="Y355" s="238" t="str">
        <f t="shared" si="58"/>
        <v/>
      </c>
      <c r="Z355" s="112" t="str">
        <f t="shared" si="59"/>
        <v/>
      </c>
      <c r="AA355" s="833" t="str">
        <f t="shared" si="60"/>
        <v/>
      </c>
      <c r="AB355" s="456">
        <f t="shared" si="61"/>
        <v>0</v>
      </c>
      <c r="AC355" s="448">
        <f t="shared" si="63"/>
        <v>1</v>
      </c>
      <c r="AD355" s="837" t="str">
        <f t="shared" si="62"/>
        <v/>
      </c>
      <c r="AF355" s="438"/>
      <c r="AG355" s="461"/>
      <c r="AO355" s="438"/>
      <c r="AP355" s="472"/>
      <c r="AQ355" s="473"/>
      <c r="AR355" s="424"/>
      <c r="AS355" s="56"/>
      <c r="AT355" s="44"/>
      <c r="AU355" s="452"/>
      <c r="AV355" s="452"/>
      <c r="AW355" s="452"/>
      <c r="AX355" s="44"/>
      <c r="AY355" s="452"/>
      <c r="AZ355" s="56"/>
      <c r="BA355" s="452"/>
      <c r="BB355" s="455"/>
      <c r="BC355" s="455"/>
      <c r="BD355" s="56"/>
      <c r="BE355" s="452"/>
      <c r="BF355" s="452"/>
      <c r="BG355" s="456"/>
      <c r="BH355" s="457"/>
      <c r="BI355" s="56"/>
      <c r="BJ355" s="474"/>
      <c r="BK355" s="452"/>
      <c r="BL355" s="56"/>
      <c r="BM355" s="56"/>
      <c r="BN355" s="452"/>
      <c r="BR355" s="459"/>
      <c r="BS355" s="460"/>
      <c r="BZ355" s="475"/>
      <c r="CB355" s="452"/>
      <c r="CC355" s="452"/>
      <c r="CD355" s="452"/>
      <c r="CE355" s="56"/>
      <c r="CF355" s="452"/>
      <c r="CG355" s="452"/>
      <c r="CH355" s="452"/>
      <c r="CI355" s="452"/>
      <c r="CK355" s="382"/>
      <c r="CL355" s="382"/>
      <c r="CM355" s="382"/>
      <c r="CP355" s="464"/>
      <c r="CQ355" s="380"/>
      <c r="CR355" s="476"/>
      <c r="CS355" s="382"/>
      <c r="CT355" s="477"/>
      <c r="DB355" s="438"/>
      <c r="DC355" s="461"/>
      <c r="DD355" s="382"/>
      <c r="DE355" s="382"/>
      <c r="DF355" s="382"/>
      <c r="DJ355" s="438"/>
      <c r="DK355" s="461"/>
      <c r="DN355" s="438"/>
      <c r="DO355" s="452"/>
      <c r="DP355" s="455"/>
      <c r="DQ355" s="452"/>
      <c r="DR355" s="456"/>
      <c r="FC355" s="237" t="str">
        <f t="shared" si="64"/>
        <v/>
      </c>
      <c r="FD355" s="91"/>
    </row>
    <row r="356" spans="1:160" ht="14.5" thickBot="1" x14ac:dyDescent="0.35">
      <c r="A356" s="338"/>
      <c r="B356" s="343"/>
      <c r="C356" s="128"/>
      <c r="D356" s="372"/>
      <c r="E356" s="351"/>
      <c r="F356" s="127"/>
      <c r="G356" s="127"/>
      <c r="H356" s="344"/>
      <c r="I356" s="348"/>
      <c r="J356" s="696"/>
      <c r="K356" s="344"/>
      <c r="L356" s="348"/>
      <c r="M356" s="344"/>
      <c r="N356" s="357"/>
      <c r="O356" s="127"/>
      <c r="P356" s="127"/>
      <c r="Q356" s="127"/>
      <c r="R356" s="358"/>
      <c r="S356" s="351"/>
      <c r="T356" s="127"/>
      <c r="U356" s="40"/>
      <c r="V356" s="446" t="str">
        <f t="shared" si="65"/>
        <v/>
      </c>
      <c r="W356" s="43" t="str">
        <f t="shared" si="56"/>
        <v/>
      </c>
      <c r="X356" s="42" t="str">
        <f t="shared" si="57"/>
        <v/>
      </c>
      <c r="Y356" s="238" t="str">
        <f t="shared" si="58"/>
        <v/>
      </c>
      <c r="Z356" s="112" t="str">
        <f t="shared" si="59"/>
        <v/>
      </c>
      <c r="AA356" s="833" t="str">
        <f t="shared" si="60"/>
        <v/>
      </c>
      <c r="AB356" s="456">
        <f t="shared" si="61"/>
        <v>0</v>
      </c>
      <c r="AC356" s="448">
        <f t="shared" si="63"/>
        <v>1</v>
      </c>
      <c r="AD356" s="837" t="str">
        <f t="shared" si="62"/>
        <v/>
      </c>
      <c r="AF356" s="438"/>
      <c r="AG356" s="461"/>
      <c r="AO356" s="438"/>
      <c r="AP356" s="472"/>
      <c r="AQ356" s="473"/>
      <c r="AR356" s="424"/>
      <c r="AS356" s="56"/>
      <c r="AT356" s="44"/>
      <c r="AU356" s="452"/>
      <c r="AV356" s="452"/>
      <c r="AW356" s="452"/>
      <c r="AX356" s="44"/>
      <c r="AY356" s="452"/>
      <c r="AZ356" s="56"/>
      <c r="BA356" s="452"/>
      <c r="BB356" s="455"/>
      <c r="BC356" s="455"/>
      <c r="BD356" s="56"/>
      <c r="BE356" s="452"/>
      <c r="BF356" s="452"/>
      <c r="BG356" s="456"/>
      <c r="BH356" s="457"/>
      <c r="BI356" s="56"/>
      <c r="BJ356" s="474"/>
      <c r="BK356" s="452"/>
      <c r="BL356" s="56"/>
      <c r="BM356" s="56"/>
      <c r="BN356" s="452"/>
      <c r="BR356" s="459"/>
      <c r="BS356" s="460"/>
      <c r="BZ356" s="475"/>
      <c r="CB356" s="452"/>
      <c r="CC356" s="452"/>
      <c r="CD356" s="452"/>
      <c r="CE356" s="56"/>
      <c r="CF356" s="452"/>
      <c r="CG356" s="452"/>
      <c r="CH356" s="452"/>
      <c r="CI356" s="452"/>
      <c r="CK356" s="382"/>
      <c r="CL356" s="382"/>
      <c r="CM356" s="382"/>
      <c r="CP356" s="464"/>
      <c r="CQ356" s="380"/>
      <c r="CR356" s="476"/>
      <c r="CS356" s="382"/>
      <c r="CT356" s="477"/>
      <c r="DB356" s="438"/>
      <c r="DC356" s="461"/>
      <c r="DD356" s="382"/>
      <c r="DE356" s="382"/>
      <c r="DF356" s="382"/>
      <c r="DJ356" s="438"/>
      <c r="DK356" s="461"/>
      <c r="DN356" s="438"/>
      <c r="DO356" s="452"/>
      <c r="DP356" s="455"/>
      <c r="DQ356" s="452"/>
      <c r="DR356" s="456"/>
      <c r="FC356" s="351" t="str">
        <f t="shared" si="64"/>
        <v/>
      </c>
      <c r="FD356" s="127"/>
    </row>
    <row r="357" spans="1:160" ht="14.5" thickBot="1" x14ac:dyDescent="0.35">
      <c r="A357" s="339"/>
      <c r="B357" s="345"/>
      <c r="C357" s="91"/>
      <c r="D357" s="360"/>
      <c r="E357" s="352"/>
      <c r="F357" s="91"/>
      <c r="G357" s="91"/>
      <c r="H357" s="346"/>
      <c r="I357" s="350"/>
      <c r="J357" s="697"/>
      <c r="K357" s="346"/>
      <c r="L357" s="349"/>
      <c r="M357" s="346"/>
      <c r="N357" s="361"/>
      <c r="O357" s="91"/>
      <c r="P357" s="91"/>
      <c r="Q357" s="91"/>
      <c r="R357" s="360"/>
      <c r="S357" s="353"/>
      <c r="T357" s="484"/>
      <c r="U357" s="40"/>
      <c r="V357" s="446" t="str">
        <f t="shared" si="65"/>
        <v/>
      </c>
      <c r="W357" s="43" t="str">
        <f t="shared" si="56"/>
        <v/>
      </c>
      <c r="X357" s="42" t="str">
        <f t="shared" si="57"/>
        <v/>
      </c>
      <c r="Y357" s="238" t="str">
        <f t="shared" si="58"/>
        <v/>
      </c>
      <c r="Z357" s="112" t="str">
        <f t="shared" si="59"/>
        <v/>
      </c>
      <c r="AA357" s="833" t="str">
        <f t="shared" si="60"/>
        <v/>
      </c>
      <c r="AB357" s="456">
        <f t="shared" si="61"/>
        <v>0</v>
      </c>
      <c r="AC357" s="448">
        <f t="shared" si="63"/>
        <v>1</v>
      </c>
      <c r="AD357" s="837" t="str">
        <f t="shared" si="62"/>
        <v/>
      </c>
      <c r="AF357" s="438"/>
      <c r="AG357" s="461"/>
      <c r="AO357" s="438"/>
      <c r="AP357" s="472"/>
      <c r="AQ357" s="473"/>
      <c r="AR357" s="424"/>
      <c r="AS357" s="56"/>
      <c r="AT357" s="44"/>
      <c r="AU357" s="452"/>
      <c r="AV357" s="452"/>
      <c r="AW357" s="452"/>
      <c r="AX357" s="44"/>
      <c r="AY357" s="452"/>
      <c r="AZ357" s="56"/>
      <c r="BA357" s="452"/>
      <c r="BB357" s="455"/>
      <c r="BC357" s="455"/>
      <c r="BD357" s="56"/>
      <c r="BE357" s="452"/>
      <c r="BF357" s="452"/>
      <c r="BG357" s="456"/>
      <c r="BH357" s="457"/>
      <c r="BI357" s="56"/>
      <c r="BJ357" s="474"/>
      <c r="BK357" s="452"/>
      <c r="BL357" s="56"/>
      <c r="BM357" s="56"/>
      <c r="BN357" s="452"/>
      <c r="BR357" s="459"/>
      <c r="BS357" s="460"/>
      <c r="BZ357" s="475"/>
      <c r="CB357" s="452"/>
      <c r="CC357" s="452"/>
      <c r="CD357" s="452"/>
      <c r="CE357" s="56"/>
      <c r="CF357" s="452"/>
      <c r="CG357" s="452"/>
      <c r="CH357" s="452"/>
      <c r="CI357" s="452"/>
      <c r="CK357" s="382"/>
      <c r="CL357" s="382"/>
      <c r="CM357" s="382"/>
      <c r="CP357" s="464"/>
      <c r="CQ357" s="380"/>
      <c r="CR357" s="476"/>
      <c r="CS357" s="382"/>
      <c r="CT357" s="477"/>
      <c r="DB357" s="438"/>
      <c r="DC357" s="461"/>
      <c r="DD357" s="382"/>
      <c r="DE357" s="382"/>
      <c r="DF357" s="382"/>
      <c r="DJ357" s="438"/>
      <c r="DK357" s="461"/>
      <c r="DN357" s="438"/>
      <c r="DO357" s="452"/>
      <c r="DP357" s="455"/>
      <c r="DQ357" s="452"/>
      <c r="DR357" s="456"/>
      <c r="FC357" s="237" t="str">
        <f t="shared" si="64"/>
        <v/>
      </c>
      <c r="FD357" s="91"/>
    </row>
    <row r="358" spans="1:160" ht="14.5" thickBot="1" x14ac:dyDescent="0.35">
      <c r="A358" s="338"/>
      <c r="B358" s="343"/>
      <c r="C358" s="128"/>
      <c r="D358" s="372"/>
      <c r="E358" s="351"/>
      <c r="F358" s="127"/>
      <c r="G358" s="127"/>
      <c r="H358" s="344"/>
      <c r="I358" s="348"/>
      <c r="J358" s="696"/>
      <c r="K358" s="344"/>
      <c r="L358" s="348"/>
      <c r="M358" s="344"/>
      <c r="N358" s="357"/>
      <c r="O358" s="127"/>
      <c r="P358" s="127"/>
      <c r="Q358" s="127"/>
      <c r="R358" s="358"/>
      <c r="S358" s="351"/>
      <c r="T358" s="127"/>
      <c r="U358" s="40"/>
      <c r="V358" s="446" t="str">
        <f t="shared" si="65"/>
        <v/>
      </c>
      <c r="W358" s="43" t="str">
        <f t="shared" si="56"/>
        <v/>
      </c>
      <c r="X358" s="42" t="str">
        <f t="shared" si="57"/>
        <v/>
      </c>
      <c r="Y358" s="238" t="str">
        <f t="shared" si="58"/>
        <v/>
      </c>
      <c r="Z358" s="112" t="str">
        <f t="shared" si="59"/>
        <v/>
      </c>
      <c r="AA358" s="833" t="str">
        <f t="shared" si="60"/>
        <v/>
      </c>
      <c r="AB358" s="456">
        <f t="shared" si="61"/>
        <v>0</v>
      </c>
      <c r="AC358" s="448">
        <f t="shared" si="63"/>
        <v>1</v>
      </c>
      <c r="AD358" s="837" t="str">
        <f t="shared" si="62"/>
        <v/>
      </c>
      <c r="AF358" s="438"/>
      <c r="AG358" s="461"/>
      <c r="AO358" s="438"/>
      <c r="AP358" s="472"/>
      <c r="AQ358" s="473"/>
      <c r="AR358" s="424"/>
      <c r="AS358" s="56"/>
      <c r="AT358" s="44"/>
      <c r="AU358" s="452"/>
      <c r="AV358" s="452"/>
      <c r="AW358" s="452"/>
      <c r="AX358" s="44"/>
      <c r="AY358" s="452"/>
      <c r="AZ358" s="56"/>
      <c r="BA358" s="452"/>
      <c r="BB358" s="455"/>
      <c r="BC358" s="455"/>
      <c r="BD358" s="56"/>
      <c r="BE358" s="452"/>
      <c r="BF358" s="452"/>
      <c r="BG358" s="456"/>
      <c r="BH358" s="457"/>
      <c r="BI358" s="56"/>
      <c r="BJ358" s="474"/>
      <c r="BK358" s="452"/>
      <c r="BL358" s="56"/>
      <c r="BM358" s="56"/>
      <c r="BN358" s="452"/>
      <c r="BR358" s="459"/>
      <c r="BS358" s="460"/>
      <c r="BZ358" s="475"/>
      <c r="CB358" s="452"/>
      <c r="CC358" s="452"/>
      <c r="CD358" s="452"/>
      <c r="CE358" s="56"/>
      <c r="CF358" s="452"/>
      <c r="CG358" s="452"/>
      <c r="CH358" s="452"/>
      <c r="CI358" s="452"/>
      <c r="CK358" s="382"/>
      <c r="CL358" s="382"/>
      <c r="CM358" s="382"/>
      <c r="CP358" s="464"/>
      <c r="CQ358" s="380"/>
      <c r="CR358" s="476"/>
      <c r="CS358" s="382"/>
      <c r="CT358" s="477"/>
      <c r="DB358" s="438"/>
      <c r="DC358" s="461"/>
      <c r="DD358" s="382"/>
      <c r="DE358" s="382"/>
      <c r="DF358" s="382"/>
      <c r="DJ358" s="438"/>
      <c r="DK358" s="461"/>
      <c r="DN358" s="438"/>
      <c r="DO358" s="452"/>
      <c r="DP358" s="455"/>
      <c r="DQ358" s="452"/>
      <c r="DR358" s="456"/>
      <c r="FC358" s="351" t="str">
        <f t="shared" si="64"/>
        <v/>
      </c>
      <c r="FD358" s="127"/>
    </row>
    <row r="359" spans="1:160" ht="14.5" thickBot="1" x14ac:dyDescent="0.35">
      <c r="A359" s="339"/>
      <c r="B359" s="345"/>
      <c r="C359" s="91"/>
      <c r="D359" s="360"/>
      <c r="E359" s="352"/>
      <c r="F359" s="91"/>
      <c r="G359" s="91"/>
      <c r="H359" s="346"/>
      <c r="I359" s="350"/>
      <c r="J359" s="697"/>
      <c r="K359" s="346"/>
      <c r="L359" s="349"/>
      <c r="M359" s="346"/>
      <c r="N359" s="361"/>
      <c r="O359" s="91"/>
      <c r="P359" s="91"/>
      <c r="Q359" s="91"/>
      <c r="R359" s="360"/>
      <c r="S359" s="353"/>
      <c r="T359" s="484"/>
      <c r="U359" s="40"/>
      <c r="V359" s="446" t="str">
        <f t="shared" si="65"/>
        <v/>
      </c>
      <c r="W359" s="43" t="str">
        <f t="shared" si="56"/>
        <v/>
      </c>
      <c r="X359" s="42" t="str">
        <f t="shared" si="57"/>
        <v/>
      </c>
      <c r="Y359" s="238" t="str">
        <f t="shared" si="58"/>
        <v/>
      </c>
      <c r="Z359" s="112" t="str">
        <f t="shared" si="59"/>
        <v/>
      </c>
      <c r="AA359" s="833" t="str">
        <f t="shared" si="60"/>
        <v/>
      </c>
      <c r="AB359" s="456">
        <f t="shared" si="61"/>
        <v>0</v>
      </c>
      <c r="AC359" s="448">
        <f t="shared" si="63"/>
        <v>1</v>
      </c>
      <c r="AD359" s="837" t="str">
        <f t="shared" si="62"/>
        <v/>
      </c>
      <c r="AF359" s="438"/>
      <c r="AG359" s="461"/>
      <c r="AO359" s="438"/>
      <c r="AP359" s="472"/>
      <c r="AQ359" s="473"/>
      <c r="AR359" s="424"/>
      <c r="AS359" s="56"/>
      <c r="AT359" s="44"/>
      <c r="AU359" s="452"/>
      <c r="AV359" s="452"/>
      <c r="AW359" s="452"/>
      <c r="AX359" s="44"/>
      <c r="AY359" s="452"/>
      <c r="AZ359" s="56"/>
      <c r="BA359" s="452"/>
      <c r="BB359" s="455"/>
      <c r="BC359" s="455"/>
      <c r="BD359" s="56"/>
      <c r="BE359" s="452"/>
      <c r="BF359" s="452"/>
      <c r="BG359" s="456"/>
      <c r="BH359" s="457"/>
      <c r="BI359" s="56"/>
      <c r="BJ359" s="474"/>
      <c r="BK359" s="452"/>
      <c r="BL359" s="56"/>
      <c r="BM359" s="56"/>
      <c r="BN359" s="452"/>
      <c r="BR359" s="459"/>
      <c r="BS359" s="460"/>
      <c r="BZ359" s="475"/>
      <c r="CB359" s="452"/>
      <c r="CC359" s="452"/>
      <c r="CD359" s="452"/>
      <c r="CE359" s="56"/>
      <c r="CF359" s="452"/>
      <c r="CG359" s="452"/>
      <c r="CH359" s="452"/>
      <c r="CI359" s="452"/>
      <c r="CK359" s="382"/>
      <c r="CL359" s="382"/>
      <c r="CM359" s="382"/>
      <c r="CP359" s="464"/>
      <c r="CQ359" s="380"/>
      <c r="CR359" s="476"/>
      <c r="CS359" s="382"/>
      <c r="CT359" s="477"/>
      <c r="DB359" s="438"/>
      <c r="DC359" s="461"/>
      <c r="DD359" s="382"/>
      <c r="DE359" s="382"/>
      <c r="DF359" s="382"/>
      <c r="DJ359" s="438"/>
      <c r="DK359" s="461"/>
      <c r="DN359" s="438"/>
      <c r="DO359" s="452"/>
      <c r="DP359" s="455"/>
      <c r="DQ359" s="452"/>
      <c r="DR359" s="456"/>
      <c r="FC359" s="237" t="str">
        <f t="shared" si="64"/>
        <v/>
      </c>
      <c r="FD359" s="91"/>
    </row>
    <row r="360" spans="1:160" ht="14.5" thickBot="1" x14ac:dyDescent="0.35">
      <c r="A360" s="338"/>
      <c r="B360" s="343"/>
      <c r="C360" s="128"/>
      <c r="D360" s="372"/>
      <c r="E360" s="351"/>
      <c r="F360" s="127"/>
      <c r="G360" s="127"/>
      <c r="H360" s="344"/>
      <c r="I360" s="348"/>
      <c r="J360" s="696"/>
      <c r="K360" s="344"/>
      <c r="L360" s="348"/>
      <c r="M360" s="344"/>
      <c r="N360" s="357"/>
      <c r="O360" s="127"/>
      <c r="P360" s="127"/>
      <c r="Q360" s="127"/>
      <c r="R360" s="358"/>
      <c r="S360" s="351"/>
      <c r="T360" s="127"/>
      <c r="U360" s="40" t="str">
        <f>IF(A360="","",U$5+Header!C$6*(A360-1))</f>
        <v/>
      </c>
      <c r="V360" s="446" t="str">
        <f t="shared" si="65"/>
        <v/>
      </c>
      <c r="W360" s="43" t="str">
        <f t="shared" si="56"/>
        <v/>
      </c>
      <c r="X360" s="42" t="str">
        <f t="shared" si="57"/>
        <v/>
      </c>
      <c r="Y360" s="238" t="str">
        <f t="shared" si="58"/>
        <v/>
      </c>
      <c r="Z360" s="112" t="str">
        <f t="shared" si="59"/>
        <v/>
      </c>
      <c r="AA360" s="833" t="str">
        <f t="shared" si="60"/>
        <v/>
      </c>
      <c r="AB360" s="456">
        <f t="shared" si="61"/>
        <v>0</v>
      </c>
      <c r="AC360" s="448">
        <f t="shared" si="63"/>
        <v>1</v>
      </c>
      <c r="AD360" s="837" t="str">
        <f t="shared" si="62"/>
        <v/>
      </c>
      <c r="AF360" s="438"/>
      <c r="AG360" s="461"/>
      <c r="AO360" s="438"/>
      <c r="AP360" s="472"/>
      <c r="AQ360" s="473"/>
      <c r="AR360" s="424"/>
      <c r="AS360" s="56"/>
      <c r="AT360" s="44"/>
      <c r="AU360" s="452"/>
      <c r="AV360" s="452"/>
      <c r="AW360" s="452"/>
      <c r="AX360" s="44"/>
      <c r="AY360" s="452"/>
      <c r="AZ360" s="56"/>
      <c r="BA360" s="452"/>
      <c r="BB360" s="455"/>
      <c r="BC360" s="455"/>
      <c r="BD360" s="56"/>
      <c r="BE360" s="452"/>
      <c r="BF360" s="452"/>
      <c r="BG360" s="456"/>
      <c r="BH360" s="457"/>
      <c r="BI360" s="56"/>
      <c r="BJ360" s="474"/>
      <c r="BK360" s="452"/>
      <c r="BL360" s="56"/>
      <c r="BM360" s="56"/>
      <c r="BN360" s="452"/>
      <c r="BR360" s="459"/>
      <c r="BS360" s="460"/>
      <c r="BZ360" s="475"/>
      <c r="CB360" s="452"/>
      <c r="CC360" s="452"/>
      <c r="CD360" s="452"/>
      <c r="CE360" s="56"/>
      <c r="CF360" s="452"/>
      <c r="CG360" s="452"/>
      <c r="CH360" s="452"/>
      <c r="CI360" s="452"/>
      <c r="CK360" s="382"/>
      <c r="CL360" s="382"/>
      <c r="CM360" s="382"/>
      <c r="CP360" s="464"/>
      <c r="CQ360" s="380"/>
      <c r="CR360" s="476"/>
      <c r="CS360" s="382"/>
      <c r="CT360" s="477"/>
      <c r="DB360" s="438"/>
      <c r="DC360" s="461"/>
      <c r="DD360" s="382"/>
      <c r="DE360" s="382"/>
      <c r="DF360" s="382"/>
      <c r="DJ360" s="438"/>
      <c r="DK360" s="461"/>
      <c r="DN360" s="438"/>
      <c r="DO360" s="452"/>
      <c r="DP360" s="455"/>
      <c r="DQ360" s="452"/>
      <c r="DR360" s="456"/>
      <c r="FC360" s="351" t="str">
        <f t="shared" si="64"/>
        <v/>
      </c>
      <c r="FD360" s="127"/>
    </row>
    <row r="361" spans="1:160" ht="14.5" thickBot="1" x14ac:dyDescent="0.35">
      <c r="A361" s="339"/>
      <c r="B361" s="345"/>
      <c r="C361" s="91"/>
      <c r="D361" s="360"/>
      <c r="E361" s="352"/>
      <c r="F361" s="91"/>
      <c r="G361" s="91"/>
      <c r="H361" s="346"/>
      <c r="I361" s="350"/>
      <c r="J361" s="697"/>
      <c r="K361" s="346"/>
      <c r="L361" s="349"/>
      <c r="M361" s="346"/>
      <c r="N361" s="361"/>
      <c r="O361" s="91"/>
      <c r="P361" s="91"/>
      <c r="Q361" s="91"/>
      <c r="R361" s="360"/>
      <c r="S361" s="353"/>
      <c r="T361" s="484"/>
      <c r="U361" s="40" t="str">
        <f>IF(A361="","",U$5+Header!C$6*(A361-1))</f>
        <v/>
      </c>
      <c r="V361" s="446" t="str">
        <f t="shared" si="65"/>
        <v/>
      </c>
      <c r="W361" s="43" t="str">
        <f t="shared" si="56"/>
        <v/>
      </c>
      <c r="X361" s="42" t="str">
        <f t="shared" si="57"/>
        <v/>
      </c>
      <c r="Y361" s="238" t="str">
        <f t="shared" si="58"/>
        <v/>
      </c>
      <c r="Z361" s="112" t="str">
        <f t="shared" si="59"/>
        <v/>
      </c>
      <c r="AA361" s="833" t="str">
        <f t="shared" si="60"/>
        <v/>
      </c>
      <c r="AB361" s="456">
        <f t="shared" si="61"/>
        <v>0</v>
      </c>
      <c r="AC361" s="448">
        <f t="shared" si="63"/>
        <v>1</v>
      </c>
      <c r="AD361" s="837" t="str">
        <f t="shared" si="62"/>
        <v/>
      </c>
      <c r="AF361" s="438"/>
      <c r="AG361" s="461"/>
      <c r="AO361" s="438"/>
      <c r="AP361" s="472"/>
      <c r="AQ361" s="473"/>
      <c r="AR361" s="424"/>
      <c r="AS361" s="56"/>
      <c r="AT361" s="44"/>
      <c r="AU361" s="452"/>
      <c r="AV361" s="452"/>
      <c r="AW361" s="452"/>
      <c r="AX361" s="44"/>
      <c r="AY361" s="452"/>
      <c r="AZ361" s="56"/>
      <c r="BA361" s="452"/>
      <c r="BB361" s="455"/>
      <c r="BC361" s="455"/>
      <c r="BD361" s="56"/>
      <c r="BE361" s="452"/>
      <c r="BF361" s="452"/>
      <c r="BG361" s="456"/>
      <c r="BH361" s="457"/>
      <c r="BI361" s="56"/>
      <c r="BJ361" s="474"/>
      <c r="BK361" s="452"/>
      <c r="BL361" s="56"/>
      <c r="BM361" s="56"/>
      <c r="BN361" s="452"/>
      <c r="BR361" s="459"/>
      <c r="BS361" s="460"/>
      <c r="BZ361" s="475"/>
      <c r="CB361" s="452"/>
      <c r="CC361" s="452"/>
      <c r="CD361" s="452"/>
      <c r="CE361" s="56"/>
      <c r="CF361" s="452"/>
      <c r="CG361" s="452"/>
      <c r="CH361" s="452"/>
      <c r="CI361" s="452"/>
      <c r="CK361" s="382"/>
      <c r="CL361" s="382"/>
      <c r="CM361" s="382"/>
      <c r="CP361" s="464"/>
      <c r="CQ361" s="380"/>
      <c r="CR361" s="476"/>
      <c r="CS361" s="382"/>
      <c r="CT361" s="477"/>
      <c r="DB361" s="438"/>
      <c r="DC361" s="461"/>
      <c r="DD361" s="382"/>
      <c r="DE361" s="382"/>
      <c r="DF361" s="382"/>
      <c r="DJ361" s="438"/>
      <c r="DK361" s="461"/>
      <c r="DN361" s="438"/>
      <c r="DO361" s="452"/>
      <c r="DP361" s="455"/>
      <c r="DQ361" s="452"/>
      <c r="DR361" s="456"/>
      <c r="FC361" s="237" t="str">
        <f t="shared" si="64"/>
        <v/>
      </c>
      <c r="FD361" s="91"/>
    </row>
    <row r="362" spans="1:160" ht="14.5" thickBot="1" x14ac:dyDescent="0.35">
      <c r="A362" s="338"/>
      <c r="B362" s="343"/>
      <c r="C362" s="128"/>
      <c r="D362" s="372"/>
      <c r="E362" s="351"/>
      <c r="F362" s="127"/>
      <c r="G362" s="127"/>
      <c r="H362" s="344"/>
      <c r="I362" s="348"/>
      <c r="J362" s="696"/>
      <c r="K362" s="344"/>
      <c r="L362" s="348"/>
      <c r="M362" s="344"/>
      <c r="N362" s="357"/>
      <c r="O362" s="127"/>
      <c r="P362" s="127"/>
      <c r="Q362" s="127"/>
      <c r="R362" s="358"/>
      <c r="S362" s="351"/>
      <c r="T362" s="127"/>
      <c r="U362" s="40" t="str">
        <f>IF(A362="","",U$5+Header!C$6*(A362-1))</f>
        <v/>
      </c>
      <c r="V362" s="446" t="str">
        <f t="shared" si="65"/>
        <v/>
      </c>
      <c r="W362" s="43" t="str">
        <f t="shared" si="56"/>
        <v/>
      </c>
      <c r="X362" s="42" t="str">
        <f t="shared" si="57"/>
        <v/>
      </c>
      <c r="Y362" s="238" t="str">
        <f t="shared" si="58"/>
        <v/>
      </c>
      <c r="Z362" s="112" t="str">
        <f t="shared" si="59"/>
        <v/>
      </c>
      <c r="AA362" s="833" t="str">
        <f t="shared" si="60"/>
        <v/>
      </c>
      <c r="AB362" s="456">
        <f t="shared" si="61"/>
        <v>0</v>
      </c>
      <c r="AC362" s="448">
        <f t="shared" si="63"/>
        <v>1</v>
      </c>
      <c r="AD362" s="837" t="str">
        <f t="shared" si="62"/>
        <v/>
      </c>
      <c r="AF362" s="438"/>
      <c r="AG362" s="461"/>
      <c r="AO362" s="438"/>
      <c r="AP362" s="472"/>
      <c r="AQ362" s="473"/>
      <c r="AR362" s="424"/>
      <c r="AS362" s="56"/>
      <c r="AT362" s="44"/>
      <c r="AU362" s="452"/>
      <c r="AV362" s="452"/>
      <c r="AW362" s="452"/>
      <c r="AX362" s="44"/>
      <c r="AY362" s="452"/>
      <c r="AZ362" s="56"/>
      <c r="BA362" s="452"/>
      <c r="BB362" s="455"/>
      <c r="BC362" s="455"/>
      <c r="BD362" s="56"/>
      <c r="BE362" s="452"/>
      <c r="BF362" s="452"/>
      <c r="BG362" s="456"/>
      <c r="BH362" s="457"/>
      <c r="BI362" s="56"/>
      <c r="BJ362" s="474"/>
      <c r="BK362" s="452"/>
      <c r="BL362" s="56"/>
      <c r="BM362" s="56"/>
      <c r="BN362" s="452"/>
      <c r="BR362" s="459"/>
      <c r="BS362" s="460"/>
      <c r="BZ362" s="475"/>
      <c r="CB362" s="452"/>
      <c r="CC362" s="452"/>
      <c r="CD362" s="452"/>
      <c r="CE362" s="56"/>
      <c r="CF362" s="452"/>
      <c r="CG362" s="452"/>
      <c r="CH362" s="452"/>
      <c r="CI362" s="452"/>
      <c r="CK362" s="382"/>
      <c r="CL362" s="382"/>
      <c r="CM362" s="382"/>
      <c r="CP362" s="464"/>
      <c r="CQ362" s="380"/>
      <c r="CR362" s="476"/>
      <c r="CS362" s="382"/>
      <c r="CT362" s="477"/>
      <c r="DB362" s="438"/>
      <c r="DC362" s="461"/>
      <c r="DD362" s="382"/>
      <c r="DE362" s="382"/>
      <c r="DF362" s="382"/>
      <c r="DJ362" s="438"/>
      <c r="DK362" s="461"/>
      <c r="DN362" s="438"/>
      <c r="DO362" s="452"/>
      <c r="DP362" s="455"/>
      <c r="DQ362" s="452"/>
      <c r="DR362" s="456"/>
      <c r="FC362" s="351" t="str">
        <f t="shared" si="64"/>
        <v/>
      </c>
      <c r="FD362" s="127"/>
    </row>
    <row r="363" spans="1:160" ht="14.5" thickBot="1" x14ac:dyDescent="0.35">
      <c r="A363" s="339"/>
      <c r="B363" s="345"/>
      <c r="C363" s="91"/>
      <c r="D363" s="360"/>
      <c r="E363" s="352"/>
      <c r="F363" s="91"/>
      <c r="G363" s="91"/>
      <c r="H363" s="346"/>
      <c r="I363" s="350"/>
      <c r="J363" s="697"/>
      <c r="K363" s="346"/>
      <c r="L363" s="349"/>
      <c r="M363" s="346"/>
      <c r="N363" s="361"/>
      <c r="O363" s="91"/>
      <c r="P363" s="91"/>
      <c r="Q363" s="91"/>
      <c r="R363" s="360"/>
      <c r="S363" s="353"/>
      <c r="T363" s="484"/>
      <c r="U363" s="40" t="str">
        <f>IF(A363="","",U$5+Header!C$6*(A363-1))</f>
        <v/>
      </c>
      <c r="W363" s="43" t="str">
        <f t="shared" si="56"/>
        <v/>
      </c>
      <c r="X363" s="42" t="str">
        <f t="shared" si="57"/>
        <v/>
      </c>
      <c r="Y363" s="238" t="str">
        <f t="shared" si="58"/>
        <v/>
      </c>
      <c r="Z363" s="112" t="str">
        <f t="shared" si="59"/>
        <v/>
      </c>
      <c r="AA363" s="833" t="str">
        <f t="shared" si="60"/>
        <v/>
      </c>
      <c r="AB363" s="456">
        <f t="shared" si="61"/>
        <v>0</v>
      </c>
      <c r="AC363" s="448">
        <f t="shared" si="63"/>
        <v>1</v>
      </c>
      <c r="AD363" s="837" t="str">
        <f t="shared" si="62"/>
        <v/>
      </c>
      <c r="AF363" s="438"/>
      <c r="AG363" s="461"/>
      <c r="AO363" s="438"/>
      <c r="AP363" s="472"/>
      <c r="AQ363" s="473"/>
      <c r="AR363" s="424"/>
      <c r="AS363" s="56"/>
      <c r="AT363" s="44"/>
      <c r="AU363" s="452"/>
      <c r="AV363" s="452"/>
      <c r="AW363" s="452"/>
      <c r="AX363" s="44"/>
      <c r="AY363" s="452"/>
      <c r="AZ363" s="56"/>
      <c r="BA363" s="452"/>
      <c r="BB363" s="455"/>
      <c r="BC363" s="455"/>
      <c r="BD363" s="56"/>
      <c r="BE363" s="452"/>
      <c r="BF363" s="452"/>
      <c r="BG363" s="456"/>
      <c r="BH363" s="457"/>
      <c r="BI363" s="56"/>
      <c r="BJ363" s="474"/>
      <c r="BK363" s="452"/>
      <c r="BL363" s="56"/>
      <c r="BM363" s="56"/>
      <c r="BN363" s="452"/>
      <c r="BR363" s="459"/>
      <c r="BS363" s="460"/>
      <c r="BZ363" s="475"/>
      <c r="CB363" s="452"/>
      <c r="CC363" s="452"/>
      <c r="CD363" s="452"/>
      <c r="CE363" s="56"/>
      <c r="CF363" s="452"/>
      <c r="CG363" s="452"/>
      <c r="CH363" s="452"/>
      <c r="CI363" s="452"/>
      <c r="CK363" s="382"/>
      <c r="CL363" s="382"/>
      <c r="CM363" s="382"/>
      <c r="CP363" s="464"/>
      <c r="CQ363" s="380"/>
      <c r="CR363" s="476"/>
      <c r="CS363" s="382"/>
      <c r="CT363" s="477"/>
      <c r="DB363" s="438"/>
      <c r="DC363" s="461"/>
      <c r="DD363" s="382"/>
      <c r="DE363" s="382"/>
      <c r="DF363" s="382"/>
      <c r="DJ363" s="438"/>
      <c r="DK363" s="461"/>
      <c r="DN363" s="438"/>
      <c r="DO363" s="452"/>
      <c r="DP363" s="455"/>
      <c r="DQ363" s="452"/>
      <c r="DR363" s="456"/>
      <c r="FC363" s="237" t="str">
        <f t="shared" si="64"/>
        <v/>
      </c>
      <c r="FD363" s="91"/>
    </row>
    <row r="364" spans="1:160" ht="14.5" thickBot="1" x14ac:dyDescent="0.35">
      <c r="A364" s="338"/>
      <c r="B364" s="343"/>
      <c r="C364" s="128"/>
      <c r="D364" s="372"/>
      <c r="E364" s="351"/>
      <c r="F364" s="127"/>
      <c r="G364" s="127"/>
      <c r="H364" s="344"/>
      <c r="I364" s="348"/>
      <c r="J364" s="696"/>
      <c r="K364" s="344"/>
      <c r="L364" s="348"/>
      <c r="M364" s="344"/>
      <c r="N364" s="357"/>
      <c r="O364" s="127"/>
      <c r="P364" s="127"/>
      <c r="Q364" s="127"/>
      <c r="R364" s="358"/>
      <c r="S364" s="351"/>
      <c r="T364" s="127"/>
      <c r="U364" s="40" t="str">
        <f>IF(A364="","",U$5+Header!C$6*(A364-1))</f>
        <v/>
      </c>
      <c r="W364" s="43" t="str">
        <f t="shared" ref="W364:W427" si="66">IF(F364="","",IF(ISNUMBER(SEARCH(F364,"d")),IF(ISNUMBER(SEARCH(G364,"c")),"CS",IF(ISNUMBER(SEARCH(G364,"u")),"UU")),""))</f>
        <v/>
      </c>
      <c r="X364" s="42" t="str">
        <f t="shared" ref="X364:X427" si="67">IF(F364="","",IF(ISNUMBER(SEARCH(F364,"e")),IF(ISNUMBER(SEARCH(G364,"c")),IF(ISNUMBER(SEARCH(H364,"a")),"CS","CU"),IF(ISNUMBER(SEARCH(H364,"a")),"US","UU")),""))</f>
        <v/>
      </c>
      <c r="Y364" s="238" t="str">
        <f t="shared" ref="Y364:Y427" si="68">IF(W364="",X364,W364)</f>
        <v/>
      </c>
      <c r="Z364" s="112" t="str">
        <f t="shared" si="59"/>
        <v/>
      </c>
      <c r="AA364" s="833" t="str">
        <f t="shared" si="60"/>
        <v/>
      </c>
      <c r="AB364" s="456">
        <f t="shared" si="61"/>
        <v>0</v>
      </c>
      <c r="AC364" s="448">
        <f t="shared" si="63"/>
        <v>1</v>
      </c>
      <c r="AD364" s="837" t="str">
        <f t="shared" si="62"/>
        <v/>
      </c>
      <c r="AF364" s="438"/>
      <c r="AG364" s="461"/>
      <c r="AO364" s="438"/>
      <c r="AP364" s="472"/>
      <c r="AQ364" s="473"/>
      <c r="AR364" s="424"/>
      <c r="AS364" s="56"/>
      <c r="AT364" s="44"/>
      <c r="AU364" s="452"/>
      <c r="AV364" s="452"/>
      <c r="AW364" s="452"/>
      <c r="AX364" s="44"/>
      <c r="AY364" s="452"/>
      <c r="AZ364" s="56"/>
      <c r="BA364" s="452"/>
      <c r="BB364" s="455"/>
      <c r="BC364" s="455"/>
      <c r="BD364" s="56"/>
      <c r="BE364" s="452"/>
      <c r="BF364" s="452"/>
      <c r="BG364" s="456"/>
      <c r="BH364" s="457"/>
      <c r="BI364" s="56"/>
      <c r="BJ364" s="474"/>
      <c r="BK364" s="452"/>
      <c r="BL364" s="56"/>
      <c r="BM364" s="56"/>
      <c r="BN364" s="452"/>
      <c r="BR364" s="459"/>
      <c r="BS364" s="460"/>
      <c r="BZ364" s="475"/>
      <c r="CB364" s="452"/>
      <c r="CC364" s="452"/>
      <c r="CD364" s="452"/>
      <c r="CE364" s="56"/>
      <c r="CF364" s="452"/>
      <c r="CG364" s="452"/>
      <c r="CH364" s="452"/>
      <c r="CI364" s="452"/>
      <c r="CK364" s="382"/>
      <c r="CL364" s="382"/>
      <c r="CM364" s="382"/>
      <c r="CP364" s="464"/>
      <c r="CQ364" s="380"/>
      <c r="CR364" s="476"/>
      <c r="CS364" s="382"/>
      <c r="CT364" s="477"/>
      <c r="DB364" s="438"/>
      <c r="DC364" s="461"/>
      <c r="DD364" s="382"/>
      <c r="DE364" s="382"/>
      <c r="DF364" s="382"/>
      <c r="DJ364" s="438"/>
      <c r="DK364" s="461"/>
      <c r="DN364" s="438"/>
      <c r="DO364" s="452"/>
      <c r="DP364" s="455"/>
      <c r="DQ364" s="452"/>
      <c r="DR364" s="456"/>
      <c r="FC364" s="351" t="str">
        <f t="shared" si="64"/>
        <v/>
      </c>
      <c r="FD364" s="127"/>
    </row>
    <row r="365" spans="1:160" ht="14.5" thickBot="1" x14ac:dyDescent="0.35">
      <c r="A365" s="339"/>
      <c r="B365" s="345"/>
      <c r="C365" s="91"/>
      <c r="D365" s="360"/>
      <c r="E365" s="352"/>
      <c r="F365" s="91"/>
      <c r="G365" s="91"/>
      <c r="H365" s="346"/>
      <c r="I365" s="350"/>
      <c r="J365" s="697"/>
      <c r="K365" s="346"/>
      <c r="L365" s="349"/>
      <c r="M365" s="346"/>
      <c r="N365" s="361"/>
      <c r="O365" s="91"/>
      <c r="P365" s="91"/>
      <c r="Q365" s="91"/>
      <c r="R365" s="360"/>
      <c r="S365" s="353"/>
      <c r="T365" s="484"/>
      <c r="U365" s="40" t="str">
        <f>IF(A365="","",U$5+Header!C$6*(A365-1))</f>
        <v/>
      </c>
      <c r="W365" s="43" t="str">
        <f t="shared" si="66"/>
        <v/>
      </c>
      <c r="X365" s="42" t="str">
        <f t="shared" si="67"/>
        <v/>
      </c>
      <c r="Y365" s="238" t="str">
        <f t="shared" si="68"/>
        <v/>
      </c>
      <c r="Z365" s="112" t="str">
        <f t="shared" si="59"/>
        <v/>
      </c>
      <c r="AA365" s="833" t="str">
        <f t="shared" si="60"/>
        <v/>
      </c>
      <c r="AB365" s="456">
        <f t="shared" si="61"/>
        <v>0</v>
      </c>
      <c r="AC365" s="448">
        <f t="shared" si="63"/>
        <v>1</v>
      </c>
      <c r="AD365" s="837" t="str">
        <f t="shared" si="62"/>
        <v/>
      </c>
      <c r="AF365" s="438"/>
      <c r="AG365" s="461"/>
      <c r="AO365" s="438"/>
      <c r="AP365" s="472"/>
      <c r="AQ365" s="473"/>
      <c r="AR365" s="424"/>
      <c r="AS365" s="56"/>
      <c r="AT365" s="44"/>
      <c r="AU365" s="452"/>
      <c r="AV365" s="452"/>
      <c r="AW365" s="452"/>
      <c r="AX365" s="44"/>
      <c r="AY365" s="452"/>
      <c r="AZ365" s="56"/>
      <c r="BA365" s="452"/>
      <c r="BB365" s="455"/>
      <c r="BC365" s="455"/>
      <c r="BD365" s="56"/>
      <c r="BE365" s="452"/>
      <c r="BF365" s="452"/>
      <c r="BG365" s="456"/>
      <c r="BH365" s="457"/>
      <c r="BI365" s="56"/>
      <c r="BJ365" s="474"/>
      <c r="BK365" s="452"/>
      <c r="BL365" s="56"/>
      <c r="BM365" s="56"/>
      <c r="BN365" s="452"/>
      <c r="BR365" s="459"/>
      <c r="BS365" s="460"/>
      <c r="BZ365" s="475"/>
      <c r="CB365" s="452"/>
      <c r="CC365" s="452"/>
      <c r="CD365" s="452"/>
      <c r="CE365" s="56"/>
      <c r="CF365" s="452"/>
      <c r="CG365" s="452"/>
      <c r="CH365" s="452"/>
      <c r="CI365" s="452"/>
      <c r="CK365" s="382"/>
      <c r="CL365" s="382"/>
      <c r="CM365" s="382"/>
      <c r="CP365" s="464"/>
      <c r="CQ365" s="380"/>
      <c r="CR365" s="476"/>
      <c r="CS365" s="382"/>
      <c r="CT365" s="477"/>
      <c r="DB365" s="438"/>
      <c r="DC365" s="461"/>
      <c r="DD365" s="382"/>
      <c r="DE365" s="382"/>
      <c r="DF365" s="382"/>
      <c r="DJ365" s="438"/>
      <c r="DK365" s="461"/>
      <c r="DN365" s="438"/>
      <c r="DO365" s="452"/>
      <c r="DP365" s="455"/>
      <c r="DQ365" s="452"/>
      <c r="DR365" s="456"/>
      <c r="FC365" s="237" t="str">
        <f t="shared" si="64"/>
        <v/>
      </c>
      <c r="FD365" s="91"/>
    </row>
    <row r="366" spans="1:160" ht="14.5" thickBot="1" x14ac:dyDescent="0.35">
      <c r="A366" s="338"/>
      <c r="B366" s="343"/>
      <c r="C366" s="128"/>
      <c r="D366" s="372"/>
      <c r="E366" s="351"/>
      <c r="F366" s="127"/>
      <c r="G366" s="127"/>
      <c r="H366" s="344"/>
      <c r="I366" s="348"/>
      <c r="J366" s="696"/>
      <c r="K366" s="344"/>
      <c r="L366" s="348"/>
      <c r="M366" s="344"/>
      <c r="N366" s="357"/>
      <c r="O366" s="127"/>
      <c r="P366" s="127"/>
      <c r="Q366" s="127"/>
      <c r="R366" s="358"/>
      <c r="S366" s="351"/>
      <c r="T366" s="127"/>
      <c r="U366" s="40" t="str">
        <f>IF(A366="","",U$5+Header!C$6*(A366-1))</f>
        <v/>
      </c>
      <c r="W366" s="43" t="str">
        <f t="shared" si="66"/>
        <v/>
      </c>
      <c r="X366" s="42" t="str">
        <f t="shared" si="67"/>
        <v/>
      </c>
      <c r="Y366" s="238" t="str">
        <f t="shared" si="68"/>
        <v/>
      </c>
      <c r="Z366" s="112" t="str">
        <f t="shared" si="59"/>
        <v/>
      </c>
      <c r="AA366" s="833" t="str">
        <f t="shared" si="60"/>
        <v/>
      </c>
      <c r="AB366" s="456">
        <f t="shared" si="61"/>
        <v>0</v>
      </c>
      <c r="AC366" s="448">
        <f t="shared" si="63"/>
        <v>1</v>
      </c>
      <c r="AD366" s="837" t="str">
        <f t="shared" si="62"/>
        <v/>
      </c>
      <c r="AF366" s="438"/>
      <c r="AG366" s="461"/>
      <c r="AO366" s="438"/>
      <c r="AP366" s="472"/>
      <c r="AQ366" s="473"/>
      <c r="AR366" s="424"/>
      <c r="AS366" s="56"/>
      <c r="AT366" s="44"/>
      <c r="AU366" s="452"/>
      <c r="AV366" s="452"/>
      <c r="AW366" s="452"/>
      <c r="AX366" s="44"/>
      <c r="AY366" s="452"/>
      <c r="AZ366" s="56"/>
      <c r="BA366" s="452"/>
      <c r="BB366" s="455"/>
      <c r="BC366" s="455"/>
      <c r="BD366" s="56"/>
      <c r="BE366" s="452"/>
      <c r="BF366" s="452"/>
      <c r="BG366" s="456"/>
      <c r="BH366" s="457"/>
      <c r="BI366" s="56"/>
      <c r="BJ366" s="474"/>
      <c r="BK366" s="452"/>
      <c r="BL366" s="56"/>
      <c r="BM366" s="56"/>
      <c r="BN366" s="452"/>
      <c r="BR366" s="459"/>
      <c r="BS366" s="460"/>
      <c r="BZ366" s="475"/>
      <c r="CB366" s="452"/>
      <c r="CC366" s="452"/>
      <c r="CD366" s="452"/>
      <c r="CE366" s="56"/>
      <c r="CF366" s="452"/>
      <c r="CG366" s="452"/>
      <c r="CH366" s="452"/>
      <c r="CI366" s="452"/>
      <c r="CK366" s="382"/>
      <c r="CL366" s="382"/>
      <c r="CM366" s="382"/>
      <c r="CP366" s="464"/>
      <c r="CQ366" s="380"/>
      <c r="CR366" s="476"/>
      <c r="CS366" s="382"/>
      <c r="CT366" s="477"/>
      <c r="DB366" s="438"/>
      <c r="DC366" s="461"/>
      <c r="DD366" s="382"/>
      <c r="DE366" s="382"/>
      <c r="DF366" s="382"/>
      <c r="DJ366" s="438"/>
      <c r="DK366" s="461"/>
      <c r="DN366" s="438"/>
      <c r="DO366" s="452"/>
      <c r="DP366" s="455"/>
      <c r="DQ366" s="452"/>
      <c r="DR366" s="456"/>
      <c r="FC366" s="351" t="str">
        <f t="shared" si="64"/>
        <v/>
      </c>
      <c r="FD366" s="127"/>
    </row>
    <row r="367" spans="1:160" ht="14.5" thickBot="1" x14ac:dyDescent="0.35">
      <c r="A367" s="339"/>
      <c r="B367" s="345"/>
      <c r="C367" s="91"/>
      <c r="D367" s="360"/>
      <c r="E367" s="352"/>
      <c r="F367" s="91"/>
      <c r="G367" s="91"/>
      <c r="H367" s="346"/>
      <c r="I367" s="350"/>
      <c r="J367" s="697"/>
      <c r="K367" s="346"/>
      <c r="L367" s="349"/>
      <c r="M367" s="346"/>
      <c r="N367" s="361"/>
      <c r="O367" s="91"/>
      <c r="P367" s="91"/>
      <c r="Q367" s="91"/>
      <c r="R367" s="360"/>
      <c r="S367" s="353"/>
      <c r="T367" s="484"/>
      <c r="U367" s="40" t="str">
        <f>IF(A367="","",U$5+Header!C$6*(A367-1))</f>
        <v/>
      </c>
      <c r="W367" s="43" t="str">
        <f t="shared" si="66"/>
        <v/>
      </c>
      <c r="X367" s="42" t="str">
        <f t="shared" si="67"/>
        <v/>
      </c>
      <c r="Y367" s="238" t="str">
        <f t="shared" si="68"/>
        <v/>
      </c>
      <c r="Z367" s="112" t="str">
        <f t="shared" si="59"/>
        <v/>
      </c>
      <c r="AA367" s="833" t="str">
        <f t="shared" si="60"/>
        <v/>
      </c>
      <c r="AB367" s="456">
        <f t="shared" si="61"/>
        <v>0</v>
      </c>
      <c r="AC367" s="448">
        <f t="shared" si="63"/>
        <v>1</v>
      </c>
      <c r="AD367" s="837" t="str">
        <f t="shared" si="62"/>
        <v/>
      </c>
      <c r="AF367" s="438"/>
      <c r="AG367" s="461"/>
      <c r="AO367" s="438"/>
      <c r="AP367" s="472"/>
      <c r="AQ367" s="473"/>
      <c r="AR367" s="424"/>
      <c r="AS367" s="56"/>
      <c r="AT367" s="44"/>
      <c r="AU367" s="452"/>
      <c r="AV367" s="452"/>
      <c r="AW367" s="452"/>
      <c r="AX367" s="44"/>
      <c r="AY367" s="452"/>
      <c r="AZ367" s="56"/>
      <c r="BA367" s="452"/>
      <c r="BB367" s="455"/>
      <c r="BC367" s="455"/>
      <c r="BD367" s="56"/>
      <c r="BE367" s="452"/>
      <c r="BF367" s="452"/>
      <c r="BG367" s="456"/>
      <c r="BH367" s="457"/>
      <c r="BI367" s="56"/>
      <c r="BJ367" s="474"/>
      <c r="BK367" s="452"/>
      <c r="BL367" s="56"/>
      <c r="BM367" s="56"/>
      <c r="BN367" s="452"/>
      <c r="BR367" s="459"/>
      <c r="BS367" s="460"/>
      <c r="BZ367" s="475"/>
      <c r="CB367" s="452"/>
      <c r="CC367" s="452"/>
      <c r="CD367" s="452"/>
      <c r="CE367" s="56"/>
      <c r="CF367" s="452"/>
      <c r="CG367" s="452"/>
      <c r="CH367" s="452"/>
      <c r="CI367" s="452"/>
      <c r="CK367" s="382"/>
      <c r="CL367" s="382"/>
      <c r="CM367" s="382"/>
      <c r="CP367" s="464"/>
      <c r="CQ367" s="380"/>
      <c r="CR367" s="476"/>
      <c r="CS367" s="382"/>
      <c r="CT367" s="477"/>
      <c r="DB367" s="438"/>
      <c r="DC367" s="461"/>
      <c r="DD367" s="382"/>
      <c r="DE367" s="382"/>
      <c r="DF367" s="382"/>
      <c r="DJ367" s="438"/>
      <c r="DK367" s="461"/>
      <c r="DN367" s="438"/>
      <c r="DO367" s="452"/>
      <c r="DP367" s="455"/>
      <c r="DQ367" s="452"/>
      <c r="DR367" s="456"/>
      <c r="FC367" s="237" t="str">
        <f t="shared" si="64"/>
        <v/>
      </c>
      <c r="FD367" s="91"/>
    </row>
    <row r="368" spans="1:160" ht="14.5" thickBot="1" x14ac:dyDescent="0.35">
      <c r="A368" s="338"/>
      <c r="B368" s="343"/>
      <c r="C368" s="128"/>
      <c r="D368" s="372"/>
      <c r="E368" s="351"/>
      <c r="F368" s="127"/>
      <c r="G368" s="127"/>
      <c r="H368" s="344"/>
      <c r="I368" s="348"/>
      <c r="J368" s="696"/>
      <c r="K368" s="344"/>
      <c r="L368" s="348"/>
      <c r="M368" s="344"/>
      <c r="N368" s="357"/>
      <c r="O368" s="127"/>
      <c r="P368" s="127"/>
      <c r="Q368" s="127"/>
      <c r="R368" s="358"/>
      <c r="S368" s="351"/>
      <c r="T368" s="127"/>
      <c r="U368" s="40" t="str">
        <f>IF(A368="","",U$5+Header!C$6*(A368-1))</f>
        <v/>
      </c>
      <c r="W368" s="43" t="str">
        <f t="shared" si="66"/>
        <v/>
      </c>
      <c r="X368" s="42" t="str">
        <f t="shared" si="67"/>
        <v/>
      </c>
      <c r="Y368" s="238" t="str">
        <f t="shared" si="68"/>
        <v/>
      </c>
      <c r="Z368" s="112" t="str">
        <f t="shared" si="59"/>
        <v/>
      </c>
      <c r="AA368" s="833" t="str">
        <f t="shared" si="60"/>
        <v/>
      </c>
      <c r="AB368" s="456">
        <f t="shared" si="61"/>
        <v>0</v>
      </c>
      <c r="AC368" s="448">
        <f t="shared" si="63"/>
        <v>1</v>
      </c>
      <c r="AD368" s="837" t="str">
        <f t="shared" si="62"/>
        <v/>
      </c>
      <c r="AF368" s="438"/>
      <c r="AG368" s="461"/>
      <c r="AO368" s="438"/>
      <c r="AP368" s="472"/>
      <c r="AQ368" s="473"/>
      <c r="AR368" s="424"/>
      <c r="AS368" s="56"/>
      <c r="AT368" s="44"/>
      <c r="AU368" s="452"/>
      <c r="AV368" s="452"/>
      <c r="AW368" s="452"/>
      <c r="AX368" s="44"/>
      <c r="AY368" s="452"/>
      <c r="AZ368" s="56"/>
      <c r="BA368" s="452"/>
      <c r="BB368" s="455"/>
      <c r="BC368" s="455"/>
      <c r="BD368" s="56"/>
      <c r="BE368" s="452"/>
      <c r="BF368" s="452"/>
      <c r="BG368" s="456"/>
      <c r="BH368" s="457"/>
      <c r="BI368" s="56"/>
      <c r="BJ368" s="474"/>
      <c r="BK368" s="452"/>
      <c r="BL368" s="56"/>
      <c r="BM368" s="56"/>
      <c r="BN368" s="452"/>
      <c r="BR368" s="459"/>
      <c r="BS368" s="460"/>
      <c r="BZ368" s="475"/>
      <c r="CB368" s="452"/>
      <c r="CC368" s="452"/>
      <c r="CD368" s="452"/>
      <c r="CE368" s="56"/>
      <c r="CF368" s="452"/>
      <c r="CG368" s="452"/>
      <c r="CH368" s="452"/>
      <c r="CI368" s="452"/>
      <c r="CK368" s="382"/>
      <c r="CL368" s="382"/>
      <c r="CM368" s="382"/>
      <c r="CP368" s="464"/>
      <c r="CQ368" s="380"/>
      <c r="CR368" s="476"/>
      <c r="CS368" s="382"/>
      <c r="CT368" s="477"/>
      <c r="DB368" s="438"/>
      <c r="DC368" s="461"/>
      <c r="DD368" s="382"/>
      <c r="DE368" s="382"/>
      <c r="DF368" s="382"/>
      <c r="DJ368" s="438"/>
      <c r="DK368" s="461"/>
      <c r="DN368" s="438"/>
      <c r="DO368" s="452"/>
      <c r="DP368" s="455"/>
      <c r="DQ368" s="452"/>
      <c r="DR368" s="456"/>
      <c r="FC368" s="351" t="str">
        <f t="shared" si="64"/>
        <v/>
      </c>
      <c r="FD368" s="127"/>
    </row>
    <row r="369" spans="1:160" ht="14.5" thickBot="1" x14ac:dyDescent="0.35">
      <c r="A369" s="339"/>
      <c r="B369" s="345"/>
      <c r="C369" s="91"/>
      <c r="D369" s="360"/>
      <c r="E369" s="352"/>
      <c r="F369" s="91"/>
      <c r="G369" s="91"/>
      <c r="H369" s="346"/>
      <c r="I369" s="350"/>
      <c r="J369" s="697"/>
      <c r="K369" s="346"/>
      <c r="L369" s="349"/>
      <c r="M369" s="346"/>
      <c r="N369" s="361"/>
      <c r="O369" s="91"/>
      <c r="P369" s="91"/>
      <c r="Q369" s="91"/>
      <c r="R369" s="360"/>
      <c r="S369" s="353"/>
      <c r="T369" s="484"/>
      <c r="U369" s="40" t="str">
        <f>IF(A369="","",U$5+Header!C$6*(A369-1))</f>
        <v/>
      </c>
      <c r="W369" s="43" t="str">
        <f t="shared" si="66"/>
        <v/>
      </c>
      <c r="X369" s="42" t="str">
        <f t="shared" si="67"/>
        <v/>
      </c>
      <c r="Y369" s="238" t="str">
        <f t="shared" si="68"/>
        <v/>
      </c>
      <c r="Z369" s="112" t="str">
        <f t="shared" si="59"/>
        <v/>
      </c>
      <c r="AA369" s="833" t="str">
        <f t="shared" si="60"/>
        <v/>
      </c>
      <c r="AB369" s="456">
        <f t="shared" si="61"/>
        <v>0</v>
      </c>
      <c r="AC369" s="448">
        <f t="shared" si="63"/>
        <v>1</v>
      </c>
      <c r="AD369" s="837" t="str">
        <f t="shared" si="62"/>
        <v/>
      </c>
      <c r="AF369" s="438"/>
      <c r="AG369" s="461"/>
      <c r="AO369" s="438"/>
      <c r="AP369" s="472"/>
      <c r="AQ369" s="473"/>
      <c r="AR369" s="424"/>
      <c r="AS369" s="56"/>
      <c r="AT369" s="44"/>
      <c r="AU369" s="452"/>
      <c r="AV369" s="452"/>
      <c r="AW369" s="452"/>
      <c r="AX369" s="44"/>
      <c r="AY369" s="452"/>
      <c r="AZ369" s="56"/>
      <c r="BA369" s="452"/>
      <c r="BB369" s="455"/>
      <c r="BC369" s="455"/>
      <c r="BD369" s="56"/>
      <c r="BE369" s="452"/>
      <c r="BF369" s="452"/>
      <c r="BG369" s="456"/>
      <c r="BH369" s="457"/>
      <c r="BI369" s="56"/>
      <c r="BJ369" s="474"/>
      <c r="BK369" s="452"/>
      <c r="BL369" s="56"/>
      <c r="BM369" s="56"/>
      <c r="BN369" s="452"/>
      <c r="BR369" s="459"/>
      <c r="BS369" s="460"/>
      <c r="BZ369" s="475"/>
      <c r="CB369" s="452"/>
      <c r="CC369" s="452"/>
      <c r="CD369" s="452"/>
      <c r="CE369" s="56"/>
      <c r="CF369" s="452"/>
      <c r="CG369" s="452"/>
      <c r="CH369" s="452"/>
      <c r="CI369" s="452"/>
      <c r="CK369" s="382"/>
      <c r="CL369" s="382"/>
      <c r="CM369" s="382"/>
      <c r="CP369" s="464"/>
      <c r="CQ369" s="380"/>
      <c r="CR369" s="476"/>
      <c r="CS369" s="382"/>
      <c r="CT369" s="477"/>
      <c r="DB369" s="438"/>
      <c r="DC369" s="461"/>
      <c r="DD369" s="382"/>
      <c r="DE369" s="382"/>
      <c r="DF369" s="382"/>
      <c r="DJ369" s="438"/>
      <c r="DK369" s="461"/>
      <c r="DN369" s="438"/>
      <c r="DO369" s="452"/>
      <c r="DP369" s="455"/>
      <c r="DQ369" s="452"/>
      <c r="DR369" s="456"/>
      <c r="FC369" s="237" t="str">
        <f t="shared" si="64"/>
        <v/>
      </c>
      <c r="FD369" s="91"/>
    </row>
    <row r="370" spans="1:160" ht="14.5" thickBot="1" x14ac:dyDescent="0.35">
      <c r="A370" s="338"/>
      <c r="B370" s="343"/>
      <c r="C370" s="128"/>
      <c r="D370" s="372"/>
      <c r="E370" s="351"/>
      <c r="F370" s="127"/>
      <c r="G370" s="127"/>
      <c r="H370" s="344"/>
      <c r="I370" s="348"/>
      <c r="J370" s="696"/>
      <c r="K370" s="344"/>
      <c r="L370" s="348"/>
      <c r="M370" s="344"/>
      <c r="N370" s="357"/>
      <c r="O370" s="127"/>
      <c r="P370" s="127"/>
      <c r="Q370" s="127"/>
      <c r="R370" s="358"/>
      <c r="S370" s="351"/>
      <c r="T370" s="127"/>
      <c r="U370" s="40" t="str">
        <f>IF(A370="","",U$5+Header!C$6*(A370-1))</f>
        <v/>
      </c>
      <c r="W370" s="43" t="str">
        <f t="shared" si="66"/>
        <v/>
      </c>
      <c r="X370" s="42" t="str">
        <f t="shared" si="67"/>
        <v/>
      </c>
      <c r="Y370" s="238" t="str">
        <f t="shared" si="68"/>
        <v/>
      </c>
      <c r="Z370" s="112" t="str">
        <f t="shared" si="59"/>
        <v/>
      </c>
      <c r="AA370" s="833" t="str">
        <f t="shared" si="60"/>
        <v/>
      </c>
      <c r="AB370" s="456">
        <f t="shared" si="61"/>
        <v>0</v>
      </c>
      <c r="AC370" s="448">
        <f t="shared" si="63"/>
        <v>1</v>
      </c>
      <c r="AD370" s="837" t="str">
        <f t="shared" si="62"/>
        <v/>
      </c>
      <c r="AF370" s="438"/>
      <c r="AG370" s="461"/>
      <c r="AO370" s="438"/>
      <c r="AP370" s="472"/>
      <c r="AQ370" s="473"/>
      <c r="AR370" s="424"/>
      <c r="AS370" s="56"/>
      <c r="AT370" s="44"/>
      <c r="AU370" s="452"/>
      <c r="AV370" s="452"/>
      <c r="AW370" s="452"/>
      <c r="AX370" s="44"/>
      <c r="AY370" s="452"/>
      <c r="AZ370" s="56"/>
      <c r="BA370" s="452"/>
      <c r="BB370" s="455"/>
      <c r="BC370" s="455"/>
      <c r="BD370" s="56"/>
      <c r="BE370" s="452"/>
      <c r="BF370" s="452"/>
      <c r="BG370" s="456"/>
      <c r="BH370" s="457"/>
      <c r="BI370" s="56"/>
      <c r="BJ370" s="474"/>
      <c r="BK370" s="452"/>
      <c r="BL370" s="56"/>
      <c r="BM370" s="56"/>
      <c r="BN370" s="452"/>
      <c r="BR370" s="459"/>
      <c r="BS370" s="460"/>
      <c r="BZ370" s="475"/>
      <c r="CB370" s="452"/>
      <c r="CC370" s="452"/>
      <c r="CD370" s="452"/>
      <c r="CE370" s="56"/>
      <c r="CF370" s="452"/>
      <c r="CG370" s="452"/>
      <c r="CH370" s="452"/>
      <c r="CI370" s="452"/>
      <c r="CK370" s="382"/>
      <c r="CL370" s="382"/>
      <c r="CM370" s="382"/>
      <c r="CP370" s="464"/>
      <c r="CQ370" s="380"/>
      <c r="CR370" s="476"/>
      <c r="CS370" s="382"/>
      <c r="CT370" s="477"/>
      <c r="DB370" s="438"/>
      <c r="DC370" s="461"/>
      <c r="DD370" s="382"/>
      <c r="DE370" s="382"/>
      <c r="DF370" s="382"/>
      <c r="DJ370" s="438"/>
      <c r="DK370" s="461"/>
      <c r="DN370" s="438"/>
      <c r="DO370" s="452"/>
      <c r="DP370" s="455"/>
      <c r="DQ370" s="452"/>
      <c r="DR370" s="456"/>
      <c r="FC370" s="351" t="str">
        <f t="shared" si="64"/>
        <v/>
      </c>
      <c r="FD370" s="127"/>
    </row>
    <row r="371" spans="1:160" ht="14.5" thickBot="1" x14ac:dyDescent="0.35">
      <c r="A371" s="339"/>
      <c r="B371" s="345"/>
      <c r="C371" s="91"/>
      <c r="D371" s="360"/>
      <c r="E371" s="352"/>
      <c r="F371" s="91"/>
      <c r="G371" s="91"/>
      <c r="H371" s="346"/>
      <c r="I371" s="350"/>
      <c r="J371" s="697"/>
      <c r="K371" s="346"/>
      <c r="L371" s="349"/>
      <c r="M371" s="346"/>
      <c r="N371" s="361"/>
      <c r="O371" s="91"/>
      <c r="P371" s="91"/>
      <c r="Q371" s="91"/>
      <c r="R371" s="360"/>
      <c r="S371" s="353"/>
      <c r="T371" s="484"/>
      <c r="U371" s="40" t="str">
        <f>IF(A371="","",U$5+Header!C$6*(A371-1))</f>
        <v/>
      </c>
      <c r="W371" s="43" t="str">
        <f t="shared" si="66"/>
        <v/>
      </c>
      <c r="X371" s="42" t="str">
        <f t="shared" si="67"/>
        <v/>
      </c>
      <c r="Y371" s="238" t="str">
        <f t="shared" si="68"/>
        <v/>
      </c>
      <c r="Z371" s="112" t="str">
        <f t="shared" si="59"/>
        <v/>
      </c>
      <c r="AA371" s="833" t="str">
        <f t="shared" si="60"/>
        <v/>
      </c>
      <c r="AB371" s="456">
        <f t="shared" si="61"/>
        <v>0</v>
      </c>
      <c r="AC371" s="448">
        <f t="shared" si="63"/>
        <v>1</v>
      </c>
      <c r="AD371" s="837" t="str">
        <f t="shared" si="62"/>
        <v/>
      </c>
      <c r="AF371" s="438"/>
      <c r="AG371" s="461"/>
      <c r="AO371" s="438"/>
      <c r="AP371" s="472"/>
      <c r="AQ371" s="473"/>
      <c r="AR371" s="424"/>
      <c r="AS371" s="56"/>
      <c r="AT371" s="44"/>
      <c r="AU371" s="452"/>
      <c r="AV371" s="452"/>
      <c r="AW371" s="452"/>
      <c r="AX371" s="44"/>
      <c r="AY371" s="452"/>
      <c r="AZ371" s="56"/>
      <c r="BA371" s="452"/>
      <c r="BB371" s="455"/>
      <c r="BC371" s="455"/>
      <c r="BD371" s="56"/>
      <c r="BE371" s="452"/>
      <c r="BF371" s="452"/>
      <c r="BG371" s="456"/>
      <c r="BH371" s="457"/>
      <c r="BI371" s="56"/>
      <c r="BJ371" s="474"/>
      <c r="BK371" s="452"/>
      <c r="BL371" s="56"/>
      <c r="BM371" s="56"/>
      <c r="BN371" s="452"/>
      <c r="BR371" s="459"/>
      <c r="BS371" s="460"/>
      <c r="BZ371" s="475"/>
      <c r="CB371" s="452"/>
      <c r="CC371" s="452"/>
      <c r="CD371" s="452"/>
      <c r="CE371" s="56"/>
      <c r="CF371" s="452"/>
      <c r="CG371" s="452"/>
      <c r="CH371" s="452"/>
      <c r="CI371" s="452"/>
      <c r="CK371" s="382"/>
      <c r="CL371" s="382"/>
      <c r="CM371" s="382"/>
      <c r="CP371" s="464"/>
      <c r="CQ371" s="380"/>
      <c r="CR371" s="476"/>
      <c r="CS371" s="382"/>
      <c r="CT371" s="477"/>
      <c r="DB371" s="438"/>
      <c r="DC371" s="461"/>
      <c r="DD371" s="382"/>
      <c r="DE371" s="382"/>
      <c r="DF371" s="382"/>
      <c r="DJ371" s="438"/>
      <c r="DK371" s="461"/>
      <c r="DN371" s="438"/>
      <c r="DO371" s="452"/>
      <c r="DP371" s="455"/>
      <c r="DQ371" s="452"/>
      <c r="DR371" s="456"/>
      <c r="FC371" s="237" t="str">
        <f t="shared" si="64"/>
        <v/>
      </c>
      <c r="FD371" s="91"/>
    </row>
    <row r="372" spans="1:160" ht="14.5" thickBot="1" x14ac:dyDescent="0.35">
      <c r="A372" s="338"/>
      <c r="B372" s="343"/>
      <c r="C372" s="128"/>
      <c r="D372" s="372"/>
      <c r="E372" s="351"/>
      <c r="F372" s="127"/>
      <c r="G372" s="127"/>
      <c r="H372" s="344"/>
      <c r="I372" s="348"/>
      <c r="J372" s="696"/>
      <c r="K372" s="344"/>
      <c r="L372" s="348"/>
      <c r="M372" s="344"/>
      <c r="N372" s="357"/>
      <c r="O372" s="127"/>
      <c r="P372" s="127"/>
      <c r="Q372" s="127"/>
      <c r="R372" s="358"/>
      <c r="S372" s="351"/>
      <c r="T372" s="127"/>
      <c r="U372" s="40" t="str">
        <f>IF(A372="","",U$5+Header!C$6*(A372-1))</f>
        <v/>
      </c>
      <c r="W372" s="43" t="str">
        <f t="shared" si="66"/>
        <v/>
      </c>
      <c r="X372" s="42" t="str">
        <f t="shared" si="67"/>
        <v/>
      </c>
      <c r="Y372" s="238" t="str">
        <f t="shared" si="68"/>
        <v/>
      </c>
      <c r="Z372" s="112" t="str">
        <f t="shared" si="59"/>
        <v/>
      </c>
      <c r="AA372" s="833" t="str">
        <f t="shared" si="60"/>
        <v/>
      </c>
      <c r="AB372" s="456">
        <f t="shared" si="61"/>
        <v>0</v>
      </c>
      <c r="AC372" s="448">
        <f t="shared" si="63"/>
        <v>1</v>
      </c>
      <c r="AD372" s="837" t="str">
        <f t="shared" si="62"/>
        <v/>
      </c>
      <c r="AF372" s="438"/>
      <c r="AG372" s="461"/>
      <c r="AO372" s="438"/>
      <c r="AP372" s="472"/>
      <c r="AQ372" s="473"/>
      <c r="AR372" s="424"/>
      <c r="AS372" s="56"/>
      <c r="AT372" s="44"/>
      <c r="AU372" s="452"/>
      <c r="AV372" s="452"/>
      <c r="AW372" s="452"/>
      <c r="AX372" s="44"/>
      <c r="AY372" s="452"/>
      <c r="AZ372" s="56"/>
      <c r="BA372" s="452"/>
      <c r="BB372" s="455"/>
      <c r="BC372" s="455"/>
      <c r="BD372" s="56"/>
      <c r="BE372" s="452"/>
      <c r="BF372" s="452"/>
      <c r="BG372" s="456"/>
      <c r="BH372" s="457"/>
      <c r="BI372" s="56"/>
      <c r="BJ372" s="474"/>
      <c r="BK372" s="452"/>
      <c r="BL372" s="56"/>
      <c r="BM372" s="56"/>
      <c r="BN372" s="452"/>
      <c r="BR372" s="459"/>
      <c r="BS372" s="460"/>
      <c r="BZ372" s="475"/>
      <c r="CB372" s="452"/>
      <c r="CC372" s="452"/>
      <c r="CD372" s="452"/>
      <c r="CE372" s="56"/>
      <c r="CF372" s="452"/>
      <c r="CG372" s="452"/>
      <c r="CH372" s="452"/>
      <c r="CI372" s="452"/>
      <c r="CK372" s="382"/>
      <c r="CL372" s="382"/>
      <c r="CM372" s="382"/>
      <c r="CP372" s="464"/>
      <c r="CQ372" s="380"/>
      <c r="CR372" s="476"/>
      <c r="CS372" s="382"/>
      <c r="CT372" s="477"/>
      <c r="DB372" s="438"/>
      <c r="DC372" s="461"/>
      <c r="DD372" s="382"/>
      <c r="DE372" s="382"/>
      <c r="DF372" s="382"/>
      <c r="DJ372" s="438"/>
      <c r="DK372" s="461"/>
      <c r="DN372" s="438"/>
      <c r="DO372" s="452"/>
      <c r="DP372" s="455"/>
      <c r="DQ372" s="452"/>
      <c r="DR372" s="456"/>
      <c r="FC372" s="351" t="str">
        <f t="shared" si="64"/>
        <v/>
      </c>
      <c r="FD372" s="127"/>
    </row>
    <row r="373" spans="1:160" ht="14.5" thickBot="1" x14ac:dyDescent="0.35">
      <c r="A373" s="339"/>
      <c r="B373" s="345"/>
      <c r="C373" s="91"/>
      <c r="D373" s="360"/>
      <c r="E373" s="352"/>
      <c r="F373" s="91"/>
      <c r="G373" s="91"/>
      <c r="H373" s="346"/>
      <c r="I373" s="350"/>
      <c r="J373" s="697"/>
      <c r="K373" s="346"/>
      <c r="L373" s="349"/>
      <c r="M373" s="346"/>
      <c r="N373" s="361"/>
      <c r="O373" s="91"/>
      <c r="P373" s="91"/>
      <c r="Q373" s="91"/>
      <c r="R373" s="360"/>
      <c r="S373" s="353"/>
      <c r="T373" s="484"/>
      <c r="U373" s="40" t="str">
        <f>IF(A373="","",U$5+Header!C$6*(A373-1))</f>
        <v/>
      </c>
      <c r="W373" s="43" t="str">
        <f t="shared" si="66"/>
        <v/>
      </c>
      <c r="X373" s="42" t="str">
        <f t="shared" si="67"/>
        <v/>
      </c>
      <c r="Y373" s="238" t="str">
        <f t="shared" si="68"/>
        <v/>
      </c>
      <c r="Z373" s="112" t="str">
        <f t="shared" si="59"/>
        <v/>
      </c>
      <c r="AA373" s="833" t="str">
        <f t="shared" si="60"/>
        <v/>
      </c>
      <c r="AB373" s="456">
        <f t="shared" si="61"/>
        <v>0</v>
      </c>
      <c r="AC373" s="448">
        <f t="shared" si="63"/>
        <v>1</v>
      </c>
      <c r="AD373" s="837" t="str">
        <f t="shared" si="62"/>
        <v/>
      </c>
      <c r="AF373" s="438"/>
      <c r="AG373" s="461"/>
      <c r="AO373" s="438"/>
      <c r="AP373" s="472"/>
      <c r="AQ373" s="473"/>
      <c r="AR373" s="424"/>
      <c r="AS373" s="56"/>
      <c r="AT373" s="44"/>
      <c r="AU373" s="452"/>
      <c r="AV373" s="452"/>
      <c r="AW373" s="452"/>
      <c r="AX373" s="44"/>
      <c r="AY373" s="452"/>
      <c r="AZ373" s="56"/>
      <c r="BA373" s="452"/>
      <c r="BB373" s="455"/>
      <c r="BC373" s="455"/>
      <c r="BD373" s="56"/>
      <c r="BE373" s="452"/>
      <c r="BF373" s="452"/>
      <c r="BG373" s="456"/>
      <c r="BH373" s="457"/>
      <c r="BI373" s="56"/>
      <c r="BJ373" s="474"/>
      <c r="BK373" s="452"/>
      <c r="BL373" s="56"/>
      <c r="BM373" s="56"/>
      <c r="BN373" s="452"/>
      <c r="BR373" s="459"/>
      <c r="BS373" s="460"/>
      <c r="BZ373" s="475"/>
      <c r="CB373" s="452"/>
      <c r="CC373" s="452"/>
      <c r="CD373" s="452"/>
      <c r="CE373" s="56"/>
      <c r="CF373" s="452"/>
      <c r="CG373" s="452"/>
      <c r="CH373" s="452"/>
      <c r="CI373" s="452"/>
      <c r="CK373" s="382"/>
      <c r="CL373" s="382"/>
      <c r="CM373" s="382"/>
      <c r="CP373" s="464"/>
      <c r="CQ373" s="380"/>
      <c r="CR373" s="476"/>
      <c r="CS373" s="382"/>
      <c r="CT373" s="477"/>
      <c r="DB373" s="438"/>
      <c r="DC373" s="461"/>
      <c r="DD373" s="382"/>
      <c r="DE373" s="382"/>
      <c r="DF373" s="382"/>
      <c r="DJ373" s="438"/>
      <c r="DK373" s="461"/>
      <c r="DN373" s="438"/>
      <c r="DO373" s="452"/>
      <c r="DP373" s="455"/>
      <c r="DQ373" s="452"/>
      <c r="DR373" s="456"/>
      <c r="FC373" s="237" t="str">
        <f t="shared" si="64"/>
        <v/>
      </c>
      <c r="FD373" s="91"/>
    </row>
    <row r="374" spans="1:160" ht="14.5" thickBot="1" x14ac:dyDescent="0.35">
      <c r="A374" s="338"/>
      <c r="B374" s="343"/>
      <c r="C374" s="128"/>
      <c r="D374" s="372"/>
      <c r="E374" s="351"/>
      <c r="F374" s="127"/>
      <c r="G374" s="127"/>
      <c r="H374" s="344"/>
      <c r="I374" s="348"/>
      <c r="J374" s="696"/>
      <c r="K374" s="344"/>
      <c r="L374" s="348"/>
      <c r="M374" s="344"/>
      <c r="N374" s="357"/>
      <c r="O374" s="127"/>
      <c r="P374" s="127"/>
      <c r="Q374" s="127"/>
      <c r="R374" s="358"/>
      <c r="S374" s="351"/>
      <c r="T374" s="127"/>
      <c r="U374" s="40" t="str">
        <f>IF(A374="","",U$5+Header!C$6*(A374-1))</f>
        <v/>
      </c>
      <c r="W374" s="43" t="str">
        <f t="shared" si="66"/>
        <v/>
      </c>
      <c r="X374" s="42" t="str">
        <f t="shared" si="67"/>
        <v/>
      </c>
      <c r="Y374" s="238" t="str">
        <f t="shared" si="68"/>
        <v/>
      </c>
      <c r="Z374" s="112" t="str">
        <f t="shared" si="59"/>
        <v/>
      </c>
      <c r="AA374" s="833" t="str">
        <f t="shared" si="60"/>
        <v/>
      </c>
      <c r="AB374" s="456">
        <f t="shared" si="61"/>
        <v>0</v>
      </c>
      <c r="AC374" s="448">
        <f t="shared" si="63"/>
        <v>1</v>
      </c>
      <c r="AD374" s="837" t="str">
        <f t="shared" si="62"/>
        <v/>
      </c>
      <c r="AF374" s="438"/>
      <c r="AG374" s="461"/>
      <c r="AO374" s="438"/>
      <c r="AP374" s="472"/>
      <c r="AQ374" s="473"/>
      <c r="AR374" s="424"/>
      <c r="AS374" s="56"/>
      <c r="AT374" s="44"/>
      <c r="AU374" s="452"/>
      <c r="AV374" s="452"/>
      <c r="AW374" s="452"/>
      <c r="AX374" s="44"/>
      <c r="AY374" s="452"/>
      <c r="AZ374" s="56"/>
      <c r="BA374" s="452"/>
      <c r="BB374" s="455"/>
      <c r="BC374" s="455"/>
      <c r="BD374" s="56"/>
      <c r="BE374" s="452"/>
      <c r="BF374" s="452"/>
      <c r="BG374" s="456"/>
      <c r="BH374" s="457"/>
      <c r="BI374" s="56"/>
      <c r="BJ374" s="474"/>
      <c r="BK374" s="452"/>
      <c r="BL374" s="56"/>
      <c r="BM374" s="56"/>
      <c r="BN374" s="452"/>
      <c r="BR374" s="459"/>
      <c r="BS374" s="460"/>
      <c r="BZ374" s="475"/>
      <c r="CB374" s="452"/>
      <c r="CC374" s="452"/>
      <c r="CD374" s="452"/>
      <c r="CE374" s="56"/>
      <c r="CF374" s="452"/>
      <c r="CG374" s="452"/>
      <c r="CH374" s="452"/>
      <c r="CI374" s="452"/>
      <c r="CK374" s="382"/>
      <c r="CL374" s="382"/>
      <c r="CM374" s="382"/>
      <c r="CP374" s="464"/>
      <c r="CQ374" s="380"/>
      <c r="CR374" s="476"/>
      <c r="CS374" s="382"/>
      <c r="CT374" s="477"/>
      <c r="DB374" s="438"/>
      <c r="DC374" s="461"/>
      <c r="DD374" s="382"/>
      <c r="DE374" s="382"/>
      <c r="DF374" s="382"/>
      <c r="DJ374" s="438"/>
      <c r="DK374" s="461"/>
      <c r="DN374" s="438"/>
      <c r="DO374" s="452"/>
      <c r="DP374" s="455"/>
      <c r="DQ374" s="452"/>
      <c r="DR374" s="456"/>
      <c r="FC374" s="351" t="str">
        <f t="shared" si="64"/>
        <v/>
      </c>
      <c r="FD374" s="127"/>
    </row>
    <row r="375" spans="1:160" ht="14.5" thickBot="1" x14ac:dyDescent="0.35">
      <c r="A375" s="339"/>
      <c r="B375" s="345"/>
      <c r="C375" s="91"/>
      <c r="D375" s="360"/>
      <c r="E375" s="352"/>
      <c r="F375" s="91"/>
      <c r="G375" s="91"/>
      <c r="H375" s="346"/>
      <c r="I375" s="350"/>
      <c r="J375" s="697"/>
      <c r="K375" s="346"/>
      <c r="L375" s="349"/>
      <c r="M375" s="346"/>
      <c r="N375" s="361"/>
      <c r="O375" s="91"/>
      <c r="P375" s="91"/>
      <c r="Q375" s="91"/>
      <c r="R375" s="360"/>
      <c r="S375" s="353"/>
      <c r="T375" s="484"/>
      <c r="U375" s="40" t="str">
        <f>IF(A375="","",U$5+Header!C$6*(A375-1))</f>
        <v/>
      </c>
      <c r="W375" s="43" t="str">
        <f t="shared" si="66"/>
        <v/>
      </c>
      <c r="X375" s="42" t="str">
        <f t="shared" si="67"/>
        <v/>
      </c>
      <c r="Y375" s="238" t="str">
        <f t="shared" si="68"/>
        <v/>
      </c>
      <c r="Z375" s="112" t="str">
        <f t="shared" si="59"/>
        <v/>
      </c>
      <c r="AA375" s="833" t="str">
        <f t="shared" si="60"/>
        <v/>
      </c>
      <c r="AB375" s="456">
        <f t="shared" si="61"/>
        <v>0</v>
      </c>
      <c r="AC375" s="448">
        <f t="shared" si="63"/>
        <v>1</v>
      </c>
      <c r="AD375" s="837" t="str">
        <f t="shared" si="62"/>
        <v/>
      </c>
      <c r="AF375" s="438"/>
      <c r="AG375" s="461"/>
      <c r="AO375" s="438"/>
      <c r="AP375" s="472"/>
      <c r="AQ375" s="473"/>
      <c r="AR375" s="424"/>
      <c r="AS375" s="56"/>
      <c r="AT375" s="44"/>
      <c r="AU375" s="452"/>
      <c r="AV375" s="452"/>
      <c r="AW375" s="452"/>
      <c r="AX375" s="44"/>
      <c r="AY375" s="452"/>
      <c r="AZ375" s="56"/>
      <c r="BA375" s="452"/>
      <c r="BB375" s="455"/>
      <c r="BC375" s="455"/>
      <c r="BD375" s="56"/>
      <c r="BE375" s="452"/>
      <c r="BF375" s="452"/>
      <c r="BG375" s="456"/>
      <c r="BH375" s="457"/>
      <c r="BI375" s="56"/>
      <c r="BJ375" s="474"/>
      <c r="BK375" s="452"/>
      <c r="BL375" s="56"/>
      <c r="BM375" s="56"/>
      <c r="BN375" s="452"/>
      <c r="BR375" s="459"/>
      <c r="BS375" s="460"/>
      <c r="BZ375" s="475"/>
      <c r="CB375" s="452"/>
      <c r="CC375" s="452"/>
      <c r="CD375" s="452"/>
      <c r="CE375" s="56"/>
      <c r="CF375" s="452"/>
      <c r="CG375" s="452"/>
      <c r="CH375" s="452"/>
      <c r="CI375" s="452"/>
      <c r="CK375" s="382"/>
      <c r="CL375" s="382"/>
      <c r="CM375" s="382"/>
      <c r="CP375" s="464"/>
      <c r="CQ375" s="380"/>
      <c r="CR375" s="476"/>
      <c r="CS375" s="382"/>
      <c r="CT375" s="477"/>
      <c r="DB375" s="438"/>
      <c r="DC375" s="461"/>
      <c r="DD375" s="382"/>
      <c r="DE375" s="382"/>
      <c r="DF375" s="382"/>
      <c r="DJ375" s="438"/>
      <c r="DK375" s="461"/>
      <c r="DN375" s="438"/>
      <c r="DO375" s="452"/>
      <c r="DP375" s="455"/>
      <c r="DQ375" s="452"/>
      <c r="DR375" s="456"/>
      <c r="FC375" s="237" t="str">
        <f t="shared" si="64"/>
        <v/>
      </c>
      <c r="FD375" s="91"/>
    </row>
    <row r="376" spans="1:160" ht="14.5" thickBot="1" x14ac:dyDescent="0.35">
      <c r="A376" s="338"/>
      <c r="B376" s="343"/>
      <c r="C376" s="128"/>
      <c r="D376" s="372"/>
      <c r="E376" s="351"/>
      <c r="F376" s="127"/>
      <c r="G376" s="127"/>
      <c r="H376" s="344"/>
      <c r="I376" s="348"/>
      <c r="J376" s="696"/>
      <c r="K376" s="344"/>
      <c r="L376" s="348"/>
      <c r="M376" s="344"/>
      <c r="N376" s="357"/>
      <c r="O376" s="127"/>
      <c r="P376" s="127"/>
      <c r="Q376" s="127"/>
      <c r="R376" s="358"/>
      <c r="S376" s="351"/>
      <c r="T376" s="127"/>
      <c r="U376" s="40" t="str">
        <f>IF(A376="","",U$5+Header!C$6*(A376-1))</f>
        <v/>
      </c>
      <c r="W376" s="43" t="str">
        <f t="shared" si="66"/>
        <v/>
      </c>
      <c r="X376" s="42" t="str">
        <f t="shared" si="67"/>
        <v/>
      </c>
      <c r="Y376" s="238" t="str">
        <f t="shared" si="68"/>
        <v/>
      </c>
      <c r="Z376" s="112" t="str">
        <f t="shared" si="59"/>
        <v/>
      </c>
      <c r="AA376" s="833" t="str">
        <f t="shared" si="60"/>
        <v/>
      </c>
      <c r="AB376" s="456">
        <f t="shared" si="61"/>
        <v>0</v>
      </c>
      <c r="AC376" s="448">
        <f t="shared" si="63"/>
        <v>1</v>
      </c>
      <c r="AD376" s="837" t="str">
        <f t="shared" si="62"/>
        <v/>
      </c>
      <c r="AF376" s="438"/>
      <c r="AG376" s="461"/>
      <c r="AO376" s="438"/>
      <c r="AP376" s="472"/>
      <c r="AQ376" s="473"/>
      <c r="AR376" s="424"/>
      <c r="AS376" s="56"/>
      <c r="AT376" s="44"/>
      <c r="AU376" s="452"/>
      <c r="AV376" s="452"/>
      <c r="AW376" s="452"/>
      <c r="AX376" s="44"/>
      <c r="AY376" s="452"/>
      <c r="AZ376" s="56"/>
      <c r="BA376" s="452"/>
      <c r="BB376" s="455"/>
      <c r="BC376" s="455"/>
      <c r="BD376" s="56"/>
      <c r="BE376" s="452"/>
      <c r="BF376" s="452"/>
      <c r="BG376" s="456"/>
      <c r="BH376" s="457"/>
      <c r="BI376" s="56"/>
      <c r="BJ376" s="474"/>
      <c r="BK376" s="452"/>
      <c r="BL376" s="56"/>
      <c r="BM376" s="56"/>
      <c r="BN376" s="452"/>
      <c r="BR376" s="459"/>
      <c r="BS376" s="460"/>
      <c r="BZ376" s="475"/>
      <c r="CB376" s="452"/>
      <c r="CC376" s="452"/>
      <c r="CD376" s="452"/>
      <c r="CE376" s="56"/>
      <c r="CF376" s="452"/>
      <c r="CG376" s="452"/>
      <c r="CH376" s="452"/>
      <c r="CI376" s="452"/>
      <c r="CK376" s="382"/>
      <c r="CL376" s="382"/>
      <c r="CM376" s="382"/>
      <c r="CP376" s="464"/>
      <c r="CQ376" s="380"/>
      <c r="CR376" s="476"/>
      <c r="CS376" s="382"/>
      <c r="CT376" s="477"/>
      <c r="DB376" s="438"/>
      <c r="DC376" s="461"/>
      <c r="DD376" s="382"/>
      <c r="DE376" s="382"/>
      <c r="DF376" s="382"/>
      <c r="DJ376" s="438"/>
      <c r="DK376" s="461"/>
      <c r="DN376" s="438"/>
      <c r="DO376" s="452"/>
      <c r="DP376" s="455"/>
      <c r="DQ376" s="452"/>
      <c r="DR376" s="456"/>
      <c r="FC376" s="351" t="str">
        <f t="shared" si="64"/>
        <v/>
      </c>
      <c r="FD376" s="127"/>
    </row>
    <row r="377" spans="1:160" ht="14.5" thickBot="1" x14ac:dyDescent="0.35">
      <c r="A377" s="339"/>
      <c r="B377" s="345"/>
      <c r="C377" s="91"/>
      <c r="D377" s="360"/>
      <c r="E377" s="352"/>
      <c r="F377" s="91"/>
      <c r="G377" s="91"/>
      <c r="H377" s="346"/>
      <c r="I377" s="350"/>
      <c r="J377" s="697"/>
      <c r="K377" s="346"/>
      <c r="L377" s="349"/>
      <c r="M377" s="346"/>
      <c r="N377" s="361"/>
      <c r="O377" s="91"/>
      <c r="P377" s="91"/>
      <c r="Q377" s="91"/>
      <c r="R377" s="360"/>
      <c r="S377" s="353"/>
      <c r="T377" s="484"/>
      <c r="U377" s="40" t="str">
        <f>IF(A377="","",U$5+Header!C$6*(A377-1))</f>
        <v/>
      </c>
      <c r="W377" s="43" t="str">
        <f t="shared" si="66"/>
        <v/>
      </c>
      <c r="X377" s="42" t="str">
        <f t="shared" si="67"/>
        <v/>
      </c>
      <c r="Y377" s="238" t="str">
        <f t="shared" si="68"/>
        <v/>
      </c>
      <c r="Z377" s="112" t="str">
        <f t="shared" si="59"/>
        <v/>
      </c>
      <c r="AA377" s="833" t="str">
        <f t="shared" si="60"/>
        <v/>
      </c>
      <c r="AB377" s="456">
        <f t="shared" si="61"/>
        <v>0</v>
      </c>
      <c r="AC377" s="448">
        <f t="shared" si="63"/>
        <v>1</v>
      </c>
      <c r="AD377" s="837" t="str">
        <f t="shared" si="62"/>
        <v/>
      </c>
      <c r="AF377" s="438"/>
      <c r="AG377" s="461"/>
      <c r="AO377" s="438"/>
      <c r="AP377" s="472"/>
      <c r="AQ377" s="473"/>
      <c r="AR377" s="424"/>
      <c r="AS377" s="56"/>
      <c r="AT377" s="44"/>
      <c r="AU377" s="452"/>
      <c r="AV377" s="452"/>
      <c r="AW377" s="452"/>
      <c r="AX377" s="44"/>
      <c r="AY377" s="452"/>
      <c r="AZ377" s="56"/>
      <c r="BA377" s="452"/>
      <c r="BB377" s="455"/>
      <c r="BC377" s="455"/>
      <c r="BD377" s="56"/>
      <c r="BE377" s="452"/>
      <c r="BF377" s="452"/>
      <c r="BG377" s="456"/>
      <c r="BH377" s="457"/>
      <c r="BI377" s="56"/>
      <c r="BJ377" s="474"/>
      <c r="BK377" s="452"/>
      <c r="BL377" s="56"/>
      <c r="BM377" s="56"/>
      <c r="BN377" s="452"/>
      <c r="BR377" s="459"/>
      <c r="BS377" s="460"/>
      <c r="BZ377" s="475"/>
      <c r="CB377" s="452"/>
      <c r="CC377" s="452"/>
      <c r="CD377" s="452"/>
      <c r="CE377" s="56"/>
      <c r="CF377" s="452"/>
      <c r="CG377" s="452"/>
      <c r="CH377" s="452"/>
      <c r="CI377" s="452"/>
      <c r="CK377" s="382"/>
      <c r="CL377" s="382"/>
      <c r="CM377" s="382"/>
      <c r="CP377" s="464"/>
      <c r="CQ377" s="380"/>
      <c r="CR377" s="476"/>
      <c r="CS377" s="382"/>
      <c r="CT377" s="477"/>
      <c r="DB377" s="438"/>
      <c r="DC377" s="461"/>
      <c r="DD377" s="382"/>
      <c r="DE377" s="382"/>
      <c r="DF377" s="382"/>
      <c r="DJ377" s="438"/>
      <c r="DK377" s="461"/>
      <c r="DN377" s="438"/>
      <c r="DO377" s="452"/>
      <c r="DP377" s="455"/>
      <c r="DQ377" s="452"/>
      <c r="DR377" s="456"/>
      <c r="FC377" s="237" t="str">
        <f t="shared" si="64"/>
        <v/>
      </c>
      <c r="FD377" s="91"/>
    </row>
    <row r="378" spans="1:160" ht="14.5" thickBot="1" x14ac:dyDescent="0.35">
      <c r="A378" s="338"/>
      <c r="B378" s="343"/>
      <c r="C378" s="128"/>
      <c r="D378" s="372"/>
      <c r="E378" s="351"/>
      <c r="F378" s="127"/>
      <c r="G378" s="127"/>
      <c r="H378" s="344"/>
      <c r="I378" s="348"/>
      <c r="J378" s="696"/>
      <c r="K378" s="344"/>
      <c r="L378" s="348"/>
      <c r="M378" s="344"/>
      <c r="N378" s="357"/>
      <c r="O378" s="127"/>
      <c r="P378" s="127"/>
      <c r="Q378" s="127"/>
      <c r="R378" s="358"/>
      <c r="S378" s="351"/>
      <c r="T378" s="127"/>
      <c r="U378" s="40" t="str">
        <f>IF(A378="","",U$5+Header!C$6*(A378-1))</f>
        <v/>
      </c>
      <c r="W378" s="43" t="str">
        <f t="shared" si="66"/>
        <v/>
      </c>
      <c r="X378" s="42" t="str">
        <f t="shared" si="67"/>
        <v/>
      </c>
      <c r="Y378" s="238" t="str">
        <f t="shared" si="68"/>
        <v/>
      </c>
      <c r="Z378" s="112" t="str">
        <f t="shared" si="59"/>
        <v/>
      </c>
      <c r="AA378" s="833" t="str">
        <f t="shared" si="60"/>
        <v/>
      </c>
      <c r="AB378" s="456">
        <f t="shared" si="61"/>
        <v>0</v>
      </c>
      <c r="AC378" s="448">
        <f t="shared" si="63"/>
        <v>1</v>
      </c>
      <c r="AD378" s="837" t="str">
        <f t="shared" si="62"/>
        <v/>
      </c>
      <c r="AF378" s="438"/>
      <c r="AG378" s="461"/>
      <c r="AO378" s="438"/>
      <c r="AP378" s="472"/>
      <c r="AQ378" s="473"/>
      <c r="AR378" s="424"/>
      <c r="AS378" s="56"/>
      <c r="AT378" s="44"/>
      <c r="AU378" s="452"/>
      <c r="AV378" s="452"/>
      <c r="AW378" s="452"/>
      <c r="AX378" s="44"/>
      <c r="AY378" s="452"/>
      <c r="AZ378" s="56"/>
      <c r="BA378" s="452"/>
      <c r="BB378" s="455"/>
      <c r="BC378" s="455"/>
      <c r="BD378" s="56"/>
      <c r="BE378" s="452"/>
      <c r="BF378" s="452"/>
      <c r="BG378" s="456"/>
      <c r="BH378" s="457"/>
      <c r="BI378" s="56"/>
      <c r="BJ378" s="474"/>
      <c r="BK378" s="452"/>
      <c r="BL378" s="56"/>
      <c r="BM378" s="56"/>
      <c r="BN378" s="452"/>
      <c r="BR378" s="459"/>
      <c r="BS378" s="460"/>
      <c r="BZ378" s="475"/>
      <c r="CB378" s="452"/>
      <c r="CC378" s="452"/>
      <c r="CD378" s="452"/>
      <c r="CE378" s="56"/>
      <c r="CF378" s="452"/>
      <c r="CG378" s="452"/>
      <c r="CH378" s="452"/>
      <c r="CI378" s="452"/>
      <c r="CK378" s="382"/>
      <c r="CL378" s="382"/>
      <c r="CM378" s="382"/>
      <c r="CP378" s="464"/>
      <c r="CQ378" s="380"/>
      <c r="CR378" s="476"/>
      <c r="CS378" s="382"/>
      <c r="CT378" s="477"/>
      <c r="DB378" s="438"/>
      <c r="DC378" s="461"/>
      <c r="DD378" s="382"/>
      <c r="DE378" s="382"/>
      <c r="DF378" s="382"/>
      <c r="DJ378" s="438"/>
      <c r="DK378" s="461"/>
      <c r="DN378" s="438"/>
      <c r="DO378" s="452"/>
      <c r="DP378" s="455"/>
      <c r="DQ378" s="452"/>
      <c r="DR378" s="456"/>
      <c r="FC378" s="351" t="str">
        <f t="shared" si="64"/>
        <v/>
      </c>
      <c r="FD378" s="127"/>
    </row>
    <row r="379" spans="1:160" ht="14.5" thickBot="1" x14ac:dyDescent="0.35">
      <c r="A379" s="339"/>
      <c r="B379" s="345"/>
      <c r="C379" s="91"/>
      <c r="D379" s="360"/>
      <c r="E379" s="352"/>
      <c r="F379" s="91"/>
      <c r="G379" s="91"/>
      <c r="H379" s="346"/>
      <c r="I379" s="350"/>
      <c r="J379" s="697"/>
      <c r="K379" s="346"/>
      <c r="L379" s="349"/>
      <c r="M379" s="346"/>
      <c r="N379" s="361"/>
      <c r="O379" s="91"/>
      <c r="P379" s="91"/>
      <c r="Q379" s="91"/>
      <c r="R379" s="360"/>
      <c r="S379" s="353"/>
      <c r="T379" s="484"/>
      <c r="U379" s="40" t="str">
        <f>IF(A379="","",U$5+Header!C$6*(A379-1))</f>
        <v/>
      </c>
      <c r="W379" s="43" t="str">
        <f t="shared" si="66"/>
        <v/>
      </c>
      <c r="X379" s="42" t="str">
        <f t="shared" si="67"/>
        <v/>
      </c>
      <c r="Y379" s="238" t="str">
        <f t="shared" si="68"/>
        <v/>
      </c>
      <c r="Z379" s="112" t="str">
        <f t="shared" si="59"/>
        <v/>
      </c>
      <c r="AA379" s="833" t="str">
        <f t="shared" si="60"/>
        <v/>
      </c>
      <c r="AB379" s="456">
        <f t="shared" si="61"/>
        <v>0</v>
      </c>
      <c r="AC379" s="448">
        <f t="shared" si="63"/>
        <v>1</v>
      </c>
      <c r="AD379" s="837" t="str">
        <f t="shared" si="62"/>
        <v/>
      </c>
      <c r="AF379" s="438"/>
      <c r="AG379" s="461"/>
      <c r="AO379" s="438"/>
      <c r="AP379" s="472"/>
      <c r="AQ379" s="473"/>
      <c r="AR379" s="424"/>
      <c r="AS379" s="56"/>
      <c r="AT379" s="44"/>
      <c r="AU379" s="452"/>
      <c r="AV379" s="452"/>
      <c r="AW379" s="452"/>
      <c r="AX379" s="44"/>
      <c r="AY379" s="452"/>
      <c r="AZ379" s="56"/>
      <c r="BA379" s="452"/>
      <c r="BB379" s="455"/>
      <c r="BC379" s="455"/>
      <c r="BD379" s="56"/>
      <c r="BE379" s="452"/>
      <c r="BF379" s="452"/>
      <c r="BG379" s="456"/>
      <c r="BH379" s="457"/>
      <c r="BI379" s="56"/>
      <c r="BJ379" s="474"/>
      <c r="BK379" s="452"/>
      <c r="BL379" s="56"/>
      <c r="BM379" s="56"/>
      <c r="BN379" s="452"/>
      <c r="BR379" s="459"/>
      <c r="BS379" s="460"/>
      <c r="BZ379" s="475"/>
      <c r="CB379" s="452"/>
      <c r="CC379" s="452"/>
      <c r="CD379" s="452"/>
      <c r="CE379" s="56"/>
      <c r="CF379" s="452"/>
      <c r="CG379" s="452"/>
      <c r="CH379" s="452"/>
      <c r="CI379" s="452"/>
      <c r="CK379" s="382"/>
      <c r="CL379" s="382"/>
      <c r="CM379" s="382"/>
      <c r="CP379" s="464"/>
      <c r="CQ379" s="380"/>
      <c r="CR379" s="476"/>
      <c r="CS379" s="382"/>
      <c r="CT379" s="477"/>
      <c r="DB379" s="438"/>
      <c r="DC379" s="461"/>
      <c r="DD379" s="382"/>
      <c r="DE379" s="382"/>
      <c r="DF379" s="382"/>
      <c r="DJ379" s="438"/>
      <c r="DK379" s="461"/>
      <c r="DN379" s="438"/>
      <c r="DO379" s="452"/>
      <c r="DP379" s="455"/>
      <c r="DQ379" s="452"/>
      <c r="DR379" s="456"/>
      <c r="FC379" s="237" t="str">
        <f t="shared" si="64"/>
        <v/>
      </c>
      <c r="FD379" s="91"/>
    </row>
    <row r="380" spans="1:160" ht="14.5" thickBot="1" x14ac:dyDescent="0.35">
      <c r="A380" s="338"/>
      <c r="B380" s="343"/>
      <c r="C380" s="128"/>
      <c r="D380" s="372"/>
      <c r="E380" s="351"/>
      <c r="F380" s="127"/>
      <c r="G380" s="127"/>
      <c r="H380" s="344"/>
      <c r="I380" s="348"/>
      <c r="J380" s="696"/>
      <c r="K380" s="344"/>
      <c r="L380" s="348"/>
      <c r="M380" s="344"/>
      <c r="N380" s="357"/>
      <c r="O380" s="127"/>
      <c r="P380" s="127"/>
      <c r="Q380" s="127"/>
      <c r="R380" s="358"/>
      <c r="S380" s="351"/>
      <c r="T380" s="127"/>
      <c r="U380" s="40" t="str">
        <f>IF(A380="","",U$5+Header!C$6*(A380-1))</f>
        <v/>
      </c>
      <c r="W380" s="43" t="str">
        <f t="shared" si="66"/>
        <v/>
      </c>
      <c r="X380" s="42" t="str">
        <f t="shared" si="67"/>
        <v/>
      </c>
      <c r="Y380" s="238" t="str">
        <f t="shared" si="68"/>
        <v/>
      </c>
      <c r="Z380" s="112" t="str">
        <f t="shared" si="59"/>
        <v/>
      </c>
      <c r="AA380" s="833" t="str">
        <f t="shared" si="60"/>
        <v/>
      </c>
      <c r="AB380" s="456">
        <f t="shared" si="61"/>
        <v>0</v>
      </c>
      <c r="AC380" s="448">
        <f t="shared" si="63"/>
        <v>1</v>
      </c>
      <c r="AD380" s="837" t="str">
        <f t="shared" si="62"/>
        <v/>
      </c>
      <c r="AF380" s="438"/>
      <c r="AG380" s="461"/>
      <c r="AO380" s="438"/>
      <c r="AP380" s="472"/>
      <c r="AQ380" s="473"/>
      <c r="AR380" s="424"/>
      <c r="AS380" s="56"/>
      <c r="AT380" s="44"/>
      <c r="AU380" s="452"/>
      <c r="AV380" s="452"/>
      <c r="AW380" s="452"/>
      <c r="AX380" s="44"/>
      <c r="AY380" s="452"/>
      <c r="AZ380" s="56"/>
      <c r="BA380" s="452"/>
      <c r="BB380" s="455"/>
      <c r="BC380" s="455"/>
      <c r="BD380" s="56"/>
      <c r="BE380" s="452"/>
      <c r="BF380" s="452"/>
      <c r="BG380" s="456"/>
      <c r="BH380" s="457"/>
      <c r="BI380" s="56"/>
      <c r="BJ380" s="474"/>
      <c r="BK380" s="452"/>
      <c r="BL380" s="56"/>
      <c r="BM380" s="56"/>
      <c r="BN380" s="452"/>
      <c r="BR380" s="459"/>
      <c r="BS380" s="460"/>
      <c r="BZ380" s="475"/>
      <c r="CB380" s="452"/>
      <c r="CC380" s="452"/>
      <c r="CD380" s="452"/>
      <c r="CE380" s="56"/>
      <c r="CF380" s="452"/>
      <c r="CG380" s="452"/>
      <c r="CH380" s="452"/>
      <c r="CI380" s="452"/>
      <c r="CK380" s="382"/>
      <c r="CL380" s="382"/>
      <c r="CM380" s="382"/>
      <c r="CP380" s="464"/>
      <c r="CQ380" s="380"/>
      <c r="CR380" s="476"/>
      <c r="CS380" s="382"/>
      <c r="CT380" s="477"/>
      <c r="DB380" s="438"/>
      <c r="DC380" s="461"/>
      <c r="DD380" s="382"/>
      <c r="DE380" s="382"/>
      <c r="DF380" s="382"/>
      <c r="DJ380" s="438"/>
      <c r="DK380" s="461"/>
      <c r="DN380" s="438"/>
      <c r="DO380" s="452"/>
      <c r="DP380" s="455"/>
      <c r="DQ380" s="452"/>
      <c r="DR380" s="456"/>
      <c r="FC380" s="351" t="str">
        <f t="shared" si="64"/>
        <v/>
      </c>
      <c r="FD380" s="127"/>
    </row>
    <row r="381" spans="1:160" ht="14.5" thickBot="1" x14ac:dyDescent="0.35">
      <c r="A381" s="339"/>
      <c r="B381" s="345"/>
      <c r="C381" s="91"/>
      <c r="D381" s="360"/>
      <c r="E381" s="352"/>
      <c r="F381" s="91"/>
      <c r="G381" s="91"/>
      <c r="H381" s="346"/>
      <c r="I381" s="350"/>
      <c r="J381" s="697"/>
      <c r="K381" s="346"/>
      <c r="L381" s="349"/>
      <c r="M381" s="346"/>
      <c r="N381" s="361"/>
      <c r="O381" s="91"/>
      <c r="P381" s="91"/>
      <c r="Q381" s="91"/>
      <c r="R381" s="360"/>
      <c r="S381" s="353"/>
      <c r="T381" s="484"/>
      <c r="U381" s="40" t="str">
        <f>IF(A381="","",U$5+Header!C$6*(A381-1))</f>
        <v/>
      </c>
      <c r="W381" s="43" t="str">
        <f t="shared" si="66"/>
        <v/>
      </c>
      <c r="X381" s="42" t="str">
        <f t="shared" si="67"/>
        <v/>
      </c>
      <c r="Y381" s="238" t="str">
        <f t="shared" si="68"/>
        <v/>
      </c>
      <c r="Z381" s="112" t="str">
        <f t="shared" si="59"/>
        <v/>
      </c>
      <c r="AA381" s="833" t="str">
        <f t="shared" si="60"/>
        <v/>
      </c>
      <c r="AB381" s="456">
        <f t="shared" si="61"/>
        <v>0</v>
      </c>
      <c r="AC381" s="448">
        <f t="shared" si="63"/>
        <v>1</v>
      </c>
      <c r="AD381" s="837" t="str">
        <f t="shared" si="62"/>
        <v/>
      </c>
      <c r="AF381" s="438"/>
      <c r="AG381" s="461"/>
      <c r="AO381" s="438"/>
      <c r="AP381" s="472"/>
      <c r="AQ381" s="473"/>
      <c r="AR381" s="424"/>
      <c r="AS381" s="56"/>
      <c r="AT381" s="44"/>
      <c r="AU381" s="452"/>
      <c r="AV381" s="452"/>
      <c r="AW381" s="452"/>
      <c r="AX381" s="44"/>
      <c r="AY381" s="452"/>
      <c r="AZ381" s="56"/>
      <c r="BA381" s="452"/>
      <c r="BB381" s="455"/>
      <c r="BC381" s="455"/>
      <c r="BD381" s="56"/>
      <c r="BE381" s="452"/>
      <c r="BF381" s="452"/>
      <c r="BG381" s="456"/>
      <c r="BH381" s="457"/>
      <c r="BI381" s="56"/>
      <c r="BJ381" s="474"/>
      <c r="BK381" s="452"/>
      <c r="BL381" s="56"/>
      <c r="BM381" s="56"/>
      <c r="BN381" s="452"/>
      <c r="BR381" s="459"/>
      <c r="BS381" s="460"/>
      <c r="BZ381" s="475"/>
      <c r="CB381" s="452"/>
      <c r="CC381" s="452"/>
      <c r="CD381" s="452"/>
      <c r="CE381" s="56"/>
      <c r="CF381" s="452"/>
      <c r="CG381" s="452"/>
      <c r="CH381" s="452"/>
      <c r="CI381" s="452"/>
      <c r="CK381" s="382"/>
      <c r="CL381" s="382"/>
      <c r="CM381" s="382"/>
      <c r="CP381" s="464"/>
      <c r="CQ381" s="380"/>
      <c r="CR381" s="476"/>
      <c r="CS381" s="382"/>
      <c r="CT381" s="477"/>
      <c r="DB381" s="438"/>
      <c r="DC381" s="461"/>
      <c r="DD381" s="382"/>
      <c r="DE381" s="382"/>
      <c r="DF381" s="382"/>
      <c r="DJ381" s="438"/>
      <c r="DK381" s="461"/>
      <c r="DN381" s="438"/>
      <c r="DO381" s="452"/>
      <c r="DP381" s="455"/>
      <c r="DQ381" s="452"/>
      <c r="DR381" s="456"/>
      <c r="FC381" s="237" t="str">
        <f t="shared" si="64"/>
        <v/>
      </c>
      <c r="FD381" s="91"/>
    </row>
    <row r="382" spans="1:160" ht="14.5" thickBot="1" x14ac:dyDescent="0.35">
      <c r="A382" s="338"/>
      <c r="B382" s="343"/>
      <c r="C382" s="128"/>
      <c r="D382" s="372"/>
      <c r="E382" s="351"/>
      <c r="F382" s="127"/>
      <c r="G382" s="127"/>
      <c r="H382" s="344"/>
      <c r="I382" s="348"/>
      <c r="J382" s="696"/>
      <c r="K382" s="344"/>
      <c r="L382" s="348"/>
      <c r="M382" s="344"/>
      <c r="N382" s="357"/>
      <c r="O382" s="127"/>
      <c r="P382" s="127"/>
      <c r="Q382" s="127"/>
      <c r="R382" s="358"/>
      <c r="S382" s="351"/>
      <c r="T382" s="127"/>
      <c r="U382" s="40" t="str">
        <f>IF(A382="","",U$5+Header!C$6*(A382-1))</f>
        <v/>
      </c>
      <c r="W382" s="43" t="str">
        <f t="shared" si="66"/>
        <v/>
      </c>
      <c r="X382" s="42" t="str">
        <f t="shared" si="67"/>
        <v/>
      </c>
      <c r="Y382" s="238" t="str">
        <f t="shared" si="68"/>
        <v/>
      </c>
      <c r="Z382" s="112" t="str">
        <f t="shared" si="59"/>
        <v/>
      </c>
      <c r="AA382" s="833" t="str">
        <f t="shared" si="60"/>
        <v/>
      </c>
      <c r="AB382" s="456">
        <f t="shared" si="61"/>
        <v>0</v>
      </c>
      <c r="AC382" s="448">
        <f t="shared" si="63"/>
        <v>1</v>
      </c>
      <c r="AD382" s="837" t="str">
        <f t="shared" si="62"/>
        <v/>
      </c>
      <c r="AF382" s="438"/>
      <c r="AG382" s="461"/>
      <c r="AO382" s="438"/>
      <c r="AP382" s="472"/>
      <c r="AQ382" s="473"/>
      <c r="AR382" s="424"/>
      <c r="AS382" s="56"/>
      <c r="AT382" s="44"/>
      <c r="AU382" s="452"/>
      <c r="AV382" s="452"/>
      <c r="AW382" s="452"/>
      <c r="AX382" s="44"/>
      <c r="AY382" s="452"/>
      <c r="AZ382" s="56"/>
      <c r="BA382" s="452"/>
      <c r="BB382" s="455"/>
      <c r="BC382" s="455"/>
      <c r="BD382" s="56"/>
      <c r="BE382" s="452"/>
      <c r="BF382" s="452"/>
      <c r="BG382" s="456"/>
      <c r="BH382" s="457"/>
      <c r="BI382" s="56"/>
      <c r="BJ382" s="474"/>
      <c r="BK382" s="452"/>
      <c r="BL382" s="56"/>
      <c r="BM382" s="56"/>
      <c r="BN382" s="452"/>
      <c r="BR382" s="459"/>
      <c r="BS382" s="460"/>
      <c r="BZ382" s="475"/>
      <c r="CB382" s="452"/>
      <c r="CC382" s="452"/>
      <c r="CD382" s="452"/>
      <c r="CE382" s="56"/>
      <c r="CF382" s="452"/>
      <c r="CG382" s="452"/>
      <c r="CH382" s="452"/>
      <c r="CI382" s="452"/>
      <c r="CK382" s="382"/>
      <c r="CL382" s="382"/>
      <c r="CM382" s="382"/>
      <c r="CP382" s="464"/>
      <c r="CQ382" s="380"/>
      <c r="CR382" s="476"/>
      <c r="CS382" s="382"/>
      <c r="CT382" s="477"/>
      <c r="DB382" s="438"/>
      <c r="DC382" s="461"/>
      <c r="DD382" s="382"/>
      <c r="DE382" s="382"/>
      <c r="DF382" s="382"/>
      <c r="DJ382" s="438"/>
      <c r="DK382" s="461"/>
      <c r="DN382" s="438"/>
      <c r="DO382" s="452"/>
      <c r="DP382" s="455"/>
      <c r="DQ382" s="452"/>
      <c r="DR382" s="456"/>
      <c r="FC382" s="351" t="str">
        <f t="shared" si="64"/>
        <v/>
      </c>
      <c r="FD382" s="127"/>
    </row>
    <row r="383" spans="1:160" ht="14.5" thickBot="1" x14ac:dyDescent="0.35">
      <c r="A383" s="339"/>
      <c r="B383" s="345"/>
      <c r="C383" s="91"/>
      <c r="D383" s="360"/>
      <c r="E383" s="352"/>
      <c r="F383" s="91"/>
      <c r="G383" s="91"/>
      <c r="H383" s="346"/>
      <c r="I383" s="350"/>
      <c r="J383" s="697"/>
      <c r="K383" s="346"/>
      <c r="L383" s="349"/>
      <c r="M383" s="346"/>
      <c r="N383" s="361"/>
      <c r="O383" s="91"/>
      <c r="P383" s="91"/>
      <c r="Q383" s="91"/>
      <c r="R383" s="360"/>
      <c r="S383" s="353"/>
      <c r="T383" s="484"/>
      <c r="U383" s="40" t="str">
        <f>IF(A383="","",U$5+Header!C$6*(A383-1))</f>
        <v/>
      </c>
      <c r="W383" s="43" t="str">
        <f t="shared" si="66"/>
        <v/>
      </c>
      <c r="X383" s="42" t="str">
        <f t="shared" si="67"/>
        <v/>
      </c>
      <c r="Y383" s="238" t="str">
        <f t="shared" si="68"/>
        <v/>
      </c>
      <c r="Z383" s="112" t="str">
        <f t="shared" si="59"/>
        <v/>
      </c>
      <c r="AA383" s="833" t="str">
        <f t="shared" si="60"/>
        <v/>
      </c>
      <c r="AB383" s="456">
        <f t="shared" si="61"/>
        <v>0</v>
      </c>
      <c r="AC383" s="448">
        <f t="shared" si="63"/>
        <v>1</v>
      </c>
      <c r="AD383" s="837" t="str">
        <f t="shared" si="62"/>
        <v/>
      </c>
      <c r="AF383" s="438"/>
      <c r="AG383" s="461"/>
      <c r="AO383" s="438"/>
      <c r="AP383" s="472"/>
      <c r="AQ383" s="473"/>
      <c r="AR383" s="424"/>
      <c r="AS383" s="56"/>
      <c r="AT383" s="44"/>
      <c r="AU383" s="452"/>
      <c r="AV383" s="452"/>
      <c r="AW383" s="452"/>
      <c r="AX383" s="44"/>
      <c r="AY383" s="452"/>
      <c r="AZ383" s="56"/>
      <c r="BA383" s="452"/>
      <c r="BB383" s="455"/>
      <c r="BC383" s="455"/>
      <c r="BD383" s="56"/>
      <c r="BE383" s="452"/>
      <c r="BF383" s="452"/>
      <c r="BG383" s="456"/>
      <c r="BH383" s="457"/>
      <c r="BI383" s="56"/>
      <c r="BJ383" s="474"/>
      <c r="BK383" s="452"/>
      <c r="BL383" s="56"/>
      <c r="BM383" s="56"/>
      <c r="BN383" s="452"/>
      <c r="BR383" s="459"/>
      <c r="BS383" s="460"/>
      <c r="BZ383" s="475"/>
      <c r="CB383" s="452"/>
      <c r="CC383" s="452"/>
      <c r="CD383" s="452"/>
      <c r="CE383" s="56"/>
      <c r="CF383" s="452"/>
      <c r="CG383" s="452"/>
      <c r="CH383" s="452"/>
      <c r="CI383" s="452"/>
      <c r="CK383" s="382"/>
      <c r="CL383" s="382"/>
      <c r="CM383" s="382"/>
      <c r="CP383" s="464"/>
      <c r="CQ383" s="380"/>
      <c r="CR383" s="476"/>
      <c r="CS383" s="382"/>
      <c r="CT383" s="477"/>
      <c r="DB383" s="438"/>
      <c r="DC383" s="461"/>
      <c r="DD383" s="382"/>
      <c r="DE383" s="382"/>
      <c r="DF383" s="382"/>
      <c r="DJ383" s="438"/>
      <c r="DK383" s="461"/>
      <c r="DN383" s="438"/>
      <c r="DO383" s="452"/>
      <c r="DP383" s="455"/>
      <c r="DQ383" s="452"/>
      <c r="DR383" s="456"/>
      <c r="FC383" s="237" t="str">
        <f t="shared" si="64"/>
        <v/>
      </c>
      <c r="FD383" s="91"/>
    </row>
    <row r="384" spans="1:160" ht="14.5" thickBot="1" x14ac:dyDescent="0.35">
      <c r="A384" s="338"/>
      <c r="B384" s="343"/>
      <c r="C384" s="128"/>
      <c r="D384" s="372"/>
      <c r="E384" s="351"/>
      <c r="F384" s="127"/>
      <c r="G384" s="127"/>
      <c r="H384" s="344"/>
      <c r="I384" s="348"/>
      <c r="J384" s="696"/>
      <c r="K384" s="344"/>
      <c r="L384" s="348"/>
      <c r="M384" s="344"/>
      <c r="N384" s="357"/>
      <c r="O384" s="127"/>
      <c r="P384" s="127"/>
      <c r="Q384" s="127"/>
      <c r="R384" s="358"/>
      <c r="S384" s="351"/>
      <c r="T384" s="127"/>
      <c r="U384" s="40" t="str">
        <f>IF(A384="","",U$5+Header!C$6*(A384-1))</f>
        <v/>
      </c>
      <c r="W384" s="43" t="str">
        <f t="shared" si="66"/>
        <v/>
      </c>
      <c r="X384" s="42" t="str">
        <f t="shared" si="67"/>
        <v/>
      </c>
      <c r="Y384" s="238" t="str">
        <f t="shared" si="68"/>
        <v/>
      </c>
      <c r="Z384" s="112" t="str">
        <f t="shared" si="59"/>
        <v/>
      </c>
      <c r="AA384" s="833" t="str">
        <f t="shared" si="60"/>
        <v/>
      </c>
      <c r="AB384" s="456">
        <f t="shared" si="61"/>
        <v>0</v>
      </c>
      <c r="AC384" s="448">
        <f t="shared" si="63"/>
        <v>1</v>
      </c>
      <c r="AD384" s="837" t="str">
        <f t="shared" si="62"/>
        <v/>
      </c>
      <c r="AF384" s="438"/>
      <c r="AG384" s="461"/>
      <c r="AO384" s="438"/>
      <c r="AP384" s="472"/>
      <c r="AQ384" s="473"/>
      <c r="AR384" s="424"/>
      <c r="AS384" s="56"/>
      <c r="AT384" s="44"/>
      <c r="AU384" s="452"/>
      <c r="AV384" s="452"/>
      <c r="AW384" s="452"/>
      <c r="AX384" s="44"/>
      <c r="AY384" s="452"/>
      <c r="AZ384" s="56"/>
      <c r="BA384" s="452"/>
      <c r="BB384" s="455"/>
      <c r="BC384" s="455"/>
      <c r="BD384" s="56"/>
      <c r="BE384" s="452"/>
      <c r="BF384" s="452"/>
      <c r="BG384" s="456"/>
      <c r="BH384" s="457"/>
      <c r="BI384" s="56"/>
      <c r="BJ384" s="474"/>
      <c r="BK384" s="452"/>
      <c r="BL384" s="56"/>
      <c r="BM384" s="56"/>
      <c r="BN384" s="452"/>
      <c r="BR384" s="459"/>
      <c r="BS384" s="460"/>
      <c r="BZ384" s="475"/>
      <c r="CB384" s="452"/>
      <c r="CC384" s="452"/>
      <c r="CD384" s="452"/>
      <c r="CE384" s="56"/>
      <c r="CF384" s="452"/>
      <c r="CG384" s="452"/>
      <c r="CH384" s="452"/>
      <c r="CI384" s="452"/>
      <c r="CK384" s="382"/>
      <c r="CL384" s="382"/>
      <c r="CM384" s="382"/>
      <c r="CP384" s="464"/>
      <c r="CQ384" s="380"/>
      <c r="CR384" s="476"/>
      <c r="CS384" s="382"/>
      <c r="CT384" s="477"/>
      <c r="DB384" s="438"/>
      <c r="DC384" s="461"/>
      <c r="DD384" s="382"/>
      <c r="DE384" s="382"/>
      <c r="DF384" s="382"/>
      <c r="DJ384" s="438"/>
      <c r="DK384" s="461"/>
      <c r="DN384" s="438"/>
      <c r="DO384" s="452"/>
      <c r="DP384" s="455"/>
      <c r="DQ384" s="452"/>
      <c r="DR384" s="456"/>
      <c r="FC384" s="351" t="str">
        <f t="shared" si="64"/>
        <v/>
      </c>
      <c r="FD384" s="127"/>
    </row>
    <row r="385" spans="1:160" ht="14.5" thickBot="1" x14ac:dyDescent="0.35">
      <c r="A385" s="339"/>
      <c r="B385" s="345"/>
      <c r="C385" s="91"/>
      <c r="D385" s="360"/>
      <c r="E385" s="352"/>
      <c r="F385" s="91"/>
      <c r="G385" s="91"/>
      <c r="H385" s="346"/>
      <c r="I385" s="350"/>
      <c r="J385" s="697"/>
      <c r="K385" s="346"/>
      <c r="L385" s="349"/>
      <c r="M385" s="346"/>
      <c r="N385" s="361"/>
      <c r="O385" s="91"/>
      <c r="P385" s="91"/>
      <c r="Q385" s="91"/>
      <c r="R385" s="360"/>
      <c r="S385" s="353"/>
      <c r="T385" s="484"/>
      <c r="U385" s="40" t="str">
        <f>IF(A385="","",U$5+Header!C$6*(A385-1))</f>
        <v/>
      </c>
      <c r="W385" s="43" t="str">
        <f t="shared" si="66"/>
        <v/>
      </c>
      <c r="X385" s="42" t="str">
        <f t="shared" si="67"/>
        <v/>
      </c>
      <c r="Y385" s="238" t="str">
        <f t="shared" si="68"/>
        <v/>
      </c>
      <c r="Z385" s="112" t="str">
        <f t="shared" si="59"/>
        <v/>
      </c>
      <c r="AA385" s="833" t="str">
        <f t="shared" si="60"/>
        <v/>
      </c>
      <c r="AB385" s="456">
        <f t="shared" si="61"/>
        <v>0</v>
      </c>
      <c r="AC385" s="448">
        <f t="shared" si="63"/>
        <v>1</v>
      </c>
      <c r="AD385" s="837" t="str">
        <f t="shared" si="62"/>
        <v/>
      </c>
      <c r="AF385" s="438"/>
      <c r="AG385" s="461"/>
      <c r="AO385" s="438"/>
      <c r="AP385" s="472"/>
      <c r="AQ385" s="473"/>
      <c r="AR385" s="424"/>
      <c r="AS385" s="56"/>
      <c r="AT385" s="44"/>
      <c r="AU385" s="452"/>
      <c r="AV385" s="452"/>
      <c r="AW385" s="452"/>
      <c r="AX385" s="44"/>
      <c r="AY385" s="452"/>
      <c r="AZ385" s="56"/>
      <c r="BA385" s="452"/>
      <c r="BB385" s="455"/>
      <c r="BC385" s="455"/>
      <c r="BD385" s="56"/>
      <c r="BE385" s="452"/>
      <c r="BF385" s="452"/>
      <c r="BG385" s="456"/>
      <c r="BH385" s="457"/>
      <c r="BI385" s="56"/>
      <c r="BJ385" s="474"/>
      <c r="BK385" s="452"/>
      <c r="BL385" s="56"/>
      <c r="BM385" s="56"/>
      <c r="BN385" s="452"/>
      <c r="BR385" s="459"/>
      <c r="BS385" s="460"/>
      <c r="BZ385" s="475"/>
      <c r="CB385" s="452"/>
      <c r="CC385" s="452"/>
      <c r="CD385" s="452"/>
      <c r="CE385" s="56"/>
      <c r="CF385" s="452"/>
      <c r="CG385" s="452"/>
      <c r="CH385" s="452"/>
      <c r="CI385" s="452"/>
      <c r="CK385" s="382"/>
      <c r="CL385" s="382"/>
      <c r="CM385" s="382"/>
      <c r="CP385" s="464"/>
      <c r="CQ385" s="380"/>
      <c r="CR385" s="476"/>
      <c r="CS385" s="382"/>
      <c r="CT385" s="477"/>
      <c r="DB385" s="438"/>
      <c r="DC385" s="461"/>
      <c r="DD385" s="382"/>
      <c r="DE385" s="382"/>
      <c r="DF385" s="382"/>
      <c r="DJ385" s="438"/>
      <c r="DK385" s="461"/>
      <c r="DN385" s="438"/>
      <c r="DO385" s="452"/>
      <c r="DP385" s="455"/>
      <c r="DQ385" s="452"/>
      <c r="DR385" s="456"/>
      <c r="FC385" s="237" t="str">
        <f t="shared" si="64"/>
        <v/>
      </c>
      <c r="FD385" s="91"/>
    </row>
    <row r="386" spans="1:160" ht="14.5" thickBot="1" x14ac:dyDescent="0.35">
      <c r="A386" s="338"/>
      <c r="B386" s="343"/>
      <c r="C386" s="128"/>
      <c r="D386" s="372"/>
      <c r="E386" s="351"/>
      <c r="F386" s="127"/>
      <c r="G386" s="127"/>
      <c r="H386" s="344"/>
      <c r="I386" s="348"/>
      <c r="J386" s="696"/>
      <c r="K386" s="344"/>
      <c r="L386" s="348"/>
      <c r="M386" s="344"/>
      <c r="N386" s="357"/>
      <c r="O386" s="127"/>
      <c r="P386" s="127"/>
      <c r="Q386" s="127"/>
      <c r="R386" s="358"/>
      <c r="S386" s="351"/>
      <c r="T386" s="127"/>
      <c r="U386" s="40" t="str">
        <f>IF(A386="","",U$5+Header!C$6*(A386-1))</f>
        <v/>
      </c>
      <c r="W386" s="43" t="str">
        <f t="shared" si="66"/>
        <v/>
      </c>
      <c r="X386" s="42" t="str">
        <f t="shared" si="67"/>
        <v/>
      </c>
      <c r="Y386" s="238" t="str">
        <f t="shared" si="68"/>
        <v/>
      </c>
      <c r="Z386" s="112" t="str">
        <f t="shared" si="59"/>
        <v/>
      </c>
      <c r="AA386" s="833" t="str">
        <f t="shared" si="60"/>
        <v/>
      </c>
      <c r="AB386" s="456">
        <f t="shared" si="61"/>
        <v>0</v>
      </c>
      <c r="AC386" s="448">
        <f t="shared" si="63"/>
        <v>1</v>
      </c>
      <c r="AD386" s="837" t="str">
        <f t="shared" si="62"/>
        <v/>
      </c>
      <c r="AF386" s="438"/>
      <c r="AG386" s="461"/>
      <c r="AO386" s="438"/>
      <c r="AP386" s="472"/>
      <c r="AQ386" s="473"/>
      <c r="AR386" s="424"/>
      <c r="AS386" s="56"/>
      <c r="AT386" s="44"/>
      <c r="AU386" s="452"/>
      <c r="AV386" s="452"/>
      <c r="AW386" s="452"/>
      <c r="AX386" s="44"/>
      <c r="AY386" s="452"/>
      <c r="AZ386" s="56"/>
      <c r="BA386" s="452"/>
      <c r="BB386" s="455"/>
      <c r="BC386" s="455"/>
      <c r="BD386" s="56"/>
      <c r="BE386" s="452"/>
      <c r="BF386" s="452"/>
      <c r="BG386" s="456"/>
      <c r="BH386" s="457"/>
      <c r="BI386" s="56"/>
      <c r="BJ386" s="474"/>
      <c r="BK386" s="452"/>
      <c r="BL386" s="56"/>
      <c r="BM386" s="56"/>
      <c r="BN386" s="452"/>
      <c r="BR386" s="459"/>
      <c r="BS386" s="460"/>
      <c r="BZ386" s="475"/>
      <c r="CB386" s="452"/>
      <c r="CC386" s="452"/>
      <c r="CD386" s="452"/>
      <c r="CE386" s="56"/>
      <c r="CF386" s="452"/>
      <c r="CG386" s="452"/>
      <c r="CH386" s="452"/>
      <c r="CI386" s="452"/>
      <c r="CK386" s="382"/>
      <c r="CL386" s="382"/>
      <c r="CM386" s="382"/>
      <c r="CP386" s="464"/>
      <c r="CQ386" s="380"/>
      <c r="CR386" s="476"/>
      <c r="CS386" s="382"/>
      <c r="CT386" s="477"/>
      <c r="DB386" s="438"/>
      <c r="DC386" s="461"/>
      <c r="DD386" s="382"/>
      <c r="DE386" s="382"/>
      <c r="DF386" s="382"/>
      <c r="DJ386" s="438"/>
      <c r="DK386" s="461"/>
      <c r="DN386" s="438"/>
      <c r="DO386" s="452"/>
      <c r="DP386" s="455"/>
      <c r="DQ386" s="452"/>
      <c r="DR386" s="456"/>
      <c r="FC386" s="351" t="str">
        <f t="shared" si="64"/>
        <v/>
      </c>
      <c r="FD386" s="127"/>
    </row>
    <row r="387" spans="1:160" ht="14.5" thickBot="1" x14ac:dyDescent="0.35">
      <c r="A387" s="339"/>
      <c r="B387" s="345"/>
      <c r="C387" s="91"/>
      <c r="D387" s="360"/>
      <c r="E387" s="352"/>
      <c r="F387" s="91"/>
      <c r="G387" s="91"/>
      <c r="H387" s="346"/>
      <c r="I387" s="350"/>
      <c r="J387" s="697"/>
      <c r="K387" s="346"/>
      <c r="L387" s="349"/>
      <c r="M387" s="346"/>
      <c r="N387" s="361"/>
      <c r="O387" s="91"/>
      <c r="P387" s="91"/>
      <c r="Q387" s="91"/>
      <c r="R387" s="360"/>
      <c r="S387" s="353"/>
      <c r="T387" s="484"/>
      <c r="U387" s="40" t="str">
        <f>IF(A387="","",U$5+Header!C$6*(A387-1))</f>
        <v/>
      </c>
      <c r="W387" s="43" t="str">
        <f t="shared" si="66"/>
        <v/>
      </c>
      <c r="X387" s="42" t="str">
        <f t="shared" si="67"/>
        <v/>
      </c>
      <c r="Y387" s="238" t="str">
        <f t="shared" si="68"/>
        <v/>
      </c>
      <c r="Z387" s="112" t="str">
        <f t="shared" si="59"/>
        <v/>
      </c>
      <c r="AA387" s="833" t="str">
        <f t="shared" si="60"/>
        <v/>
      </c>
      <c r="AB387" s="456">
        <f t="shared" si="61"/>
        <v>0</v>
      </c>
      <c r="AC387" s="448">
        <f t="shared" si="63"/>
        <v>1</v>
      </c>
      <c r="AD387" s="837" t="str">
        <f t="shared" si="62"/>
        <v/>
      </c>
      <c r="AF387" s="438"/>
      <c r="AG387" s="461"/>
      <c r="AO387" s="438"/>
      <c r="AP387" s="472"/>
      <c r="AQ387" s="473"/>
      <c r="AR387" s="424"/>
      <c r="AS387" s="56"/>
      <c r="AT387" s="44"/>
      <c r="AU387" s="452"/>
      <c r="AV387" s="452"/>
      <c r="AW387" s="452"/>
      <c r="AX387" s="44"/>
      <c r="AY387" s="452"/>
      <c r="AZ387" s="56"/>
      <c r="BA387" s="452"/>
      <c r="BB387" s="455"/>
      <c r="BC387" s="455"/>
      <c r="BD387" s="56"/>
      <c r="BE387" s="452"/>
      <c r="BF387" s="452"/>
      <c r="BG387" s="456"/>
      <c r="BH387" s="457"/>
      <c r="BI387" s="56"/>
      <c r="BJ387" s="474"/>
      <c r="BK387" s="452"/>
      <c r="BL387" s="56"/>
      <c r="BM387" s="56"/>
      <c r="BN387" s="452"/>
      <c r="BR387" s="459"/>
      <c r="BS387" s="460"/>
      <c r="BZ387" s="475"/>
      <c r="CB387" s="452"/>
      <c r="CC387" s="452"/>
      <c r="CD387" s="452"/>
      <c r="CE387" s="56"/>
      <c r="CF387" s="452"/>
      <c r="CG387" s="452"/>
      <c r="CH387" s="452"/>
      <c r="CI387" s="452"/>
      <c r="CK387" s="382"/>
      <c r="CL387" s="382"/>
      <c r="CM387" s="382"/>
      <c r="CP387" s="464"/>
      <c r="CQ387" s="380"/>
      <c r="CR387" s="476"/>
      <c r="CS387" s="382"/>
      <c r="CT387" s="477"/>
      <c r="DB387" s="438"/>
      <c r="DC387" s="461"/>
      <c r="DD387" s="382"/>
      <c r="DE387" s="382"/>
      <c r="DF387" s="382"/>
      <c r="DJ387" s="438"/>
      <c r="DK387" s="461"/>
      <c r="DN387" s="438"/>
      <c r="DO387" s="452"/>
      <c r="DP387" s="455"/>
      <c r="DQ387" s="452"/>
      <c r="DR387" s="456"/>
      <c r="FC387" s="237" t="str">
        <f t="shared" si="64"/>
        <v/>
      </c>
      <c r="FD387" s="91"/>
    </row>
    <row r="388" spans="1:160" ht="14.5" thickBot="1" x14ac:dyDescent="0.35">
      <c r="A388" s="338"/>
      <c r="B388" s="343"/>
      <c r="C388" s="128"/>
      <c r="D388" s="372"/>
      <c r="E388" s="351"/>
      <c r="F388" s="127"/>
      <c r="G388" s="127"/>
      <c r="H388" s="344"/>
      <c r="I388" s="348"/>
      <c r="J388" s="696"/>
      <c r="K388" s="344"/>
      <c r="L388" s="348"/>
      <c r="M388" s="344"/>
      <c r="N388" s="357"/>
      <c r="O388" s="127"/>
      <c r="P388" s="127"/>
      <c r="Q388" s="127"/>
      <c r="R388" s="358"/>
      <c r="S388" s="351"/>
      <c r="T388" s="127"/>
      <c r="U388" s="40" t="str">
        <f>IF(A388="","",U$5+Header!C$6*(A388-1))</f>
        <v/>
      </c>
      <c r="W388" s="43" t="str">
        <f t="shared" si="66"/>
        <v/>
      </c>
      <c r="X388" s="42" t="str">
        <f t="shared" si="67"/>
        <v/>
      </c>
      <c r="Y388" s="238" t="str">
        <f t="shared" si="68"/>
        <v/>
      </c>
      <c r="Z388" s="112" t="str">
        <f t="shared" si="59"/>
        <v/>
      </c>
      <c r="AA388" s="833" t="str">
        <f t="shared" si="60"/>
        <v/>
      </c>
      <c r="AB388" s="456">
        <f t="shared" si="61"/>
        <v>0</v>
      </c>
      <c r="AC388" s="448">
        <f t="shared" si="63"/>
        <v>1</v>
      </c>
      <c r="AD388" s="837" t="str">
        <f t="shared" si="62"/>
        <v/>
      </c>
      <c r="AF388" s="438"/>
      <c r="AG388" s="461"/>
      <c r="AO388" s="438"/>
      <c r="AP388" s="472"/>
      <c r="AQ388" s="473"/>
      <c r="AR388" s="424"/>
      <c r="AS388" s="56"/>
      <c r="AT388" s="44"/>
      <c r="AU388" s="452"/>
      <c r="AV388" s="452"/>
      <c r="AW388" s="452"/>
      <c r="AX388" s="44"/>
      <c r="AY388" s="452"/>
      <c r="AZ388" s="56"/>
      <c r="BA388" s="452"/>
      <c r="BB388" s="455"/>
      <c r="BC388" s="455"/>
      <c r="BD388" s="56"/>
      <c r="BE388" s="452"/>
      <c r="BF388" s="452"/>
      <c r="BG388" s="456"/>
      <c r="BH388" s="457"/>
      <c r="BI388" s="56"/>
      <c r="BJ388" s="474"/>
      <c r="BK388" s="452"/>
      <c r="BL388" s="56"/>
      <c r="BM388" s="56"/>
      <c r="BN388" s="452"/>
      <c r="BR388" s="459"/>
      <c r="BS388" s="460"/>
      <c r="BZ388" s="475"/>
      <c r="CB388" s="452"/>
      <c r="CC388" s="452"/>
      <c r="CD388" s="452"/>
      <c r="CE388" s="56"/>
      <c r="CF388" s="452"/>
      <c r="CG388" s="452"/>
      <c r="CH388" s="452"/>
      <c r="CI388" s="452"/>
      <c r="CK388" s="382"/>
      <c r="CL388" s="382"/>
      <c r="CM388" s="382"/>
      <c r="CP388" s="464"/>
      <c r="CQ388" s="380"/>
      <c r="CR388" s="476"/>
      <c r="CS388" s="382"/>
      <c r="CT388" s="477"/>
      <c r="DB388" s="438"/>
      <c r="DC388" s="461"/>
      <c r="DD388" s="382"/>
      <c r="DE388" s="382"/>
      <c r="DF388" s="382"/>
      <c r="DJ388" s="438"/>
      <c r="DK388" s="461"/>
      <c r="DN388" s="438"/>
      <c r="DO388" s="452"/>
      <c r="DP388" s="455"/>
      <c r="DQ388" s="452"/>
      <c r="DR388" s="456"/>
      <c r="FC388" s="351" t="str">
        <f t="shared" si="64"/>
        <v/>
      </c>
      <c r="FD388" s="127"/>
    </row>
    <row r="389" spans="1:160" ht="14.5" thickBot="1" x14ac:dyDescent="0.35">
      <c r="A389" s="339"/>
      <c r="B389" s="345"/>
      <c r="C389" s="91"/>
      <c r="D389" s="360"/>
      <c r="E389" s="352"/>
      <c r="F389" s="91"/>
      <c r="G389" s="91"/>
      <c r="H389" s="346"/>
      <c r="I389" s="350"/>
      <c r="J389" s="697"/>
      <c r="K389" s="346"/>
      <c r="L389" s="349"/>
      <c r="M389" s="346"/>
      <c r="N389" s="361"/>
      <c r="O389" s="91"/>
      <c r="P389" s="91"/>
      <c r="Q389" s="91"/>
      <c r="R389" s="360"/>
      <c r="S389" s="353"/>
      <c r="T389" s="484"/>
      <c r="U389" s="40" t="str">
        <f>IF(A389="","",U$5+Header!C$6*(A389-1))</f>
        <v/>
      </c>
      <c r="W389" s="43" t="str">
        <f t="shared" si="66"/>
        <v/>
      </c>
      <c r="X389" s="42" t="str">
        <f t="shared" si="67"/>
        <v/>
      </c>
      <c r="Y389" s="238" t="str">
        <f t="shared" si="68"/>
        <v/>
      </c>
      <c r="Z389" s="112" t="str">
        <f t="shared" si="59"/>
        <v/>
      </c>
      <c r="AA389" s="833" t="str">
        <f t="shared" si="60"/>
        <v/>
      </c>
      <c r="AB389" s="456">
        <f t="shared" si="61"/>
        <v>0</v>
      </c>
      <c r="AC389" s="448">
        <f t="shared" si="63"/>
        <v>1</v>
      </c>
      <c r="AD389" s="837" t="str">
        <f t="shared" si="62"/>
        <v/>
      </c>
      <c r="AF389" s="438"/>
      <c r="AG389" s="461"/>
      <c r="AO389" s="438"/>
      <c r="AP389" s="472"/>
      <c r="AQ389" s="473"/>
      <c r="AR389" s="424"/>
      <c r="AS389" s="56"/>
      <c r="AT389" s="44"/>
      <c r="AU389" s="452"/>
      <c r="AV389" s="452"/>
      <c r="AW389" s="452"/>
      <c r="AX389" s="44"/>
      <c r="AY389" s="452"/>
      <c r="AZ389" s="56"/>
      <c r="BA389" s="452"/>
      <c r="BB389" s="455"/>
      <c r="BC389" s="455"/>
      <c r="BD389" s="56"/>
      <c r="BE389" s="452"/>
      <c r="BF389" s="452"/>
      <c r="BG389" s="456"/>
      <c r="BH389" s="457"/>
      <c r="BI389" s="56"/>
      <c r="BJ389" s="474"/>
      <c r="BK389" s="452"/>
      <c r="BL389" s="56"/>
      <c r="BM389" s="56"/>
      <c r="BN389" s="452"/>
      <c r="BR389" s="459"/>
      <c r="BS389" s="460"/>
      <c r="BZ389" s="475"/>
      <c r="CB389" s="452"/>
      <c r="CC389" s="452"/>
      <c r="CD389" s="452"/>
      <c r="CE389" s="56"/>
      <c r="CF389" s="452"/>
      <c r="CG389" s="452"/>
      <c r="CH389" s="452"/>
      <c r="CI389" s="452"/>
      <c r="CK389" s="382"/>
      <c r="CL389" s="382"/>
      <c r="CM389" s="382"/>
      <c r="CP389" s="464"/>
      <c r="CQ389" s="380"/>
      <c r="CR389" s="476"/>
      <c r="CS389" s="382"/>
      <c r="CT389" s="477"/>
      <c r="DB389" s="438"/>
      <c r="DC389" s="461"/>
      <c r="DD389" s="382"/>
      <c r="DE389" s="382"/>
      <c r="DF389" s="382"/>
      <c r="DJ389" s="438"/>
      <c r="DK389" s="461"/>
      <c r="DN389" s="438"/>
      <c r="DO389" s="452"/>
      <c r="DP389" s="455"/>
      <c r="DQ389" s="452"/>
      <c r="DR389" s="456"/>
      <c r="FC389" s="237" t="str">
        <f t="shared" si="64"/>
        <v/>
      </c>
      <c r="FD389" s="91"/>
    </row>
    <row r="390" spans="1:160" ht="14.5" thickBot="1" x14ac:dyDescent="0.35">
      <c r="A390" s="338"/>
      <c r="B390" s="343"/>
      <c r="C390" s="128"/>
      <c r="D390" s="372"/>
      <c r="E390" s="351"/>
      <c r="F390" s="127"/>
      <c r="G390" s="127"/>
      <c r="H390" s="344"/>
      <c r="I390" s="348"/>
      <c r="J390" s="696"/>
      <c r="K390" s="344"/>
      <c r="L390" s="348"/>
      <c r="M390" s="344"/>
      <c r="N390" s="357"/>
      <c r="O390" s="127"/>
      <c r="P390" s="127"/>
      <c r="Q390" s="127"/>
      <c r="R390" s="358"/>
      <c r="S390" s="351"/>
      <c r="T390" s="127"/>
      <c r="U390" s="40" t="str">
        <f>IF(A390="","",U$5+Header!C$6*(A390-1))</f>
        <v/>
      </c>
      <c r="W390" s="43" t="str">
        <f t="shared" si="66"/>
        <v/>
      </c>
      <c r="X390" s="42" t="str">
        <f t="shared" si="67"/>
        <v/>
      </c>
      <c r="Y390" s="238" t="str">
        <f t="shared" si="68"/>
        <v/>
      </c>
      <c r="Z390" s="112" t="str">
        <f t="shared" ref="Z390:Z453" si="69">IF($Y390="cs",1,IF($Y390="cu",2,IF($Y390="us",3,IF($Y390="uu",4,""))))</f>
        <v/>
      </c>
      <c r="AA390" s="833" t="str">
        <f t="shared" ref="AA390:AA453" si="70">IF(A390="","",A390)</f>
        <v/>
      </c>
      <c r="AB390" s="456">
        <f t="shared" ref="AB390:AB453" si="71">C390</f>
        <v>0</v>
      </c>
      <c r="AC390" s="448">
        <f t="shared" si="63"/>
        <v>1</v>
      </c>
      <c r="AD390" s="837" t="str">
        <f t="shared" ref="AD390:AD453" si="72">IF(AA390&lt;&gt;"",SUMIF(AC:AC,AA390,AB:AB),"")</f>
        <v/>
      </c>
      <c r="AF390" s="438"/>
      <c r="AG390" s="461"/>
      <c r="AO390" s="438"/>
      <c r="AP390" s="472"/>
      <c r="AQ390" s="473"/>
      <c r="AR390" s="424"/>
      <c r="AS390" s="56"/>
      <c r="AT390" s="44"/>
      <c r="AU390" s="452"/>
      <c r="AV390" s="452"/>
      <c r="AW390" s="452"/>
      <c r="AX390" s="44"/>
      <c r="AY390" s="452"/>
      <c r="AZ390" s="56"/>
      <c r="BA390" s="452"/>
      <c r="BB390" s="455"/>
      <c r="BC390" s="455"/>
      <c r="BD390" s="56"/>
      <c r="BE390" s="452"/>
      <c r="BF390" s="452"/>
      <c r="BG390" s="456"/>
      <c r="BH390" s="457"/>
      <c r="BI390" s="56"/>
      <c r="BJ390" s="474"/>
      <c r="BK390" s="452"/>
      <c r="BL390" s="56"/>
      <c r="BM390" s="56"/>
      <c r="BN390" s="452"/>
      <c r="BR390" s="459"/>
      <c r="BS390" s="460"/>
      <c r="BZ390" s="475"/>
      <c r="CB390" s="452"/>
      <c r="CC390" s="452"/>
      <c r="CD390" s="452"/>
      <c r="CE390" s="56"/>
      <c r="CF390" s="452"/>
      <c r="CG390" s="452"/>
      <c r="CH390" s="452"/>
      <c r="CI390" s="452"/>
      <c r="CK390" s="382"/>
      <c r="CL390" s="382"/>
      <c r="CM390" s="382"/>
      <c r="CP390" s="464"/>
      <c r="CQ390" s="380"/>
      <c r="CR390" s="476"/>
      <c r="CS390" s="382"/>
      <c r="CT390" s="477"/>
      <c r="DB390" s="438"/>
      <c r="DC390" s="461"/>
      <c r="DD390" s="382"/>
      <c r="DE390" s="382"/>
      <c r="DF390" s="382"/>
      <c r="DJ390" s="438"/>
      <c r="DK390" s="461"/>
      <c r="DN390" s="438"/>
      <c r="DO390" s="452"/>
      <c r="DP390" s="455"/>
      <c r="DQ390" s="452"/>
      <c r="DR390" s="456"/>
      <c r="FC390" s="351" t="str">
        <f t="shared" si="64"/>
        <v/>
      </c>
      <c r="FD390" s="127"/>
    </row>
    <row r="391" spans="1:160" ht="14.5" thickBot="1" x14ac:dyDescent="0.35">
      <c r="A391" s="339"/>
      <c r="B391" s="345"/>
      <c r="C391" s="91"/>
      <c r="D391" s="360"/>
      <c r="E391" s="352"/>
      <c r="F391" s="91"/>
      <c r="G391" s="91"/>
      <c r="H391" s="346"/>
      <c r="I391" s="350"/>
      <c r="J391" s="697"/>
      <c r="K391" s="346"/>
      <c r="L391" s="349"/>
      <c r="M391" s="346"/>
      <c r="N391" s="361"/>
      <c r="O391" s="91"/>
      <c r="P391" s="91"/>
      <c r="Q391" s="91"/>
      <c r="R391" s="360"/>
      <c r="S391" s="353"/>
      <c r="T391" s="484"/>
      <c r="U391" s="40" t="str">
        <f>IF(A391="","",U$5+Header!C$6*(A391-1))</f>
        <v/>
      </c>
      <c r="W391" s="43" t="str">
        <f t="shared" si="66"/>
        <v/>
      </c>
      <c r="X391" s="42" t="str">
        <f t="shared" si="67"/>
        <v/>
      </c>
      <c r="Y391" s="238" t="str">
        <f t="shared" si="68"/>
        <v/>
      </c>
      <c r="Z391" s="112" t="str">
        <f t="shared" si="69"/>
        <v/>
      </c>
      <c r="AA391" s="833" t="str">
        <f t="shared" si="70"/>
        <v/>
      </c>
      <c r="AB391" s="456">
        <f t="shared" si="71"/>
        <v>0</v>
      </c>
      <c r="AC391" s="448">
        <f t="shared" ref="AC391:AC454" si="73">IF(A391&gt;A390,A391,AC390)</f>
        <v>1</v>
      </c>
      <c r="AD391" s="837" t="str">
        <f t="shared" si="72"/>
        <v/>
      </c>
      <c r="AF391" s="438"/>
      <c r="AG391" s="461"/>
      <c r="AO391" s="438"/>
      <c r="AP391" s="472"/>
      <c r="AQ391" s="473"/>
      <c r="AR391" s="424"/>
      <c r="AS391" s="56"/>
      <c r="AT391" s="44"/>
      <c r="AU391" s="452"/>
      <c r="AV391" s="452"/>
      <c r="AW391" s="452"/>
      <c r="AX391" s="44"/>
      <c r="AY391" s="452"/>
      <c r="AZ391" s="56"/>
      <c r="BA391" s="452"/>
      <c r="BB391" s="455"/>
      <c r="BC391" s="455"/>
      <c r="BD391" s="56"/>
      <c r="BE391" s="452"/>
      <c r="BF391" s="452"/>
      <c r="BG391" s="456"/>
      <c r="BH391" s="457"/>
      <c r="BI391" s="56"/>
      <c r="BJ391" s="474"/>
      <c r="BK391" s="452"/>
      <c r="BL391" s="56"/>
      <c r="BM391" s="56"/>
      <c r="BN391" s="452"/>
      <c r="BR391" s="459"/>
      <c r="BS391" s="460"/>
      <c r="BZ391" s="475"/>
      <c r="CB391" s="452"/>
      <c r="CC391" s="452"/>
      <c r="CD391" s="452"/>
      <c r="CE391" s="56"/>
      <c r="CF391" s="452"/>
      <c r="CG391" s="452"/>
      <c r="CH391" s="452"/>
      <c r="CI391" s="452"/>
      <c r="CK391" s="382"/>
      <c r="CL391" s="382"/>
      <c r="CM391" s="382"/>
      <c r="CP391" s="464"/>
      <c r="CQ391" s="380"/>
      <c r="CR391" s="476"/>
      <c r="CS391" s="382"/>
      <c r="CT391" s="477"/>
      <c r="DB391" s="438"/>
      <c r="DC391" s="461"/>
      <c r="DD391" s="382"/>
      <c r="DE391" s="382"/>
      <c r="DF391" s="382"/>
      <c r="DJ391" s="438"/>
      <c r="DK391" s="461"/>
      <c r="DN391" s="438"/>
      <c r="DO391" s="452"/>
      <c r="DP391" s="455"/>
      <c r="DQ391" s="452"/>
      <c r="DR391" s="456"/>
      <c r="FC391" s="237" t="str">
        <f t="shared" ref="FC391:FC454" si="74">IF(E391="","",E391+1)</f>
        <v/>
      </c>
      <c r="FD391" s="91"/>
    </row>
    <row r="392" spans="1:160" ht="14.5" thickBot="1" x14ac:dyDescent="0.35">
      <c r="A392" s="338"/>
      <c r="B392" s="343"/>
      <c r="C392" s="128"/>
      <c r="D392" s="372"/>
      <c r="E392" s="351"/>
      <c r="F392" s="127"/>
      <c r="G392" s="127"/>
      <c r="H392" s="344"/>
      <c r="I392" s="348"/>
      <c r="J392" s="696"/>
      <c r="K392" s="344"/>
      <c r="L392" s="348"/>
      <c r="M392" s="344"/>
      <c r="N392" s="357"/>
      <c r="O392" s="127"/>
      <c r="P392" s="127"/>
      <c r="Q392" s="127"/>
      <c r="R392" s="358"/>
      <c r="S392" s="351"/>
      <c r="T392" s="127"/>
      <c r="U392" s="40" t="str">
        <f>IF(A392="","",U$5+Header!C$6*(A392-1))</f>
        <v/>
      </c>
      <c r="W392" s="43" t="str">
        <f t="shared" si="66"/>
        <v/>
      </c>
      <c r="X392" s="42" t="str">
        <f t="shared" si="67"/>
        <v/>
      </c>
      <c r="Y392" s="238" t="str">
        <f t="shared" si="68"/>
        <v/>
      </c>
      <c r="Z392" s="112" t="str">
        <f t="shared" si="69"/>
        <v/>
      </c>
      <c r="AA392" s="833" t="str">
        <f t="shared" si="70"/>
        <v/>
      </c>
      <c r="AB392" s="456">
        <f t="shared" si="71"/>
        <v>0</v>
      </c>
      <c r="AC392" s="448">
        <f t="shared" si="73"/>
        <v>1</v>
      </c>
      <c r="AD392" s="837" t="str">
        <f t="shared" si="72"/>
        <v/>
      </c>
      <c r="AF392" s="438"/>
      <c r="AG392" s="461"/>
      <c r="AO392" s="438"/>
      <c r="AP392" s="472"/>
      <c r="AQ392" s="473"/>
      <c r="AR392" s="424"/>
      <c r="AS392" s="56"/>
      <c r="AT392" s="44"/>
      <c r="AU392" s="452"/>
      <c r="AV392" s="452"/>
      <c r="AW392" s="452"/>
      <c r="AX392" s="44"/>
      <c r="AY392" s="452"/>
      <c r="AZ392" s="56"/>
      <c r="BA392" s="452"/>
      <c r="BB392" s="455"/>
      <c r="BC392" s="455"/>
      <c r="BD392" s="56"/>
      <c r="BE392" s="452"/>
      <c r="BF392" s="452"/>
      <c r="BG392" s="456"/>
      <c r="BH392" s="457"/>
      <c r="BI392" s="56"/>
      <c r="BJ392" s="474"/>
      <c r="BK392" s="452"/>
      <c r="BL392" s="56"/>
      <c r="BM392" s="56"/>
      <c r="BN392" s="452"/>
      <c r="BR392" s="459"/>
      <c r="BS392" s="460"/>
      <c r="BZ392" s="475"/>
      <c r="CB392" s="452"/>
      <c r="CC392" s="452"/>
      <c r="CD392" s="452"/>
      <c r="CE392" s="56"/>
      <c r="CF392" s="452"/>
      <c r="CG392" s="452"/>
      <c r="CH392" s="452"/>
      <c r="CI392" s="452"/>
      <c r="CK392" s="382"/>
      <c r="CL392" s="382"/>
      <c r="CM392" s="382"/>
      <c r="CP392" s="464"/>
      <c r="CQ392" s="380"/>
      <c r="CR392" s="476"/>
      <c r="CS392" s="382"/>
      <c r="CT392" s="477"/>
      <c r="DB392" s="438"/>
      <c r="DC392" s="461"/>
      <c r="DD392" s="382"/>
      <c r="DE392" s="382"/>
      <c r="DF392" s="382"/>
      <c r="DJ392" s="438"/>
      <c r="DK392" s="461"/>
      <c r="DN392" s="438"/>
      <c r="DO392" s="452"/>
      <c r="DP392" s="455"/>
      <c r="DQ392" s="452"/>
      <c r="DR392" s="456"/>
      <c r="FC392" s="351" t="str">
        <f t="shared" si="74"/>
        <v/>
      </c>
      <c r="FD392" s="127"/>
    </row>
    <row r="393" spans="1:160" ht="14.5" thickBot="1" x14ac:dyDescent="0.35">
      <c r="A393" s="339"/>
      <c r="B393" s="345"/>
      <c r="C393" s="91"/>
      <c r="D393" s="360"/>
      <c r="E393" s="352"/>
      <c r="F393" s="91"/>
      <c r="G393" s="91"/>
      <c r="H393" s="346"/>
      <c r="I393" s="350"/>
      <c r="J393" s="697"/>
      <c r="K393" s="346"/>
      <c r="L393" s="349"/>
      <c r="M393" s="346"/>
      <c r="N393" s="361"/>
      <c r="O393" s="91"/>
      <c r="P393" s="91"/>
      <c r="Q393" s="91"/>
      <c r="R393" s="360"/>
      <c r="S393" s="353"/>
      <c r="T393" s="484"/>
      <c r="U393" s="40" t="str">
        <f>IF(A393="","",U$5+Header!C$6*(A393-1))</f>
        <v/>
      </c>
      <c r="W393" s="43" t="str">
        <f t="shared" si="66"/>
        <v/>
      </c>
      <c r="X393" s="42" t="str">
        <f t="shared" si="67"/>
        <v/>
      </c>
      <c r="Y393" s="238" t="str">
        <f t="shared" si="68"/>
        <v/>
      </c>
      <c r="Z393" s="112" t="str">
        <f t="shared" si="69"/>
        <v/>
      </c>
      <c r="AA393" s="833" t="str">
        <f t="shared" si="70"/>
        <v/>
      </c>
      <c r="AB393" s="456">
        <f t="shared" si="71"/>
        <v>0</v>
      </c>
      <c r="AC393" s="448">
        <f t="shared" si="73"/>
        <v>1</v>
      </c>
      <c r="AD393" s="837" t="str">
        <f t="shared" si="72"/>
        <v/>
      </c>
      <c r="AF393" s="438"/>
      <c r="AG393" s="461"/>
      <c r="AO393" s="438"/>
      <c r="AP393" s="472"/>
      <c r="AQ393" s="473"/>
      <c r="AR393" s="424"/>
      <c r="AS393" s="56"/>
      <c r="AT393" s="44"/>
      <c r="AU393" s="452"/>
      <c r="AV393" s="452"/>
      <c r="AW393" s="452"/>
      <c r="AX393" s="44"/>
      <c r="AY393" s="452"/>
      <c r="AZ393" s="56"/>
      <c r="BA393" s="452"/>
      <c r="BB393" s="455"/>
      <c r="BC393" s="455"/>
      <c r="BD393" s="56"/>
      <c r="BE393" s="452"/>
      <c r="BF393" s="452"/>
      <c r="BG393" s="456"/>
      <c r="BH393" s="457"/>
      <c r="BI393" s="56"/>
      <c r="BJ393" s="474"/>
      <c r="BK393" s="452"/>
      <c r="BL393" s="56"/>
      <c r="BM393" s="56"/>
      <c r="BN393" s="452"/>
      <c r="BR393" s="459"/>
      <c r="BS393" s="460"/>
      <c r="BZ393" s="475"/>
      <c r="CB393" s="452"/>
      <c r="CC393" s="452"/>
      <c r="CD393" s="452"/>
      <c r="CE393" s="56"/>
      <c r="CF393" s="452"/>
      <c r="CG393" s="452"/>
      <c r="CH393" s="452"/>
      <c r="CI393" s="452"/>
      <c r="CK393" s="382"/>
      <c r="CL393" s="382"/>
      <c r="CM393" s="382"/>
      <c r="CP393" s="464"/>
      <c r="CQ393" s="380"/>
      <c r="CR393" s="476"/>
      <c r="CS393" s="382"/>
      <c r="CT393" s="477"/>
      <c r="DB393" s="438"/>
      <c r="DC393" s="461"/>
      <c r="DD393" s="382"/>
      <c r="DE393" s="382"/>
      <c r="DF393" s="382"/>
      <c r="DJ393" s="438"/>
      <c r="DK393" s="461"/>
      <c r="DN393" s="438"/>
      <c r="DO393" s="452"/>
      <c r="DP393" s="455"/>
      <c r="DQ393" s="452"/>
      <c r="DR393" s="456"/>
      <c r="FC393" s="237" t="str">
        <f t="shared" si="74"/>
        <v/>
      </c>
      <c r="FD393" s="91"/>
    </row>
    <row r="394" spans="1:160" ht="14.5" thickBot="1" x14ac:dyDescent="0.35">
      <c r="A394" s="338"/>
      <c r="B394" s="343"/>
      <c r="C394" s="128"/>
      <c r="D394" s="372"/>
      <c r="E394" s="351"/>
      <c r="F394" s="127"/>
      <c r="G394" s="127"/>
      <c r="H394" s="344"/>
      <c r="I394" s="348"/>
      <c r="J394" s="696"/>
      <c r="K394" s="344"/>
      <c r="L394" s="348"/>
      <c r="M394" s="344"/>
      <c r="N394" s="357"/>
      <c r="O394" s="127"/>
      <c r="P394" s="127"/>
      <c r="Q394" s="127"/>
      <c r="R394" s="358"/>
      <c r="S394" s="351"/>
      <c r="T394" s="127"/>
      <c r="U394" s="40" t="str">
        <f>IF(A394="","",U$5+Header!C$6*(A394-1))</f>
        <v/>
      </c>
      <c r="W394" s="43" t="str">
        <f t="shared" si="66"/>
        <v/>
      </c>
      <c r="X394" s="42" t="str">
        <f t="shared" si="67"/>
        <v/>
      </c>
      <c r="Y394" s="238" t="str">
        <f t="shared" si="68"/>
        <v/>
      </c>
      <c r="Z394" s="112" t="str">
        <f t="shared" si="69"/>
        <v/>
      </c>
      <c r="AA394" s="833" t="str">
        <f t="shared" si="70"/>
        <v/>
      </c>
      <c r="AB394" s="456">
        <f t="shared" si="71"/>
        <v>0</v>
      </c>
      <c r="AC394" s="448">
        <f t="shared" si="73"/>
        <v>1</v>
      </c>
      <c r="AD394" s="837" t="str">
        <f t="shared" si="72"/>
        <v/>
      </c>
      <c r="AF394" s="438"/>
      <c r="AG394" s="461"/>
      <c r="AO394" s="438"/>
      <c r="AP394" s="472"/>
      <c r="AQ394" s="473"/>
      <c r="AR394" s="424"/>
      <c r="AS394" s="56"/>
      <c r="AT394" s="44"/>
      <c r="AU394" s="452"/>
      <c r="AV394" s="452"/>
      <c r="AW394" s="452"/>
      <c r="AX394" s="44"/>
      <c r="AY394" s="452"/>
      <c r="AZ394" s="56"/>
      <c r="BA394" s="452"/>
      <c r="BB394" s="455"/>
      <c r="BC394" s="496"/>
      <c r="BD394" s="56"/>
      <c r="BE394" s="497"/>
      <c r="BF394" s="497"/>
      <c r="BG394" s="498"/>
      <c r="BH394" s="457"/>
      <c r="BI394" s="56"/>
      <c r="BJ394" s="474"/>
      <c r="BK394" s="452"/>
      <c r="BL394" s="56"/>
      <c r="BM394" s="56"/>
      <c r="BN394" s="452"/>
      <c r="BR394" s="459"/>
      <c r="BS394" s="460"/>
      <c r="BZ394" s="475"/>
      <c r="CB394" s="452"/>
      <c r="CC394" s="452"/>
      <c r="CD394" s="452"/>
      <c r="CE394" s="56"/>
      <c r="CF394" s="452"/>
      <c r="CG394" s="452"/>
      <c r="CH394" s="452"/>
      <c r="CI394" s="452"/>
      <c r="CK394" s="382"/>
      <c r="CL394" s="382"/>
      <c r="CM394" s="382"/>
      <c r="CP394" s="464"/>
      <c r="CQ394" s="380"/>
      <c r="CR394" s="476"/>
      <c r="CS394" s="382"/>
      <c r="CT394" s="477"/>
      <c r="DB394" s="438"/>
      <c r="DC394" s="461"/>
      <c r="DD394" s="382"/>
      <c r="DE394" s="382"/>
      <c r="DF394" s="382"/>
      <c r="DJ394" s="438"/>
      <c r="DK394" s="461"/>
      <c r="DN394" s="438"/>
      <c r="DO394" s="452"/>
      <c r="DP394" s="455"/>
      <c r="DQ394" s="452"/>
      <c r="DR394" s="456"/>
      <c r="FC394" s="351" t="str">
        <f t="shared" si="74"/>
        <v/>
      </c>
      <c r="FD394" s="127"/>
    </row>
    <row r="395" spans="1:160" ht="14.5" thickBot="1" x14ac:dyDescent="0.35">
      <c r="A395" s="339"/>
      <c r="B395" s="345"/>
      <c r="C395" s="91"/>
      <c r="D395" s="360"/>
      <c r="E395" s="352"/>
      <c r="F395" s="91"/>
      <c r="G395" s="91"/>
      <c r="H395" s="346"/>
      <c r="I395" s="350"/>
      <c r="J395" s="697"/>
      <c r="K395" s="346"/>
      <c r="L395" s="349"/>
      <c r="M395" s="346"/>
      <c r="N395" s="361"/>
      <c r="O395" s="91"/>
      <c r="P395" s="91"/>
      <c r="Q395" s="91"/>
      <c r="R395" s="360"/>
      <c r="S395" s="353"/>
      <c r="T395" s="484"/>
      <c r="U395" s="40" t="str">
        <f>IF(A395="","",U$5+Header!C$6*(A395-1))</f>
        <v/>
      </c>
      <c r="W395" s="43" t="str">
        <f t="shared" si="66"/>
        <v/>
      </c>
      <c r="X395" s="42" t="str">
        <f t="shared" si="67"/>
        <v/>
      </c>
      <c r="Y395" s="238" t="str">
        <f t="shared" si="68"/>
        <v/>
      </c>
      <c r="Z395" s="112" t="str">
        <f t="shared" si="69"/>
        <v/>
      </c>
      <c r="AA395" s="833" t="str">
        <f t="shared" si="70"/>
        <v/>
      </c>
      <c r="AB395" s="456">
        <f t="shared" si="71"/>
        <v>0</v>
      </c>
      <c r="AC395" s="448">
        <f t="shared" si="73"/>
        <v>1</v>
      </c>
      <c r="AD395" s="837" t="str">
        <f t="shared" si="72"/>
        <v/>
      </c>
      <c r="AF395" s="438"/>
      <c r="AG395" s="461"/>
      <c r="AO395" s="438"/>
      <c r="AP395" s="472"/>
      <c r="AQ395" s="473"/>
      <c r="AR395" s="424"/>
      <c r="AS395" s="56"/>
      <c r="AT395" s="44"/>
      <c r="AU395" s="452"/>
      <c r="AV395" s="452"/>
      <c r="AW395" s="452"/>
      <c r="AX395" s="44"/>
      <c r="AY395" s="452"/>
      <c r="AZ395" s="56"/>
      <c r="BA395" s="452"/>
      <c r="BB395" s="455"/>
      <c r="BC395" s="455"/>
      <c r="BD395" s="56"/>
      <c r="BE395" s="452"/>
      <c r="BF395" s="452"/>
      <c r="BG395" s="456"/>
      <c r="BH395" s="457"/>
      <c r="BI395" s="56"/>
      <c r="BJ395" s="499"/>
      <c r="BK395" s="452"/>
      <c r="BL395" s="56"/>
      <c r="BM395" s="56"/>
      <c r="BN395" s="452"/>
      <c r="BR395" s="459"/>
      <c r="BS395" s="460"/>
      <c r="BZ395" s="475"/>
      <c r="CB395" s="452"/>
      <c r="CC395" s="452"/>
      <c r="CD395" s="452"/>
      <c r="CE395" s="56"/>
      <c r="CF395" s="452"/>
      <c r="CG395" s="452"/>
      <c r="CH395" s="452"/>
      <c r="CI395" s="452"/>
      <c r="CK395" s="382"/>
      <c r="CL395" s="382"/>
      <c r="CM395" s="382"/>
      <c r="CP395" s="464"/>
      <c r="CQ395" s="380"/>
      <c r="CR395" s="476"/>
      <c r="CS395" s="382"/>
      <c r="CT395" s="477"/>
      <c r="DB395" s="438"/>
      <c r="DC395" s="461"/>
      <c r="DD395" s="382"/>
      <c r="DE395" s="382"/>
      <c r="DF395" s="382"/>
      <c r="DJ395" s="438"/>
      <c r="DK395" s="461"/>
      <c r="DN395" s="438"/>
      <c r="DO395" s="452"/>
      <c r="DP395" s="455"/>
      <c r="DQ395" s="452"/>
      <c r="DR395" s="456"/>
      <c r="FC395" s="237" t="str">
        <f t="shared" si="74"/>
        <v/>
      </c>
      <c r="FD395" s="91"/>
    </row>
    <row r="396" spans="1:160" ht="14.5" thickBot="1" x14ac:dyDescent="0.35">
      <c r="A396" s="338"/>
      <c r="B396" s="343"/>
      <c r="C396" s="128"/>
      <c r="D396" s="372"/>
      <c r="E396" s="351"/>
      <c r="F396" s="127"/>
      <c r="G396" s="127"/>
      <c r="H396" s="344"/>
      <c r="I396" s="348"/>
      <c r="J396" s="696"/>
      <c r="K396" s="344"/>
      <c r="L396" s="348"/>
      <c r="M396" s="344"/>
      <c r="N396" s="357"/>
      <c r="O396" s="127"/>
      <c r="P396" s="127"/>
      <c r="Q396" s="127"/>
      <c r="R396" s="358"/>
      <c r="S396" s="351"/>
      <c r="T396" s="127"/>
      <c r="U396" s="40" t="str">
        <f>IF(A396="","",U$5+Header!C$6*(A396-1))</f>
        <v/>
      </c>
      <c r="W396" s="43" t="str">
        <f t="shared" si="66"/>
        <v/>
      </c>
      <c r="X396" s="42" t="str">
        <f t="shared" si="67"/>
        <v/>
      </c>
      <c r="Y396" s="238" t="str">
        <f t="shared" si="68"/>
        <v/>
      </c>
      <c r="Z396" s="112" t="str">
        <f t="shared" si="69"/>
        <v/>
      </c>
      <c r="AA396" s="833" t="str">
        <f t="shared" si="70"/>
        <v/>
      </c>
      <c r="AB396" s="456">
        <f t="shared" si="71"/>
        <v>0</v>
      </c>
      <c r="AC396" s="448">
        <f t="shared" si="73"/>
        <v>1</v>
      </c>
      <c r="AD396" s="837" t="str">
        <f t="shared" si="72"/>
        <v/>
      </c>
      <c r="AF396" s="438"/>
      <c r="AG396" s="461"/>
      <c r="AO396" s="438"/>
      <c r="AP396" s="472"/>
      <c r="AQ396" s="473"/>
      <c r="AR396" s="424"/>
      <c r="AS396" s="56"/>
      <c r="AT396" s="44"/>
      <c r="AU396" s="452"/>
      <c r="AV396" s="452"/>
      <c r="AW396" s="452"/>
      <c r="AX396" s="44"/>
      <c r="AY396" s="452"/>
      <c r="AZ396" s="56"/>
      <c r="BA396" s="452"/>
      <c r="BB396" s="455"/>
      <c r="BC396" s="455"/>
      <c r="BD396" s="56"/>
      <c r="BE396" s="452"/>
      <c r="BF396" s="452"/>
      <c r="BG396" s="456"/>
      <c r="BH396" s="457"/>
      <c r="BI396" s="56"/>
      <c r="BJ396" s="499"/>
      <c r="BK396" s="452"/>
      <c r="BL396" s="56"/>
      <c r="BM396" s="56"/>
      <c r="BN396" s="452"/>
      <c r="BR396" s="459"/>
      <c r="BS396" s="460"/>
      <c r="BZ396" s="475"/>
      <c r="CB396" s="452"/>
      <c r="CC396" s="452"/>
      <c r="CD396" s="452"/>
      <c r="CE396" s="56"/>
      <c r="CF396" s="452"/>
      <c r="CG396" s="452"/>
      <c r="CH396" s="452"/>
      <c r="CI396" s="452"/>
      <c r="CK396" s="382"/>
      <c r="CL396" s="382"/>
      <c r="CM396" s="382"/>
      <c r="CP396" s="464"/>
      <c r="CQ396" s="380"/>
      <c r="CR396" s="476"/>
      <c r="CS396" s="382"/>
      <c r="CT396" s="477"/>
      <c r="DB396" s="438"/>
      <c r="DC396" s="461"/>
      <c r="DD396" s="382"/>
      <c r="DE396" s="382"/>
      <c r="DF396" s="382"/>
      <c r="DJ396" s="438"/>
      <c r="DK396" s="461"/>
      <c r="DN396" s="438"/>
      <c r="DO396" s="452"/>
      <c r="DP396" s="455"/>
      <c r="DQ396" s="452"/>
      <c r="DR396" s="456"/>
      <c r="FC396" s="351" t="str">
        <f t="shared" si="74"/>
        <v/>
      </c>
      <c r="FD396" s="127"/>
    </row>
    <row r="397" spans="1:160" ht="14.5" thickBot="1" x14ac:dyDescent="0.35">
      <c r="A397" s="339"/>
      <c r="B397" s="345"/>
      <c r="C397" s="91"/>
      <c r="D397" s="360"/>
      <c r="E397" s="352"/>
      <c r="F397" s="91"/>
      <c r="G397" s="91"/>
      <c r="H397" s="346"/>
      <c r="I397" s="350"/>
      <c r="J397" s="697"/>
      <c r="K397" s="346"/>
      <c r="L397" s="349"/>
      <c r="M397" s="346"/>
      <c r="N397" s="361"/>
      <c r="O397" s="91"/>
      <c r="P397" s="91"/>
      <c r="Q397" s="91"/>
      <c r="R397" s="360"/>
      <c r="S397" s="353"/>
      <c r="T397" s="484"/>
      <c r="U397" s="40" t="str">
        <f>IF(A397="","",U$5+Header!C$6*(A397-1))</f>
        <v/>
      </c>
      <c r="W397" s="43" t="str">
        <f t="shared" si="66"/>
        <v/>
      </c>
      <c r="X397" s="42" t="str">
        <f t="shared" si="67"/>
        <v/>
      </c>
      <c r="Y397" s="238" t="str">
        <f t="shared" si="68"/>
        <v/>
      </c>
      <c r="Z397" s="112" t="str">
        <f t="shared" si="69"/>
        <v/>
      </c>
      <c r="AA397" s="833" t="str">
        <f t="shared" si="70"/>
        <v/>
      </c>
      <c r="AB397" s="456">
        <f t="shared" si="71"/>
        <v>0</v>
      </c>
      <c r="AC397" s="448">
        <f t="shared" si="73"/>
        <v>1</v>
      </c>
      <c r="AD397" s="837" t="str">
        <f t="shared" si="72"/>
        <v/>
      </c>
      <c r="AF397" s="438"/>
      <c r="AG397" s="461"/>
      <c r="AO397" s="438"/>
      <c r="AP397" s="472"/>
      <c r="AQ397" s="473"/>
      <c r="AR397" s="424"/>
      <c r="AS397" s="56"/>
      <c r="AT397" s="44"/>
      <c r="AU397" s="452"/>
      <c r="AV397" s="452"/>
      <c r="AW397" s="452"/>
      <c r="AX397" s="44"/>
      <c r="AY397" s="452"/>
      <c r="AZ397" s="56"/>
      <c r="BA397" s="452"/>
      <c r="BB397" s="455"/>
      <c r="BC397" s="455"/>
      <c r="BD397" s="56"/>
      <c r="BE397" s="452"/>
      <c r="BF397" s="452"/>
      <c r="BG397" s="456"/>
      <c r="BH397" s="457"/>
      <c r="BI397" s="56"/>
      <c r="BJ397" s="499"/>
      <c r="BK397" s="452"/>
      <c r="BL397" s="56"/>
      <c r="BM397" s="56"/>
      <c r="BN397" s="452"/>
      <c r="BR397" s="459"/>
      <c r="BS397" s="460"/>
      <c r="BZ397" s="475"/>
      <c r="CB397" s="452"/>
      <c r="CC397" s="452"/>
      <c r="CD397" s="452"/>
      <c r="CE397" s="56"/>
      <c r="CF397" s="452"/>
      <c r="CG397" s="452"/>
      <c r="CH397" s="452"/>
      <c r="CI397" s="452"/>
      <c r="CK397" s="382"/>
      <c r="CL397" s="382"/>
      <c r="CM397" s="382"/>
      <c r="CP397" s="464"/>
      <c r="CQ397" s="380"/>
      <c r="CR397" s="476"/>
      <c r="CS397" s="382"/>
      <c r="CT397" s="477"/>
      <c r="DB397" s="438"/>
      <c r="DC397" s="461"/>
      <c r="DD397" s="382"/>
      <c r="DE397" s="382"/>
      <c r="DF397" s="382"/>
      <c r="DJ397" s="438"/>
      <c r="DK397" s="461"/>
      <c r="DN397" s="438"/>
      <c r="DO397" s="452"/>
      <c r="DP397" s="455"/>
      <c r="DQ397" s="452"/>
      <c r="DR397" s="456"/>
      <c r="FC397" s="237" t="str">
        <f t="shared" si="74"/>
        <v/>
      </c>
      <c r="FD397" s="91"/>
    </row>
    <row r="398" spans="1:160" ht="14.5" thickBot="1" x14ac:dyDescent="0.35">
      <c r="A398" s="338"/>
      <c r="B398" s="343"/>
      <c r="C398" s="128"/>
      <c r="D398" s="372"/>
      <c r="E398" s="351"/>
      <c r="F398" s="127"/>
      <c r="G398" s="127"/>
      <c r="H398" s="344"/>
      <c r="I398" s="348"/>
      <c r="J398" s="696"/>
      <c r="K398" s="344"/>
      <c r="L398" s="348"/>
      <c r="M398" s="344"/>
      <c r="N398" s="357"/>
      <c r="O398" s="127"/>
      <c r="P398" s="127"/>
      <c r="Q398" s="127"/>
      <c r="R398" s="358"/>
      <c r="S398" s="351"/>
      <c r="T398" s="127"/>
      <c r="U398" s="40" t="str">
        <f>IF(A398="","",U$5+Header!C$6*(A398-1))</f>
        <v/>
      </c>
      <c r="W398" s="43" t="str">
        <f t="shared" si="66"/>
        <v/>
      </c>
      <c r="X398" s="42" t="str">
        <f t="shared" si="67"/>
        <v/>
      </c>
      <c r="Y398" s="238" t="str">
        <f t="shared" si="68"/>
        <v/>
      </c>
      <c r="Z398" s="112" t="str">
        <f t="shared" si="69"/>
        <v/>
      </c>
      <c r="AA398" s="833" t="str">
        <f t="shared" si="70"/>
        <v/>
      </c>
      <c r="AB398" s="456">
        <f t="shared" si="71"/>
        <v>0</v>
      </c>
      <c r="AC398" s="448">
        <f t="shared" si="73"/>
        <v>1</v>
      </c>
      <c r="AD398" s="837" t="str">
        <f t="shared" si="72"/>
        <v/>
      </c>
      <c r="AF398" s="438"/>
      <c r="AG398" s="461"/>
      <c r="AO398" s="438"/>
      <c r="AP398" s="472"/>
      <c r="AQ398" s="473"/>
      <c r="AR398" s="424"/>
      <c r="AS398" s="56"/>
      <c r="AT398" s="44"/>
      <c r="AU398" s="452"/>
      <c r="AV398" s="452"/>
      <c r="AW398" s="452"/>
      <c r="AX398" s="44"/>
      <c r="AY398" s="452"/>
      <c r="AZ398" s="56"/>
      <c r="BA398" s="452"/>
      <c r="BB398" s="455"/>
      <c r="BC398" s="455"/>
      <c r="BD398" s="56"/>
      <c r="BE398" s="452"/>
      <c r="BF398" s="452"/>
      <c r="BG398" s="456"/>
      <c r="BH398" s="457"/>
      <c r="BI398" s="56"/>
      <c r="BJ398" s="499"/>
      <c r="BK398" s="452"/>
      <c r="BL398" s="56"/>
      <c r="BM398" s="56"/>
      <c r="BN398" s="452"/>
      <c r="BR398" s="459"/>
      <c r="BS398" s="460"/>
      <c r="BZ398" s="475"/>
      <c r="CB398" s="452"/>
      <c r="CC398" s="452"/>
      <c r="CD398" s="452"/>
      <c r="CE398" s="56"/>
      <c r="CF398" s="452"/>
      <c r="CG398" s="452"/>
      <c r="CH398" s="452"/>
      <c r="CI398" s="452"/>
      <c r="CK398" s="382"/>
      <c r="CL398" s="382"/>
      <c r="CM398" s="382"/>
      <c r="CP398" s="464"/>
      <c r="CQ398" s="380"/>
      <c r="CR398" s="476"/>
      <c r="CS398" s="382"/>
      <c r="CT398" s="477"/>
      <c r="DB398" s="438"/>
      <c r="DC398" s="461"/>
      <c r="DD398" s="382"/>
      <c r="DE398" s="382"/>
      <c r="DF398" s="382"/>
      <c r="DJ398" s="438"/>
      <c r="DK398" s="461"/>
      <c r="DN398" s="438"/>
      <c r="DO398" s="452"/>
      <c r="DP398" s="455"/>
      <c r="DQ398" s="452"/>
      <c r="DR398" s="456"/>
      <c r="FC398" s="351" t="str">
        <f t="shared" si="74"/>
        <v/>
      </c>
      <c r="FD398" s="127"/>
    </row>
    <row r="399" spans="1:160" ht="14.5" thickBot="1" x14ac:dyDescent="0.35">
      <c r="A399" s="339"/>
      <c r="B399" s="345"/>
      <c r="C399" s="91"/>
      <c r="D399" s="360"/>
      <c r="E399" s="352"/>
      <c r="F399" s="91"/>
      <c r="G399" s="91"/>
      <c r="H399" s="346"/>
      <c r="I399" s="350"/>
      <c r="J399" s="697"/>
      <c r="K399" s="346"/>
      <c r="L399" s="349"/>
      <c r="M399" s="346"/>
      <c r="N399" s="361"/>
      <c r="O399" s="91"/>
      <c r="P399" s="91"/>
      <c r="Q399" s="91"/>
      <c r="R399" s="360"/>
      <c r="S399" s="353"/>
      <c r="T399" s="484"/>
      <c r="U399" s="40" t="str">
        <f>IF(A399="","",U$5+Header!C$6*(A399-1))</f>
        <v/>
      </c>
      <c r="W399" s="43" t="str">
        <f t="shared" si="66"/>
        <v/>
      </c>
      <c r="X399" s="42" t="str">
        <f t="shared" si="67"/>
        <v/>
      </c>
      <c r="Y399" s="238" t="str">
        <f t="shared" si="68"/>
        <v/>
      </c>
      <c r="Z399" s="112" t="str">
        <f t="shared" si="69"/>
        <v/>
      </c>
      <c r="AA399" s="833" t="str">
        <f t="shared" si="70"/>
        <v/>
      </c>
      <c r="AB399" s="456">
        <f t="shared" si="71"/>
        <v>0</v>
      </c>
      <c r="AC399" s="448">
        <f t="shared" si="73"/>
        <v>1</v>
      </c>
      <c r="AD399" s="837" t="str">
        <f t="shared" si="72"/>
        <v/>
      </c>
      <c r="AF399" s="438"/>
      <c r="AG399" s="461"/>
      <c r="AO399" s="438"/>
      <c r="AP399" s="472"/>
      <c r="AQ399" s="473"/>
      <c r="AR399" s="424"/>
      <c r="AS399" s="56"/>
      <c r="AT399" s="44"/>
      <c r="AU399" s="452"/>
      <c r="AV399" s="452"/>
      <c r="AW399" s="452"/>
      <c r="AX399" s="44"/>
      <c r="AY399" s="452"/>
      <c r="AZ399" s="56"/>
      <c r="BA399" s="452"/>
      <c r="BB399" s="455"/>
      <c r="BC399" s="455"/>
      <c r="BD399" s="56"/>
      <c r="BE399" s="452"/>
      <c r="BF399" s="452"/>
      <c r="BG399" s="456"/>
      <c r="BH399" s="457"/>
      <c r="BI399" s="56"/>
      <c r="BJ399" s="499"/>
      <c r="BK399" s="452"/>
      <c r="BL399" s="56"/>
      <c r="BM399" s="56"/>
      <c r="BN399" s="452"/>
      <c r="BR399" s="459"/>
      <c r="BS399" s="460"/>
      <c r="BZ399" s="475"/>
      <c r="CB399" s="452"/>
      <c r="CC399" s="452"/>
      <c r="CD399" s="452"/>
      <c r="CE399" s="56"/>
      <c r="CF399" s="452"/>
      <c r="CG399" s="452"/>
      <c r="CH399" s="452"/>
      <c r="CI399" s="452"/>
      <c r="CK399" s="382"/>
      <c r="CL399" s="382"/>
      <c r="CM399" s="382"/>
      <c r="CP399" s="464"/>
      <c r="CQ399" s="380"/>
      <c r="CR399" s="476"/>
      <c r="CS399" s="382"/>
      <c r="CT399" s="477"/>
      <c r="DB399" s="438"/>
      <c r="DC399" s="461"/>
      <c r="DD399" s="382"/>
      <c r="DE399" s="382"/>
      <c r="DF399" s="382"/>
      <c r="DJ399" s="438"/>
      <c r="DK399" s="461"/>
      <c r="DN399" s="438"/>
      <c r="DO399" s="452"/>
      <c r="DP399" s="455"/>
      <c r="DQ399" s="452"/>
      <c r="DR399" s="456"/>
      <c r="FC399" s="237" t="str">
        <f t="shared" si="74"/>
        <v/>
      </c>
      <c r="FD399" s="91"/>
    </row>
    <row r="400" spans="1:160" ht="14.5" thickBot="1" x14ac:dyDescent="0.35">
      <c r="A400" s="338"/>
      <c r="B400" s="343"/>
      <c r="C400" s="128"/>
      <c r="D400" s="372"/>
      <c r="E400" s="351"/>
      <c r="F400" s="127"/>
      <c r="G400" s="127"/>
      <c r="H400" s="344"/>
      <c r="I400" s="348"/>
      <c r="J400" s="696"/>
      <c r="K400" s="344"/>
      <c r="L400" s="348"/>
      <c r="M400" s="344"/>
      <c r="N400" s="357"/>
      <c r="O400" s="127"/>
      <c r="P400" s="127"/>
      <c r="Q400" s="127"/>
      <c r="R400" s="358"/>
      <c r="S400" s="351"/>
      <c r="T400" s="127"/>
      <c r="U400" s="40" t="str">
        <f>IF(A400="","",U$5+Header!C$6*(A400-1))</f>
        <v/>
      </c>
      <c r="W400" s="43" t="str">
        <f t="shared" si="66"/>
        <v/>
      </c>
      <c r="X400" s="42" t="str">
        <f t="shared" si="67"/>
        <v/>
      </c>
      <c r="Y400" s="238" t="str">
        <f t="shared" si="68"/>
        <v/>
      </c>
      <c r="Z400" s="112" t="str">
        <f t="shared" si="69"/>
        <v/>
      </c>
      <c r="AA400" s="833" t="str">
        <f t="shared" si="70"/>
        <v/>
      </c>
      <c r="AB400" s="456">
        <f t="shared" si="71"/>
        <v>0</v>
      </c>
      <c r="AC400" s="448">
        <f t="shared" si="73"/>
        <v>1</v>
      </c>
      <c r="AD400" s="837" t="str">
        <f t="shared" si="72"/>
        <v/>
      </c>
      <c r="AF400" s="438"/>
      <c r="AG400" s="461"/>
      <c r="AO400" s="438"/>
      <c r="AP400" s="472"/>
      <c r="AQ400" s="473"/>
      <c r="AR400" s="424"/>
      <c r="AS400" s="56"/>
      <c r="AT400" s="44"/>
      <c r="AU400" s="452"/>
      <c r="AV400" s="452"/>
      <c r="AW400" s="452"/>
      <c r="AX400" s="44"/>
      <c r="AY400" s="452"/>
      <c r="AZ400" s="56"/>
      <c r="BA400" s="452"/>
      <c r="BB400" s="455"/>
      <c r="BC400" s="455"/>
      <c r="BD400" s="56"/>
      <c r="BE400" s="452"/>
      <c r="BF400" s="452"/>
      <c r="BG400" s="456"/>
      <c r="BH400" s="457"/>
      <c r="BI400" s="56"/>
      <c r="BJ400" s="499"/>
      <c r="BK400" s="452"/>
      <c r="BL400" s="56"/>
      <c r="BM400" s="56"/>
      <c r="BN400" s="452"/>
      <c r="BR400" s="459"/>
      <c r="BS400" s="460"/>
      <c r="BZ400" s="475"/>
      <c r="CB400" s="452"/>
      <c r="CC400" s="452"/>
      <c r="CD400" s="452"/>
      <c r="CE400" s="56"/>
      <c r="CF400" s="452"/>
      <c r="CG400" s="452"/>
      <c r="CH400" s="452"/>
      <c r="CI400" s="452"/>
      <c r="CK400" s="382"/>
      <c r="CL400" s="382"/>
      <c r="CM400" s="382"/>
      <c r="CP400" s="464"/>
      <c r="CQ400" s="380"/>
      <c r="CR400" s="476"/>
      <c r="CS400" s="382"/>
      <c r="CT400" s="477"/>
      <c r="DB400" s="438"/>
      <c r="DC400" s="461"/>
      <c r="DD400" s="382"/>
      <c r="DE400" s="382"/>
      <c r="DF400" s="382"/>
      <c r="DJ400" s="438"/>
      <c r="DK400" s="461"/>
      <c r="DN400" s="438"/>
      <c r="DO400" s="452"/>
      <c r="DP400" s="455"/>
      <c r="DQ400" s="452"/>
      <c r="DR400" s="456"/>
      <c r="FC400" s="351" t="str">
        <f t="shared" si="74"/>
        <v/>
      </c>
      <c r="FD400" s="127"/>
    </row>
    <row r="401" spans="1:160" ht="14.5" thickBot="1" x14ac:dyDescent="0.35">
      <c r="A401" s="339"/>
      <c r="B401" s="345"/>
      <c r="C401" s="91"/>
      <c r="D401" s="360"/>
      <c r="E401" s="352"/>
      <c r="F401" s="91"/>
      <c r="G401" s="91"/>
      <c r="H401" s="346"/>
      <c r="I401" s="350"/>
      <c r="J401" s="697"/>
      <c r="K401" s="346"/>
      <c r="L401" s="349"/>
      <c r="M401" s="346"/>
      <c r="N401" s="361"/>
      <c r="O401" s="91"/>
      <c r="P401" s="91"/>
      <c r="Q401" s="91"/>
      <c r="R401" s="360"/>
      <c r="S401" s="353"/>
      <c r="T401" s="484"/>
      <c r="U401" s="40" t="str">
        <f>IF(A401="","",U$5+Header!C$6*(A401-1))</f>
        <v/>
      </c>
      <c r="W401" s="43" t="str">
        <f t="shared" si="66"/>
        <v/>
      </c>
      <c r="X401" s="42" t="str">
        <f t="shared" si="67"/>
        <v/>
      </c>
      <c r="Y401" s="238" t="str">
        <f t="shared" si="68"/>
        <v/>
      </c>
      <c r="Z401" s="112" t="str">
        <f t="shared" si="69"/>
        <v/>
      </c>
      <c r="AA401" s="833" t="str">
        <f t="shared" si="70"/>
        <v/>
      </c>
      <c r="AB401" s="456">
        <f t="shared" si="71"/>
        <v>0</v>
      </c>
      <c r="AC401" s="448">
        <f t="shared" si="73"/>
        <v>1</v>
      </c>
      <c r="AD401" s="837" t="str">
        <f t="shared" si="72"/>
        <v/>
      </c>
      <c r="AF401" s="438"/>
      <c r="AG401" s="461"/>
      <c r="AO401" s="438"/>
      <c r="AP401" s="472"/>
      <c r="AQ401" s="473"/>
      <c r="AR401" s="424"/>
      <c r="AS401" s="56"/>
      <c r="AT401" s="44"/>
      <c r="AU401" s="452"/>
      <c r="AV401" s="452"/>
      <c r="AW401" s="452"/>
      <c r="AX401" s="44"/>
      <c r="AY401" s="452"/>
      <c r="AZ401" s="56"/>
      <c r="BA401" s="452"/>
      <c r="BB401" s="455"/>
      <c r="BC401" s="455"/>
      <c r="BD401" s="56"/>
      <c r="BE401" s="452"/>
      <c r="BF401" s="452"/>
      <c r="BG401" s="456"/>
      <c r="BH401" s="457"/>
      <c r="BI401" s="56"/>
      <c r="BJ401" s="499"/>
      <c r="BK401" s="452"/>
      <c r="BL401" s="56"/>
      <c r="BM401" s="56"/>
      <c r="BN401" s="452"/>
      <c r="BR401" s="459"/>
      <c r="BS401" s="460"/>
      <c r="BZ401" s="475"/>
      <c r="CB401" s="452"/>
      <c r="CC401" s="452"/>
      <c r="CD401" s="452"/>
      <c r="CE401" s="56"/>
      <c r="CF401" s="452"/>
      <c r="CG401" s="452"/>
      <c r="CH401" s="452"/>
      <c r="CI401" s="452"/>
      <c r="CK401" s="382"/>
      <c r="CL401" s="382"/>
      <c r="CM401" s="382"/>
      <c r="CP401" s="464"/>
      <c r="CQ401" s="380"/>
      <c r="CR401" s="476"/>
      <c r="CS401" s="382"/>
      <c r="CT401" s="477"/>
      <c r="DB401" s="438"/>
      <c r="DC401" s="461"/>
      <c r="DD401" s="382"/>
      <c r="DE401" s="382"/>
      <c r="DF401" s="382"/>
      <c r="DJ401" s="438"/>
      <c r="DK401" s="461"/>
      <c r="DN401" s="438"/>
      <c r="DO401" s="452"/>
      <c r="DP401" s="455"/>
      <c r="DQ401" s="452"/>
      <c r="DR401" s="456"/>
      <c r="FC401" s="237" t="str">
        <f t="shared" si="74"/>
        <v/>
      </c>
      <c r="FD401" s="91"/>
    </row>
    <row r="402" spans="1:160" ht="14.5" thickBot="1" x14ac:dyDescent="0.35">
      <c r="A402" s="338"/>
      <c r="B402" s="343"/>
      <c r="C402" s="128"/>
      <c r="D402" s="372"/>
      <c r="E402" s="351"/>
      <c r="F402" s="127"/>
      <c r="G402" s="127"/>
      <c r="H402" s="344"/>
      <c r="I402" s="348"/>
      <c r="J402" s="696"/>
      <c r="K402" s="344"/>
      <c r="L402" s="348"/>
      <c r="M402" s="344"/>
      <c r="N402" s="357"/>
      <c r="O402" s="127"/>
      <c r="P402" s="127"/>
      <c r="Q402" s="127"/>
      <c r="R402" s="358"/>
      <c r="S402" s="351"/>
      <c r="T402" s="127"/>
      <c r="U402" s="40" t="str">
        <f>IF(A402="","",U$5+Header!C$6*(A402-1))</f>
        <v/>
      </c>
      <c r="W402" s="43" t="str">
        <f t="shared" si="66"/>
        <v/>
      </c>
      <c r="X402" s="42" t="str">
        <f t="shared" si="67"/>
        <v/>
      </c>
      <c r="Y402" s="238" t="str">
        <f t="shared" si="68"/>
        <v/>
      </c>
      <c r="Z402" s="112" t="str">
        <f t="shared" si="69"/>
        <v/>
      </c>
      <c r="AA402" s="833" t="str">
        <f t="shared" si="70"/>
        <v/>
      </c>
      <c r="AB402" s="456">
        <f t="shared" si="71"/>
        <v>0</v>
      </c>
      <c r="AC402" s="448">
        <f t="shared" si="73"/>
        <v>1</v>
      </c>
      <c r="AD402" s="837" t="str">
        <f t="shared" si="72"/>
        <v/>
      </c>
      <c r="AF402" s="438"/>
      <c r="AG402" s="461"/>
      <c r="AO402" s="438"/>
      <c r="AP402" s="472"/>
      <c r="AQ402" s="473"/>
      <c r="AR402" s="424"/>
      <c r="AS402" s="56"/>
      <c r="AT402" s="44"/>
      <c r="AU402" s="452"/>
      <c r="AV402" s="452"/>
      <c r="AW402" s="452"/>
      <c r="AX402" s="44"/>
      <c r="AY402" s="452"/>
      <c r="AZ402" s="56"/>
      <c r="BA402" s="452"/>
      <c r="BB402" s="455"/>
      <c r="BC402" s="455"/>
      <c r="BD402" s="56"/>
      <c r="BE402" s="452"/>
      <c r="BF402" s="452"/>
      <c r="BG402" s="456"/>
      <c r="BH402" s="457"/>
      <c r="BI402" s="56"/>
      <c r="BJ402" s="499"/>
      <c r="BK402" s="452"/>
      <c r="BL402" s="56"/>
      <c r="BM402" s="56"/>
      <c r="BN402" s="452"/>
      <c r="BR402" s="459"/>
      <c r="BS402" s="460"/>
      <c r="BZ402" s="475"/>
      <c r="CB402" s="452"/>
      <c r="CC402" s="452"/>
      <c r="CD402" s="452"/>
      <c r="CE402" s="56"/>
      <c r="CF402" s="452"/>
      <c r="CG402" s="452"/>
      <c r="CH402" s="452"/>
      <c r="CI402" s="452"/>
      <c r="CK402" s="382"/>
      <c r="CL402" s="382"/>
      <c r="CM402" s="382"/>
      <c r="CP402" s="464"/>
      <c r="CQ402" s="380"/>
      <c r="CR402" s="476"/>
      <c r="CS402" s="382"/>
      <c r="CT402" s="477"/>
      <c r="DB402" s="438"/>
      <c r="DC402" s="461"/>
      <c r="DD402" s="382"/>
      <c r="DE402" s="382"/>
      <c r="DF402" s="382"/>
      <c r="DJ402" s="438"/>
      <c r="DK402" s="461"/>
      <c r="DN402" s="438"/>
      <c r="DO402" s="452"/>
      <c r="DP402" s="455"/>
      <c r="DQ402" s="452"/>
      <c r="DR402" s="456"/>
      <c r="FC402" s="351" t="str">
        <f t="shared" si="74"/>
        <v/>
      </c>
      <c r="FD402" s="127"/>
    </row>
    <row r="403" spans="1:160" ht="14.5" thickBot="1" x14ac:dyDescent="0.35">
      <c r="A403" s="339"/>
      <c r="B403" s="345"/>
      <c r="C403" s="91"/>
      <c r="D403" s="360"/>
      <c r="E403" s="352"/>
      <c r="F403" s="91"/>
      <c r="G403" s="91"/>
      <c r="H403" s="346"/>
      <c r="I403" s="350"/>
      <c r="J403" s="697"/>
      <c r="K403" s="346"/>
      <c r="L403" s="349"/>
      <c r="M403" s="346"/>
      <c r="N403" s="361"/>
      <c r="O403" s="91"/>
      <c r="P403" s="91"/>
      <c r="Q403" s="91"/>
      <c r="R403" s="360"/>
      <c r="S403" s="353"/>
      <c r="T403" s="484"/>
      <c r="U403" s="40" t="str">
        <f>IF(A403="","",U$5+Header!C$6*(A403-1))</f>
        <v/>
      </c>
      <c r="W403" s="43" t="str">
        <f t="shared" si="66"/>
        <v/>
      </c>
      <c r="X403" s="42" t="str">
        <f t="shared" si="67"/>
        <v/>
      </c>
      <c r="Y403" s="238" t="str">
        <f t="shared" si="68"/>
        <v/>
      </c>
      <c r="Z403" s="112" t="str">
        <f t="shared" si="69"/>
        <v/>
      </c>
      <c r="AA403" s="833" t="str">
        <f t="shared" si="70"/>
        <v/>
      </c>
      <c r="AB403" s="456">
        <f t="shared" si="71"/>
        <v>0</v>
      </c>
      <c r="AC403" s="448">
        <f t="shared" si="73"/>
        <v>1</v>
      </c>
      <c r="AD403" s="837" t="str">
        <f t="shared" si="72"/>
        <v/>
      </c>
      <c r="AF403" s="438"/>
      <c r="AG403" s="461"/>
      <c r="AO403" s="438"/>
      <c r="AP403" s="472"/>
      <c r="AQ403" s="473"/>
      <c r="AR403" s="424"/>
      <c r="AS403" s="56"/>
      <c r="AT403" s="44"/>
      <c r="AU403" s="452"/>
      <c r="AV403" s="452"/>
      <c r="AW403" s="452"/>
      <c r="AX403" s="44"/>
      <c r="AY403" s="452"/>
      <c r="AZ403" s="56"/>
      <c r="BA403" s="452"/>
      <c r="BB403" s="455"/>
      <c r="BC403" s="455"/>
      <c r="BD403" s="56"/>
      <c r="BE403" s="452"/>
      <c r="BF403" s="452"/>
      <c r="BG403" s="456"/>
      <c r="BH403" s="457"/>
      <c r="BI403" s="56"/>
      <c r="BJ403" s="499"/>
      <c r="BK403" s="452"/>
      <c r="BL403" s="56"/>
      <c r="BM403" s="56"/>
      <c r="BN403" s="452"/>
      <c r="BR403" s="459"/>
      <c r="BS403" s="460"/>
      <c r="BZ403" s="475"/>
      <c r="CB403" s="452"/>
      <c r="CC403" s="452"/>
      <c r="CD403" s="452"/>
      <c r="CE403" s="56"/>
      <c r="CF403" s="452"/>
      <c r="CG403" s="452"/>
      <c r="CH403" s="452"/>
      <c r="CI403" s="452"/>
      <c r="CK403" s="382"/>
      <c r="CL403" s="382"/>
      <c r="CM403" s="382"/>
      <c r="CP403" s="464"/>
      <c r="CQ403" s="380"/>
      <c r="CR403" s="476"/>
      <c r="CS403" s="382"/>
      <c r="CT403" s="477"/>
      <c r="DB403" s="438"/>
      <c r="DC403" s="461"/>
      <c r="DD403" s="382"/>
      <c r="DE403" s="382"/>
      <c r="DF403" s="382"/>
      <c r="DJ403" s="438"/>
      <c r="DK403" s="461"/>
      <c r="DN403" s="438"/>
      <c r="DO403" s="452"/>
      <c r="DP403" s="455"/>
      <c r="DQ403" s="452"/>
      <c r="DR403" s="456"/>
      <c r="FC403" s="237" t="str">
        <f t="shared" si="74"/>
        <v/>
      </c>
      <c r="FD403" s="91"/>
    </row>
    <row r="404" spans="1:160" ht="14.5" thickBot="1" x14ac:dyDescent="0.35">
      <c r="A404" s="338"/>
      <c r="B404" s="343"/>
      <c r="C404" s="128"/>
      <c r="D404" s="372"/>
      <c r="E404" s="351"/>
      <c r="F404" s="127"/>
      <c r="G404" s="127"/>
      <c r="H404" s="344"/>
      <c r="I404" s="348"/>
      <c r="J404" s="696"/>
      <c r="K404" s="344"/>
      <c r="L404" s="348"/>
      <c r="M404" s="344"/>
      <c r="N404" s="357"/>
      <c r="O404" s="127"/>
      <c r="P404" s="127"/>
      <c r="Q404" s="127"/>
      <c r="R404" s="358"/>
      <c r="S404" s="351"/>
      <c r="T404" s="127"/>
      <c r="U404" s="40" t="str">
        <f>IF(A404="","",U$5+Header!C$6*(A404-1))</f>
        <v/>
      </c>
      <c r="W404" s="43" t="str">
        <f t="shared" si="66"/>
        <v/>
      </c>
      <c r="X404" s="42" t="str">
        <f t="shared" si="67"/>
        <v/>
      </c>
      <c r="Y404" s="238" t="str">
        <f t="shared" si="68"/>
        <v/>
      </c>
      <c r="Z404" s="112" t="str">
        <f t="shared" si="69"/>
        <v/>
      </c>
      <c r="AA404" s="833" t="str">
        <f t="shared" si="70"/>
        <v/>
      </c>
      <c r="AB404" s="456">
        <f t="shared" si="71"/>
        <v>0</v>
      </c>
      <c r="AC404" s="448">
        <f t="shared" si="73"/>
        <v>1</v>
      </c>
      <c r="AD404" s="837" t="str">
        <f t="shared" si="72"/>
        <v/>
      </c>
      <c r="AF404" s="438"/>
      <c r="AG404" s="461"/>
      <c r="AO404" s="438"/>
      <c r="AP404" s="472"/>
      <c r="AQ404" s="473"/>
      <c r="AR404" s="424"/>
      <c r="AS404" s="56"/>
      <c r="AT404" s="44"/>
      <c r="AU404" s="452"/>
      <c r="AV404" s="452"/>
      <c r="AW404" s="452"/>
      <c r="AX404" s="44"/>
      <c r="AY404" s="452"/>
      <c r="AZ404" s="56"/>
      <c r="BA404" s="452"/>
      <c r="BB404" s="455"/>
      <c r="BC404" s="455"/>
      <c r="BD404" s="56"/>
      <c r="BE404" s="452"/>
      <c r="BF404" s="452"/>
      <c r="BG404" s="456"/>
      <c r="BH404" s="457"/>
      <c r="BI404" s="56"/>
      <c r="BJ404" s="499"/>
      <c r="BK404" s="452"/>
      <c r="BL404" s="56"/>
      <c r="BM404" s="56"/>
      <c r="BN404" s="452"/>
      <c r="BR404" s="459"/>
      <c r="BS404" s="460"/>
      <c r="BZ404" s="475"/>
      <c r="CB404" s="452"/>
      <c r="CC404" s="452"/>
      <c r="CD404" s="452"/>
      <c r="CE404" s="56"/>
      <c r="CF404" s="452"/>
      <c r="CG404" s="452"/>
      <c r="CH404" s="452"/>
      <c r="CI404" s="452"/>
      <c r="CK404" s="382"/>
      <c r="CL404" s="382"/>
      <c r="CM404" s="382"/>
      <c r="CP404" s="464"/>
      <c r="CQ404" s="380"/>
      <c r="CR404" s="476"/>
      <c r="CS404" s="382"/>
      <c r="CT404" s="477"/>
      <c r="DB404" s="438"/>
      <c r="DC404" s="461"/>
      <c r="DD404" s="382"/>
      <c r="DE404" s="382"/>
      <c r="DF404" s="382"/>
      <c r="DJ404" s="438"/>
      <c r="DK404" s="461"/>
      <c r="DN404" s="438"/>
      <c r="DO404" s="452"/>
      <c r="DP404" s="455"/>
      <c r="DQ404" s="452"/>
      <c r="DR404" s="456"/>
      <c r="FC404" s="351" t="str">
        <f t="shared" si="74"/>
        <v/>
      </c>
      <c r="FD404" s="127"/>
    </row>
    <row r="405" spans="1:160" ht="14.5" thickBot="1" x14ac:dyDescent="0.35">
      <c r="A405" s="339"/>
      <c r="B405" s="345"/>
      <c r="C405" s="91"/>
      <c r="D405" s="360"/>
      <c r="E405" s="352"/>
      <c r="F405" s="91"/>
      <c r="G405" s="91"/>
      <c r="H405" s="346"/>
      <c r="I405" s="350"/>
      <c r="J405" s="697"/>
      <c r="K405" s="346"/>
      <c r="L405" s="349"/>
      <c r="M405" s="346"/>
      <c r="N405" s="361"/>
      <c r="O405" s="91"/>
      <c r="P405" s="91"/>
      <c r="Q405" s="91"/>
      <c r="R405" s="360"/>
      <c r="S405" s="353"/>
      <c r="T405" s="484"/>
      <c r="U405" s="40" t="str">
        <f>IF(A405="","",U$5+Header!C$6*(A405-1))</f>
        <v/>
      </c>
      <c r="W405" s="43" t="str">
        <f t="shared" si="66"/>
        <v/>
      </c>
      <c r="X405" s="42" t="str">
        <f t="shared" si="67"/>
        <v/>
      </c>
      <c r="Y405" s="238" t="str">
        <f t="shared" si="68"/>
        <v/>
      </c>
      <c r="Z405" s="112" t="str">
        <f t="shared" si="69"/>
        <v/>
      </c>
      <c r="AA405" s="833" t="str">
        <f t="shared" si="70"/>
        <v/>
      </c>
      <c r="AB405" s="456">
        <f t="shared" si="71"/>
        <v>0</v>
      </c>
      <c r="AC405" s="448">
        <f t="shared" si="73"/>
        <v>1</v>
      </c>
      <c r="AD405" s="837" t="str">
        <f t="shared" si="72"/>
        <v/>
      </c>
      <c r="AF405" s="438"/>
      <c r="AG405" s="461"/>
      <c r="AO405" s="438"/>
      <c r="AP405" s="472"/>
      <c r="AQ405" s="473"/>
      <c r="AR405" s="424"/>
      <c r="AS405" s="56"/>
      <c r="AT405" s="44"/>
      <c r="AU405" s="452"/>
      <c r="AV405" s="452"/>
      <c r="AW405" s="452"/>
      <c r="AX405" s="44"/>
      <c r="AY405" s="452"/>
      <c r="AZ405" s="56"/>
      <c r="BA405" s="452"/>
      <c r="BB405" s="455"/>
      <c r="BC405" s="455"/>
      <c r="BD405" s="56"/>
      <c r="BE405" s="452"/>
      <c r="BF405" s="452"/>
      <c r="BG405" s="456"/>
      <c r="BH405" s="457"/>
      <c r="BI405" s="56"/>
      <c r="BJ405" s="499"/>
      <c r="BK405" s="452"/>
      <c r="BL405" s="56"/>
      <c r="BM405" s="56"/>
      <c r="BN405" s="452"/>
      <c r="BR405" s="459"/>
      <c r="BS405" s="460"/>
      <c r="BZ405" s="475"/>
      <c r="CB405" s="452"/>
      <c r="CC405" s="452"/>
      <c r="CD405" s="452"/>
      <c r="CE405" s="56"/>
      <c r="CF405" s="452"/>
      <c r="CG405" s="452"/>
      <c r="CH405" s="452"/>
      <c r="CI405" s="452"/>
      <c r="CK405" s="382"/>
      <c r="CL405" s="382"/>
      <c r="CM405" s="382"/>
      <c r="CP405" s="464"/>
      <c r="CQ405" s="380"/>
      <c r="CR405" s="476"/>
      <c r="CS405" s="382"/>
      <c r="CT405" s="477"/>
      <c r="DB405" s="438"/>
      <c r="DC405" s="461"/>
      <c r="DD405" s="382"/>
      <c r="DE405" s="382"/>
      <c r="DF405" s="382"/>
      <c r="DJ405" s="438"/>
      <c r="DK405" s="461"/>
      <c r="DN405" s="438"/>
      <c r="DO405" s="452"/>
      <c r="DP405" s="455"/>
      <c r="DQ405" s="452"/>
      <c r="DR405" s="456"/>
      <c r="FC405" s="237" t="str">
        <f t="shared" si="74"/>
        <v/>
      </c>
      <c r="FD405" s="91"/>
    </row>
    <row r="406" spans="1:160" ht="14.5" thickBot="1" x14ac:dyDescent="0.35">
      <c r="A406" s="338"/>
      <c r="B406" s="343"/>
      <c r="C406" s="128"/>
      <c r="D406" s="372"/>
      <c r="E406" s="351"/>
      <c r="F406" s="127"/>
      <c r="G406" s="127"/>
      <c r="H406" s="344"/>
      <c r="I406" s="348"/>
      <c r="J406" s="696"/>
      <c r="K406" s="344"/>
      <c r="L406" s="348"/>
      <c r="M406" s="344"/>
      <c r="N406" s="357"/>
      <c r="O406" s="127"/>
      <c r="P406" s="127"/>
      <c r="Q406" s="127"/>
      <c r="R406" s="358"/>
      <c r="S406" s="351"/>
      <c r="T406" s="127"/>
      <c r="U406" s="40" t="str">
        <f>IF(A406="","",U$5+Header!C$6*(A406-1))</f>
        <v/>
      </c>
      <c r="W406" s="43" t="str">
        <f t="shared" si="66"/>
        <v/>
      </c>
      <c r="X406" s="42" t="str">
        <f t="shared" si="67"/>
        <v/>
      </c>
      <c r="Y406" s="238" t="str">
        <f t="shared" si="68"/>
        <v/>
      </c>
      <c r="Z406" s="112" t="str">
        <f t="shared" si="69"/>
        <v/>
      </c>
      <c r="AA406" s="833" t="str">
        <f t="shared" si="70"/>
        <v/>
      </c>
      <c r="AB406" s="456">
        <f t="shared" si="71"/>
        <v>0</v>
      </c>
      <c r="AC406" s="448">
        <f t="shared" si="73"/>
        <v>1</v>
      </c>
      <c r="AD406" s="837" t="str">
        <f t="shared" si="72"/>
        <v/>
      </c>
      <c r="AF406" s="438"/>
      <c r="AG406" s="461"/>
      <c r="AO406" s="438"/>
      <c r="AP406" s="472"/>
      <c r="AQ406" s="473"/>
      <c r="AR406" s="424"/>
      <c r="AS406" s="56"/>
      <c r="AT406" s="44"/>
      <c r="AU406" s="452"/>
      <c r="AV406" s="452"/>
      <c r="AW406" s="452"/>
      <c r="AX406" s="44"/>
      <c r="AY406" s="452"/>
      <c r="AZ406" s="56"/>
      <c r="BA406" s="452"/>
      <c r="BB406" s="455"/>
      <c r="BC406" s="455"/>
      <c r="BD406" s="56"/>
      <c r="BE406" s="452"/>
      <c r="BF406" s="452"/>
      <c r="BG406" s="456"/>
      <c r="BH406" s="457"/>
      <c r="BI406" s="56"/>
      <c r="BJ406" s="499"/>
      <c r="BK406" s="452"/>
      <c r="BL406" s="56"/>
      <c r="BM406" s="56"/>
      <c r="BN406" s="452"/>
      <c r="BR406" s="459"/>
      <c r="BS406" s="460"/>
      <c r="BZ406" s="475"/>
      <c r="CB406" s="452"/>
      <c r="CC406" s="452"/>
      <c r="CD406" s="452"/>
      <c r="CE406" s="56"/>
      <c r="CF406" s="452"/>
      <c r="CG406" s="452"/>
      <c r="CH406" s="452"/>
      <c r="CI406" s="452"/>
      <c r="CK406" s="382"/>
      <c r="CL406" s="382"/>
      <c r="CM406" s="382"/>
      <c r="CP406" s="464"/>
      <c r="CQ406" s="380"/>
      <c r="CR406" s="476"/>
      <c r="CS406" s="382"/>
      <c r="CT406" s="477"/>
      <c r="DB406" s="438"/>
      <c r="DC406" s="461"/>
      <c r="DD406" s="382"/>
      <c r="DE406" s="382"/>
      <c r="DF406" s="382"/>
      <c r="DJ406" s="438"/>
      <c r="DK406" s="461"/>
      <c r="DN406" s="438"/>
      <c r="DO406" s="452"/>
      <c r="DP406" s="455"/>
      <c r="DQ406" s="452"/>
      <c r="DR406" s="456"/>
      <c r="FC406" s="351" t="str">
        <f t="shared" si="74"/>
        <v/>
      </c>
      <c r="FD406" s="127"/>
    </row>
    <row r="407" spans="1:160" ht="14.5" thickBot="1" x14ac:dyDescent="0.35">
      <c r="A407" s="339"/>
      <c r="B407" s="345"/>
      <c r="C407" s="91"/>
      <c r="D407" s="360"/>
      <c r="E407" s="352"/>
      <c r="F407" s="91"/>
      <c r="G407" s="91"/>
      <c r="H407" s="346"/>
      <c r="I407" s="350"/>
      <c r="J407" s="697"/>
      <c r="K407" s="346"/>
      <c r="L407" s="349"/>
      <c r="M407" s="346"/>
      <c r="N407" s="361"/>
      <c r="O407" s="91"/>
      <c r="P407" s="91"/>
      <c r="Q407" s="91"/>
      <c r="R407" s="360"/>
      <c r="S407" s="353"/>
      <c r="T407" s="484"/>
      <c r="U407" s="40" t="str">
        <f>IF(A407="","",U$5+Header!C$6*(A407-1))</f>
        <v/>
      </c>
      <c r="W407" s="43" t="str">
        <f t="shared" si="66"/>
        <v/>
      </c>
      <c r="X407" s="42" t="str">
        <f t="shared" si="67"/>
        <v/>
      </c>
      <c r="Y407" s="238" t="str">
        <f t="shared" si="68"/>
        <v/>
      </c>
      <c r="Z407" s="112" t="str">
        <f t="shared" si="69"/>
        <v/>
      </c>
      <c r="AA407" s="833" t="str">
        <f t="shared" si="70"/>
        <v/>
      </c>
      <c r="AB407" s="456">
        <f t="shared" si="71"/>
        <v>0</v>
      </c>
      <c r="AC407" s="448">
        <f t="shared" si="73"/>
        <v>1</v>
      </c>
      <c r="AD407" s="837" t="str">
        <f t="shared" si="72"/>
        <v/>
      </c>
      <c r="AF407" s="438"/>
      <c r="AG407" s="461"/>
      <c r="AO407" s="438"/>
      <c r="AP407" s="472"/>
      <c r="AQ407" s="473"/>
      <c r="AR407" s="424"/>
      <c r="AS407" s="56"/>
      <c r="AT407" s="44"/>
      <c r="AU407" s="452"/>
      <c r="AV407" s="452"/>
      <c r="AW407" s="452"/>
      <c r="AX407" s="44"/>
      <c r="AY407" s="452"/>
      <c r="AZ407" s="56"/>
      <c r="BA407" s="452"/>
      <c r="BB407" s="455"/>
      <c r="BC407" s="455"/>
      <c r="BD407" s="56"/>
      <c r="BE407" s="452"/>
      <c r="BF407" s="452"/>
      <c r="BG407" s="456"/>
      <c r="BH407" s="457"/>
      <c r="BI407" s="56"/>
      <c r="BJ407" s="499"/>
      <c r="BK407" s="452"/>
      <c r="BL407" s="56"/>
      <c r="BM407" s="56"/>
      <c r="BN407" s="452"/>
      <c r="BR407" s="459"/>
      <c r="BS407" s="460"/>
      <c r="BZ407" s="475"/>
      <c r="CB407" s="452"/>
      <c r="CC407" s="452"/>
      <c r="CD407" s="452"/>
      <c r="CE407" s="56"/>
      <c r="CF407" s="452"/>
      <c r="CG407" s="452"/>
      <c r="CH407" s="452"/>
      <c r="CI407" s="452"/>
      <c r="CK407" s="382"/>
      <c r="CL407" s="382"/>
      <c r="CM407" s="382"/>
      <c r="CP407" s="464"/>
      <c r="CQ407" s="380"/>
      <c r="CR407" s="476"/>
      <c r="CS407" s="382"/>
      <c r="CT407" s="477"/>
      <c r="DB407" s="438"/>
      <c r="DC407" s="461"/>
      <c r="DD407" s="382"/>
      <c r="DE407" s="382"/>
      <c r="DF407" s="382"/>
      <c r="DJ407" s="438"/>
      <c r="DK407" s="461"/>
      <c r="DN407" s="438"/>
      <c r="DO407" s="452"/>
      <c r="DP407" s="455"/>
      <c r="DQ407" s="452"/>
      <c r="DR407" s="456"/>
      <c r="FC407" s="237" t="str">
        <f t="shared" si="74"/>
        <v/>
      </c>
      <c r="FD407" s="91"/>
    </row>
    <row r="408" spans="1:160" ht="14.5" thickBot="1" x14ac:dyDescent="0.35">
      <c r="A408" s="338"/>
      <c r="B408" s="343"/>
      <c r="C408" s="128"/>
      <c r="D408" s="372"/>
      <c r="E408" s="351"/>
      <c r="F408" s="127"/>
      <c r="G408" s="127"/>
      <c r="H408" s="344"/>
      <c r="I408" s="348"/>
      <c r="J408" s="696"/>
      <c r="K408" s="344"/>
      <c r="L408" s="348"/>
      <c r="M408" s="344"/>
      <c r="N408" s="357"/>
      <c r="O408" s="127"/>
      <c r="P408" s="127"/>
      <c r="Q408" s="127"/>
      <c r="R408" s="358"/>
      <c r="S408" s="351"/>
      <c r="T408" s="127"/>
      <c r="U408" s="40" t="str">
        <f>IF(A408="","",U$5+Header!C$6*(A408-1))</f>
        <v/>
      </c>
      <c r="W408" s="43" t="str">
        <f t="shared" si="66"/>
        <v/>
      </c>
      <c r="X408" s="42" t="str">
        <f t="shared" si="67"/>
        <v/>
      </c>
      <c r="Y408" s="238" t="str">
        <f t="shared" si="68"/>
        <v/>
      </c>
      <c r="Z408" s="112" t="str">
        <f t="shared" si="69"/>
        <v/>
      </c>
      <c r="AA408" s="833" t="str">
        <f t="shared" si="70"/>
        <v/>
      </c>
      <c r="AB408" s="456">
        <f t="shared" si="71"/>
        <v>0</v>
      </c>
      <c r="AC408" s="448">
        <f t="shared" si="73"/>
        <v>1</v>
      </c>
      <c r="AD408" s="837" t="str">
        <f t="shared" si="72"/>
        <v/>
      </c>
      <c r="AF408" s="438"/>
      <c r="AG408" s="461"/>
      <c r="AO408" s="438"/>
      <c r="AP408" s="472"/>
      <c r="AQ408" s="473"/>
      <c r="AR408" s="424"/>
      <c r="AS408" s="56"/>
      <c r="AT408" s="44"/>
      <c r="AU408" s="452"/>
      <c r="AV408" s="452"/>
      <c r="AW408" s="452"/>
      <c r="AX408" s="44"/>
      <c r="AY408" s="452"/>
      <c r="AZ408" s="56"/>
      <c r="BA408" s="452"/>
      <c r="BB408" s="455"/>
      <c r="BC408" s="455"/>
      <c r="BD408" s="56"/>
      <c r="BE408" s="452"/>
      <c r="BF408" s="452"/>
      <c r="BG408" s="456"/>
      <c r="BH408" s="457"/>
      <c r="BI408" s="56"/>
      <c r="BJ408" s="499"/>
      <c r="BK408" s="452"/>
      <c r="BL408" s="56"/>
      <c r="BM408" s="56"/>
      <c r="BN408" s="452"/>
      <c r="BR408" s="459"/>
      <c r="BS408" s="460"/>
      <c r="BZ408" s="475"/>
      <c r="CB408" s="452"/>
      <c r="CC408" s="452"/>
      <c r="CD408" s="452"/>
      <c r="CE408" s="56"/>
      <c r="CF408" s="452"/>
      <c r="CG408" s="452"/>
      <c r="CH408" s="452"/>
      <c r="CI408" s="452"/>
      <c r="CK408" s="382"/>
      <c r="CL408" s="382"/>
      <c r="CM408" s="382"/>
      <c r="CP408" s="464"/>
      <c r="CQ408" s="380"/>
      <c r="CR408" s="476"/>
      <c r="CS408" s="382"/>
      <c r="CT408" s="477"/>
      <c r="DB408" s="438"/>
      <c r="DC408" s="461"/>
      <c r="DD408" s="382"/>
      <c r="DE408" s="382"/>
      <c r="DF408" s="382"/>
      <c r="DJ408" s="438"/>
      <c r="DK408" s="461"/>
      <c r="DN408" s="438"/>
      <c r="DO408" s="452"/>
      <c r="DP408" s="455"/>
      <c r="DQ408" s="452"/>
      <c r="DR408" s="456"/>
      <c r="FC408" s="351" t="str">
        <f t="shared" si="74"/>
        <v/>
      </c>
      <c r="FD408" s="127"/>
    </row>
    <row r="409" spans="1:160" ht="14.5" thickBot="1" x14ac:dyDescent="0.35">
      <c r="A409" s="339"/>
      <c r="B409" s="345"/>
      <c r="C409" s="91"/>
      <c r="D409" s="360"/>
      <c r="E409" s="352"/>
      <c r="F409" s="91"/>
      <c r="G409" s="91"/>
      <c r="H409" s="346"/>
      <c r="I409" s="350"/>
      <c r="J409" s="697"/>
      <c r="K409" s="346"/>
      <c r="L409" s="349"/>
      <c r="M409" s="346"/>
      <c r="N409" s="361"/>
      <c r="O409" s="91"/>
      <c r="P409" s="91"/>
      <c r="Q409" s="91"/>
      <c r="R409" s="360"/>
      <c r="S409" s="353"/>
      <c r="T409" s="484"/>
      <c r="U409" s="40" t="str">
        <f>IF(A409="","",U$5+Header!C$6*(A409-1))</f>
        <v/>
      </c>
      <c r="W409" s="43" t="str">
        <f t="shared" si="66"/>
        <v/>
      </c>
      <c r="X409" s="42" t="str">
        <f t="shared" si="67"/>
        <v/>
      </c>
      <c r="Y409" s="238" t="str">
        <f t="shared" si="68"/>
        <v/>
      </c>
      <c r="Z409" s="112" t="str">
        <f t="shared" si="69"/>
        <v/>
      </c>
      <c r="AA409" s="833" t="str">
        <f t="shared" si="70"/>
        <v/>
      </c>
      <c r="AB409" s="456">
        <f t="shared" si="71"/>
        <v>0</v>
      </c>
      <c r="AC409" s="448">
        <f t="shared" si="73"/>
        <v>1</v>
      </c>
      <c r="AD409" s="837" t="str">
        <f t="shared" si="72"/>
        <v/>
      </c>
      <c r="AF409" s="438"/>
      <c r="AG409" s="461"/>
      <c r="AO409" s="438"/>
      <c r="AP409" s="472"/>
      <c r="AQ409" s="473"/>
      <c r="AR409" s="424"/>
      <c r="AS409" s="56"/>
      <c r="AT409" s="44"/>
      <c r="AU409" s="452"/>
      <c r="AV409" s="452"/>
      <c r="AW409" s="452"/>
      <c r="AX409" s="44"/>
      <c r="AY409" s="452"/>
      <c r="AZ409" s="56"/>
      <c r="BA409" s="452"/>
      <c r="BB409" s="455"/>
      <c r="BC409" s="455"/>
      <c r="BD409" s="56"/>
      <c r="BE409" s="452"/>
      <c r="BF409" s="452"/>
      <c r="BG409" s="456"/>
      <c r="BH409" s="457"/>
      <c r="BI409" s="56"/>
      <c r="BJ409" s="499"/>
      <c r="BK409" s="452"/>
      <c r="BL409" s="56"/>
      <c r="BM409" s="56"/>
      <c r="BN409" s="452"/>
      <c r="BR409" s="459"/>
      <c r="BS409" s="460"/>
      <c r="BZ409" s="475"/>
      <c r="CB409" s="452"/>
      <c r="CC409" s="452"/>
      <c r="CD409" s="452"/>
      <c r="CE409" s="56"/>
      <c r="CF409" s="452"/>
      <c r="CG409" s="452"/>
      <c r="CH409" s="452"/>
      <c r="CI409" s="452"/>
      <c r="CK409" s="382"/>
      <c r="CL409" s="382"/>
      <c r="CM409" s="382"/>
      <c r="CP409" s="464"/>
      <c r="CQ409" s="380"/>
      <c r="CR409" s="476"/>
      <c r="CS409" s="382"/>
      <c r="CT409" s="477"/>
      <c r="DB409" s="438"/>
      <c r="DC409" s="461"/>
      <c r="DD409" s="382"/>
      <c r="DE409" s="382"/>
      <c r="DF409" s="382"/>
      <c r="DJ409" s="438"/>
      <c r="DK409" s="461"/>
      <c r="DN409" s="438"/>
      <c r="DO409" s="452"/>
      <c r="DP409" s="455"/>
      <c r="DQ409" s="452"/>
      <c r="DR409" s="456"/>
      <c r="FC409" s="237" t="str">
        <f t="shared" si="74"/>
        <v/>
      </c>
      <c r="FD409" s="91"/>
    </row>
    <row r="410" spans="1:160" ht="14.5" thickBot="1" x14ac:dyDescent="0.35">
      <c r="A410" s="338"/>
      <c r="B410" s="343"/>
      <c r="C410" s="128"/>
      <c r="D410" s="372"/>
      <c r="E410" s="351"/>
      <c r="F410" s="127"/>
      <c r="G410" s="127"/>
      <c r="H410" s="344"/>
      <c r="I410" s="348"/>
      <c r="J410" s="696"/>
      <c r="K410" s="344"/>
      <c r="L410" s="348"/>
      <c r="M410" s="344"/>
      <c r="N410" s="357"/>
      <c r="O410" s="127"/>
      <c r="P410" s="127"/>
      <c r="Q410" s="127"/>
      <c r="R410" s="358"/>
      <c r="S410" s="351"/>
      <c r="T410" s="127"/>
      <c r="U410" s="40" t="str">
        <f>IF(A410="","",U$5+Header!C$6*(A410-1))</f>
        <v/>
      </c>
      <c r="W410" s="43" t="str">
        <f t="shared" si="66"/>
        <v/>
      </c>
      <c r="X410" s="42" t="str">
        <f t="shared" si="67"/>
        <v/>
      </c>
      <c r="Y410" s="238" t="str">
        <f t="shared" si="68"/>
        <v/>
      </c>
      <c r="Z410" s="112" t="str">
        <f t="shared" si="69"/>
        <v/>
      </c>
      <c r="AA410" s="833" t="str">
        <f t="shared" si="70"/>
        <v/>
      </c>
      <c r="AB410" s="456">
        <f t="shared" si="71"/>
        <v>0</v>
      </c>
      <c r="AC410" s="448">
        <f t="shared" si="73"/>
        <v>1</v>
      </c>
      <c r="AD410" s="837" t="str">
        <f t="shared" si="72"/>
        <v/>
      </c>
      <c r="AF410" s="438"/>
      <c r="AG410" s="461"/>
      <c r="AO410" s="438"/>
      <c r="AP410" s="472"/>
      <c r="AQ410" s="473"/>
      <c r="AR410" s="424"/>
      <c r="AS410" s="56"/>
      <c r="AT410" s="44"/>
      <c r="AU410" s="452"/>
      <c r="AV410" s="452"/>
      <c r="AW410" s="452"/>
      <c r="AX410" s="44"/>
      <c r="AY410" s="452"/>
      <c r="AZ410" s="56"/>
      <c r="BA410" s="452"/>
      <c r="BB410" s="455"/>
      <c r="BC410" s="455"/>
      <c r="BD410" s="56"/>
      <c r="BE410" s="452"/>
      <c r="BF410" s="452"/>
      <c r="BG410" s="456"/>
      <c r="BH410" s="457"/>
      <c r="BI410" s="56"/>
      <c r="BJ410" s="499"/>
      <c r="BK410" s="452"/>
      <c r="BL410" s="56"/>
      <c r="BM410" s="56"/>
      <c r="BN410" s="452"/>
      <c r="BR410" s="459"/>
      <c r="BS410" s="460"/>
      <c r="BZ410" s="475"/>
      <c r="CB410" s="452"/>
      <c r="CC410" s="452"/>
      <c r="CD410" s="452"/>
      <c r="CE410" s="56"/>
      <c r="CF410" s="452"/>
      <c r="CG410" s="452"/>
      <c r="CH410" s="452"/>
      <c r="CI410" s="452"/>
      <c r="CK410" s="382"/>
      <c r="CL410" s="382"/>
      <c r="CM410" s="382"/>
      <c r="CP410" s="464"/>
      <c r="CQ410" s="380"/>
      <c r="CR410" s="476"/>
      <c r="CS410" s="382"/>
      <c r="CT410" s="477"/>
      <c r="DB410" s="438"/>
      <c r="DC410" s="461"/>
      <c r="DD410" s="382"/>
      <c r="DE410" s="382"/>
      <c r="DF410" s="382"/>
      <c r="DJ410" s="438"/>
      <c r="DK410" s="461"/>
      <c r="DN410" s="438"/>
      <c r="DO410" s="452"/>
      <c r="DP410" s="455"/>
      <c r="DQ410" s="452"/>
      <c r="DR410" s="456"/>
      <c r="FC410" s="351" t="str">
        <f t="shared" si="74"/>
        <v/>
      </c>
      <c r="FD410" s="127"/>
    </row>
    <row r="411" spans="1:160" ht="14.5" thickBot="1" x14ac:dyDescent="0.35">
      <c r="A411" s="339"/>
      <c r="B411" s="345"/>
      <c r="C411" s="91"/>
      <c r="D411" s="360"/>
      <c r="E411" s="352"/>
      <c r="F411" s="91"/>
      <c r="G411" s="91"/>
      <c r="H411" s="346"/>
      <c r="I411" s="350"/>
      <c r="J411" s="697"/>
      <c r="K411" s="346"/>
      <c r="L411" s="349"/>
      <c r="M411" s="346"/>
      <c r="N411" s="361"/>
      <c r="O411" s="91"/>
      <c r="P411" s="91"/>
      <c r="Q411" s="91"/>
      <c r="R411" s="360"/>
      <c r="S411" s="353"/>
      <c r="T411" s="484"/>
      <c r="U411" s="40" t="str">
        <f>IF(A411="","",U$5+Header!C$6*(A411-1))</f>
        <v/>
      </c>
      <c r="W411" s="43" t="str">
        <f t="shared" si="66"/>
        <v/>
      </c>
      <c r="X411" s="42" t="str">
        <f t="shared" si="67"/>
        <v/>
      </c>
      <c r="Y411" s="238" t="str">
        <f t="shared" si="68"/>
        <v/>
      </c>
      <c r="Z411" s="112" t="str">
        <f t="shared" si="69"/>
        <v/>
      </c>
      <c r="AA411" s="833" t="str">
        <f t="shared" si="70"/>
        <v/>
      </c>
      <c r="AB411" s="456">
        <f t="shared" si="71"/>
        <v>0</v>
      </c>
      <c r="AC411" s="448">
        <f t="shared" si="73"/>
        <v>1</v>
      </c>
      <c r="AD411" s="837" t="str">
        <f t="shared" si="72"/>
        <v/>
      </c>
      <c r="AF411" s="438"/>
      <c r="AG411" s="461"/>
      <c r="AO411" s="438"/>
      <c r="AP411" s="472"/>
      <c r="AQ411" s="473"/>
      <c r="AR411" s="424"/>
      <c r="AS411" s="56"/>
      <c r="AT411" s="44"/>
      <c r="AU411" s="452"/>
      <c r="AV411" s="452"/>
      <c r="AW411" s="452"/>
      <c r="AX411" s="44"/>
      <c r="AY411" s="452"/>
      <c r="AZ411" s="56"/>
      <c r="BA411" s="452"/>
      <c r="BB411" s="455"/>
      <c r="BC411" s="455"/>
      <c r="BD411" s="56"/>
      <c r="BE411" s="452"/>
      <c r="BF411" s="452"/>
      <c r="BG411" s="456"/>
      <c r="BH411" s="457"/>
      <c r="BI411" s="56"/>
      <c r="BJ411" s="499"/>
      <c r="BK411" s="452"/>
      <c r="BL411" s="56"/>
      <c r="BM411" s="56"/>
      <c r="BN411" s="452"/>
      <c r="BR411" s="459"/>
      <c r="BS411" s="460"/>
      <c r="BZ411" s="475"/>
      <c r="CB411" s="452"/>
      <c r="CC411" s="452"/>
      <c r="CD411" s="452"/>
      <c r="CE411" s="56"/>
      <c r="CF411" s="452"/>
      <c r="CG411" s="452"/>
      <c r="CH411" s="452"/>
      <c r="CI411" s="452"/>
      <c r="CK411" s="382"/>
      <c r="CL411" s="382"/>
      <c r="CM411" s="382"/>
      <c r="CP411" s="464"/>
      <c r="CQ411" s="380"/>
      <c r="CR411" s="476"/>
      <c r="CS411" s="382"/>
      <c r="CT411" s="477"/>
      <c r="DB411" s="438"/>
      <c r="DC411" s="461"/>
      <c r="DD411" s="382"/>
      <c r="DE411" s="382"/>
      <c r="DF411" s="382"/>
      <c r="DJ411" s="438"/>
      <c r="DK411" s="461"/>
      <c r="DN411" s="438"/>
      <c r="DO411" s="452"/>
      <c r="DP411" s="455"/>
      <c r="DQ411" s="452"/>
      <c r="DR411" s="456"/>
      <c r="FC411" s="237" t="str">
        <f t="shared" si="74"/>
        <v/>
      </c>
      <c r="FD411" s="91"/>
    </row>
    <row r="412" spans="1:160" ht="14.5" thickBot="1" x14ac:dyDescent="0.35">
      <c r="A412" s="338"/>
      <c r="B412" s="343"/>
      <c r="C412" s="128"/>
      <c r="D412" s="372"/>
      <c r="E412" s="351"/>
      <c r="F412" s="127"/>
      <c r="G412" s="127"/>
      <c r="H412" s="344"/>
      <c r="I412" s="348"/>
      <c r="J412" s="696"/>
      <c r="K412" s="344"/>
      <c r="L412" s="348"/>
      <c r="M412" s="344"/>
      <c r="N412" s="357"/>
      <c r="O412" s="127"/>
      <c r="P412" s="127"/>
      <c r="Q412" s="127"/>
      <c r="R412" s="358"/>
      <c r="S412" s="351"/>
      <c r="T412" s="127"/>
      <c r="U412" s="40" t="str">
        <f>IF(A412="","",U$5+Header!C$6*(A412-1))</f>
        <v/>
      </c>
      <c r="W412" s="43" t="str">
        <f t="shared" si="66"/>
        <v/>
      </c>
      <c r="X412" s="42" t="str">
        <f t="shared" si="67"/>
        <v/>
      </c>
      <c r="Y412" s="238" t="str">
        <f t="shared" si="68"/>
        <v/>
      </c>
      <c r="Z412" s="112" t="str">
        <f t="shared" si="69"/>
        <v/>
      </c>
      <c r="AA412" s="833" t="str">
        <f t="shared" si="70"/>
        <v/>
      </c>
      <c r="AB412" s="456">
        <f t="shared" si="71"/>
        <v>0</v>
      </c>
      <c r="AC412" s="448">
        <f t="shared" si="73"/>
        <v>1</v>
      </c>
      <c r="AD412" s="837" t="str">
        <f t="shared" si="72"/>
        <v/>
      </c>
      <c r="AF412" s="438"/>
      <c r="AG412" s="461"/>
      <c r="AO412" s="438"/>
      <c r="AP412" s="472"/>
      <c r="AQ412" s="473"/>
      <c r="AR412" s="424"/>
      <c r="AS412" s="56"/>
      <c r="AT412" s="44"/>
      <c r="AU412" s="452"/>
      <c r="AV412" s="452"/>
      <c r="AW412" s="452"/>
      <c r="AX412" s="44"/>
      <c r="AY412" s="452"/>
      <c r="AZ412" s="56"/>
      <c r="BA412" s="452"/>
      <c r="BB412" s="455"/>
      <c r="BC412" s="455"/>
      <c r="BD412" s="56"/>
      <c r="BE412" s="452"/>
      <c r="BF412" s="452"/>
      <c r="BG412" s="456"/>
      <c r="BH412" s="457"/>
      <c r="BI412" s="56"/>
      <c r="BJ412" s="499"/>
      <c r="BK412" s="452"/>
      <c r="BL412" s="56"/>
      <c r="BM412" s="56"/>
      <c r="BN412" s="452"/>
      <c r="BR412" s="459"/>
      <c r="BS412" s="460"/>
      <c r="BZ412" s="475"/>
      <c r="CB412" s="452"/>
      <c r="CC412" s="452"/>
      <c r="CD412" s="452"/>
      <c r="CE412" s="56"/>
      <c r="CF412" s="452"/>
      <c r="CG412" s="452"/>
      <c r="CH412" s="452"/>
      <c r="CI412" s="452"/>
      <c r="CK412" s="382"/>
      <c r="CL412" s="382"/>
      <c r="CM412" s="382"/>
      <c r="CP412" s="464"/>
      <c r="CQ412" s="380"/>
      <c r="CR412" s="476"/>
      <c r="CS412" s="382"/>
      <c r="CT412" s="477"/>
      <c r="DB412" s="438"/>
      <c r="DC412" s="461"/>
      <c r="DD412" s="382"/>
      <c r="DE412" s="382"/>
      <c r="DF412" s="382"/>
      <c r="DJ412" s="438"/>
      <c r="DK412" s="461"/>
      <c r="DN412" s="438"/>
      <c r="DO412" s="452"/>
      <c r="DP412" s="455"/>
      <c r="DQ412" s="452"/>
      <c r="DR412" s="456"/>
      <c r="FC412" s="351" t="str">
        <f t="shared" si="74"/>
        <v/>
      </c>
      <c r="FD412" s="127"/>
    </row>
    <row r="413" spans="1:160" ht="14.5" thickBot="1" x14ac:dyDescent="0.35">
      <c r="A413" s="339"/>
      <c r="B413" s="345"/>
      <c r="C413" s="91"/>
      <c r="D413" s="360"/>
      <c r="E413" s="352"/>
      <c r="F413" s="91"/>
      <c r="G413" s="91"/>
      <c r="H413" s="346"/>
      <c r="I413" s="350"/>
      <c r="J413" s="697"/>
      <c r="K413" s="346"/>
      <c r="L413" s="349"/>
      <c r="M413" s="346"/>
      <c r="N413" s="361"/>
      <c r="O413" s="91"/>
      <c r="P413" s="91"/>
      <c r="Q413" s="91"/>
      <c r="R413" s="360"/>
      <c r="S413" s="353"/>
      <c r="T413" s="484"/>
      <c r="U413" s="40" t="str">
        <f>IF(A413="","",U$5+Header!C$6*(A413-1))</f>
        <v/>
      </c>
      <c r="W413" s="43" t="str">
        <f t="shared" si="66"/>
        <v/>
      </c>
      <c r="X413" s="42" t="str">
        <f t="shared" si="67"/>
        <v/>
      </c>
      <c r="Y413" s="238" t="str">
        <f t="shared" si="68"/>
        <v/>
      </c>
      <c r="Z413" s="112" t="str">
        <f t="shared" si="69"/>
        <v/>
      </c>
      <c r="AA413" s="833" t="str">
        <f t="shared" si="70"/>
        <v/>
      </c>
      <c r="AB413" s="456">
        <f t="shared" si="71"/>
        <v>0</v>
      </c>
      <c r="AC413" s="448">
        <f t="shared" si="73"/>
        <v>1</v>
      </c>
      <c r="AD413" s="837" t="str">
        <f t="shared" si="72"/>
        <v/>
      </c>
      <c r="AF413" s="438"/>
      <c r="AG413" s="461"/>
      <c r="AO413" s="438"/>
      <c r="AP413" s="472"/>
      <c r="AQ413" s="473"/>
      <c r="AR413" s="424"/>
      <c r="AS413" s="56"/>
      <c r="AT413" s="44"/>
      <c r="AU413" s="452"/>
      <c r="AV413" s="452"/>
      <c r="AW413" s="452"/>
      <c r="AX413" s="44"/>
      <c r="AY413" s="452"/>
      <c r="AZ413" s="56"/>
      <c r="BA413" s="452"/>
      <c r="BB413" s="455"/>
      <c r="BC413" s="455"/>
      <c r="BD413" s="56"/>
      <c r="BE413" s="452"/>
      <c r="BF413" s="452"/>
      <c r="BG413" s="456"/>
      <c r="BH413" s="457"/>
      <c r="BI413" s="56"/>
      <c r="BJ413" s="500"/>
      <c r="BK413" s="452"/>
      <c r="BL413" s="56"/>
      <c r="BM413" s="56"/>
      <c r="BN413" s="452"/>
      <c r="BR413" s="459"/>
      <c r="BS413" s="460"/>
      <c r="BZ413" s="475"/>
      <c r="CB413" s="452"/>
      <c r="CC413" s="452"/>
      <c r="CD413" s="452"/>
      <c r="CE413" s="56"/>
      <c r="CF413" s="452"/>
      <c r="CG413" s="452"/>
      <c r="CH413" s="452"/>
      <c r="CI413" s="452"/>
      <c r="CK413" s="382"/>
      <c r="CL413" s="382"/>
      <c r="CM413" s="382"/>
      <c r="CP413" s="464"/>
      <c r="CQ413" s="380"/>
      <c r="CR413" s="476"/>
      <c r="CS413" s="382"/>
      <c r="CT413" s="477"/>
      <c r="DB413" s="438"/>
      <c r="DC413" s="461"/>
      <c r="DD413" s="382"/>
      <c r="DE413" s="382"/>
      <c r="DF413" s="382"/>
      <c r="DJ413" s="438"/>
      <c r="DK413" s="461"/>
      <c r="DN413" s="438"/>
      <c r="DO413" s="452"/>
      <c r="DP413" s="455"/>
      <c r="DQ413" s="452"/>
      <c r="DR413" s="456"/>
      <c r="FC413" s="237" t="str">
        <f t="shared" si="74"/>
        <v/>
      </c>
      <c r="FD413" s="91"/>
    </row>
    <row r="414" spans="1:160" ht="14.5" thickBot="1" x14ac:dyDescent="0.35">
      <c r="A414" s="338"/>
      <c r="B414" s="343"/>
      <c r="C414" s="128"/>
      <c r="D414" s="372"/>
      <c r="E414" s="351"/>
      <c r="F414" s="127"/>
      <c r="G414" s="127"/>
      <c r="H414" s="344"/>
      <c r="I414" s="348"/>
      <c r="J414" s="696"/>
      <c r="K414" s="344"/>
      <c r="L414" s="348"/>
      <c r="M414" s="344"/>
      <c r="N414" s="357"/>
      <c r="O414" s="127"/>
      <c r="P414" s="127"/>
      <c r="Q414" s="127"/>
      <c r="R414" s="358"/>
      <c r="S414" s="351"/>
      <c r="T414" s="127"/>
      <c r="U414" s="40" t="str">
        <f>IF(A414="","",U$5+Header!C$6*(A414-1))</f>
        <v/>
      </c>
      <c r="W414" s="43" t="str">
        <f t="shared" si="66"/>
        <v/>
      </c>
      <c r="X414" s="42" t="str">
        <f t="shared" si="67"/>
        <v/>
      </c>
      <c r="Y414" s="238" t="str">
        <f t="shared" si="68"/>
        <v/>
      </c>
      <c r="Z414" s="112" t="str">
        <f t="shared" si="69"/>
        <v/>
      </c>
      <c r="AA414" s="833" t="str">
        <f t="shared" si="70"/>
        <v/>
      </c>
      <c r="AB414" s="456">
        <f t="shared" si="71"/>
        <v>0</v>
      </c>
      <c r="AC414" s="448">
        <f t="shared" si="73"/>
        <v>1</v>
      </c>
      <c r="AD414" s="837" t="str">
        <f t="shared" si="72"/>
        <v/>
      </c>
      <c r="AF414" s="438"/>
      <c r="AG414" s="461"/>
      <c r="AO414" s="438"/>
      <c r="AP414" s="472"/>
      <c r="AQ414" s="473"/>
      <c r="AR414" s="424"/>
      <c r="AS414" s="56"/>
      <c r="AT414" s="44"/>
      <c r="AU414" s="452"/>
      <c r="AV414" s="452"/>
      <c r="AW414" s="497"/>
      <c r="AX414" s="44"/>
      <c r="AY414" s="497"/>
      <c r="AZ414" s="56"/>
      <c r="BA414" s="497"/>
      <c r="BB414" s="455"/>
      <c r="BC414" s="455"/>
      <c r="BD414" s="56"/>
      <c r="BE414" s="452"/>
      <c r="BF414" s="452"/>
      <c r="BG414" s="456"/>
      <c r="BH414" s="457"/>
      <c r="BI414" s="56"/>
      <c r="BJ414" s="500"/>
      <c r="BK414" s="452"/>
      <c r="BL414" s="56"/>
      <c r="BM414" s="56"/>
      <c r="BN414" s="452"/>
      <c r="BR414" s="459"/>
      <c r="BS414" s="460"/>
      <c r="BZ414" s="475"/>
      <c r="CB414" s="452"/>
      <c r="CC414" s="452"/>
      <c r="CD414" s="452"/>
      <c r="CE414" s="56"/>
      <c r="CF414" s="452"/>
      <c r="CG414" s="452"/>
      <c r="CH414" s="452"/>
      <c r="CI414" s="452"/>
      <c r="CK414" s="382"/>
      <c r="CL414" s="382"/>
      <c r="CM414" s="382"/>
      <c r="CP414" s="464"/>
      <c r="CQ414" s="380"/>
      <c r="CR414" s="476"/>
      <c r="CS414" s="382"/>
      <c r="CT414" s="477"/>
      <c r="DB414" s="438"/>
      <c r="DC414" s="461"/>
      <c r="DD414" s="382"/>
      <c r="DE414" s="382"/>
      <c r="DF414" s="382"/>
      <c r="DJ414" s="438"/>
      <c r="DK414" s="461"/>
      <c r="DN414" s="438"/>
      <c r="DO414" s="452"/>
      <c r="DP414" s="455"/>
      <c r="DQ414" s="452"/>
      <c r="DR414" s="456"/>
      <c r="FC414" s="351" t="str">
        <f t="shared" si="74"/>
        <v/>
      </c>
      <c r="FD414" s="127"/>
    </row>
    <row r="415" spans="1:160" ht="14.5" thickBot="1" x14ac:dyDescent="0.35">
      <c r="A415" s="339"/>
      <c r="B415" s="345"/>
      <c r="C415" s="91"/>
      <c r="D415" s="360"/>
      <c r="E415" s="352"/>
      <c r="F415" s="91"/>
      <c r="G415" s="91"/>
      <c r="H415" s="346"/>
      <c r="I415" s="350"/>
      <c r="J415" s="697"/>
      <c r="K415" s="346"/>
      <c r="L415" s="349"/>
      <c r="M415" s="346"/>
      <c r="N415" s="361"/>
      <c r="O415" s="91"/>
      <c r="P415" s="91"/>
      <c r="Q415" s="91"/>
      <c r="R415" s="360"/>
      <c r="S415" s="353"/>
      <c r="T415" s="484"/>
      <c r="U415" s="40" t="str">
        <f>IF(A415="","",U$5+Header!C$6*(A415-1))</f>
        <v/>
      </c>
      <c r="W415" s="43" t="str">
        <f t="shared" si="66"/>
        <v/>
      </c>
      <c r="X415" s="42" t="str">
        <f t="shared" si="67"/>
        <v/>
      </c>
      <c r="Y415" s="238" t="str">
        <f t="shared" si="68"/>
        <v/>
      </c>
      <c r="Z415" s="112" t="str">
        <f t="shared" si="69"/>
        <v/>
      </c>
      <c r="AA415" s="833" t="str">
        <f t="shared" si="70"/>
        <v/>
      </c>
      <c r="AB415" s="456">
        <f t="shared" si="71"/>
        <v>0</v>
      </c>
      <c r="AC415" s="448">
        <f t="shared" si="73"/>
        <v>1</v>
      </c>
      <c r="AD415" s="837" t="str">
        <f t="shared" si="72"/>
        <v/>
      </c>
      <c r="AF415" s="438"/>
      <c r="AG415" s="461"/>
      <c r="AO415" s="438"/>
      <c r="AP415" s="472"/>
      <c r="AQ415" s="473"/>
      <c r="AR415" s="424"/>
      <c r="AS415" s="56"/>
      <c r="AT415" s="44"/>
      <c r="AU415" s="501"/>
      <c r="AV415" s="452"/>
      <c r="AW415" s="497"/>
      <c r="AX415" s="44"/>
      <c r="AY415" s="452"/>
      <c r="AZ415" s="56"/>
      <c r="BA415" s="452"/>
      <c r="BB415" s="455"/>
      <c r="BC415" s="455"/>
      <c r="BD415" s="56"/>
      <c r="BE415" s="452"/>
      <c r="BF415" s="448"/>
      <c r="BG415" s="456"/>
      <c r="BH415" s="457"/>
      <c r="BI415" s="56"/>
      <c r="BJ415" s="501"/>
      <c r="BK415" s="452"/>
      <c r="BL415" s="56"/>
      <c r="BM415" s="56"/>
      <c r="BN415" s="452"/>
      <c r="BR415" s="459"/>
      <c r="BS415" s="460"/>
      <c r="BZ415" s="475"/>
      <c r="CB415" s="452"/>
      <c r="CC415" s="452"/>
      <c r="CD415" s="452"/>
      <c r="CE415" s="56"/>
      <c r="CF415" s="452"/>
      <c r="CG415" s="452"/>
      <c r="CH415" s="452"/>
      <c r="CI415" s="452"/>
      <c r="CK415" s="382"/>
      <c r="CL415" s="382"/>
      <c r="CM415" s="382"/>
      <c r="CP415" s="464"/>
      <c r="CQ415" s="380"/>
      <c r="CR415" s="476"/>
      <c r="CS415" s="382"/>
      <c r="CT415" s="477"/>
      <c r="DB415" s="438"/>
      <c r="DC415" s="461"/>
      <c r="DD415" s="382"/>
      <c r="DE415" s="382"/>
      <c r="DF415" s="382"/>
      <c r="DJ415" s="438"/>
      <c r="DK415" s="461"/>
      <c r="DN415" s="438"/>
      <c r="DO415" s="452"/>
      <c r="DP415" s="455"/>
      <c r="DQ415" s="452"/>
      <c r="DR415" s="456"/>
      <c r="FC415" s="237" t="str">
        <f t="shared" si="74"/>
        <v/>
      </c>
      <c r="FD415" s="91"/>
    </row>
    <row r="416" spans="1:160" ht="14.5" thickBot="1" x14ac:dyDescent="0.35">
      <c r="A416" s="338"/>
      <c r="B416" s="343"/>
      <c r="C416" s="128"/>
      <c r="D416" s="372"/>
      <c r="E416" s="351"/>
      <c r="F416" s="127"/>
      <c r="G416" s="127"/>
      <c r="H416" s="344"/>
      <c r="I416" s="348"/>
      <c r="J416" s="696"/>
      <c r="K416" s="344"/>
      <c r="L416" s="348"/>
      <c r="M416" s="344"/>
      <c r="N416" s="357"/>
      <c r="O416" s="127"/>
      <c r="P416" s="127"/>
      <c r="Q416" s="127"/>
      <c r="R416" s="358"/>
      <c r="S416" s="351"/>
      <c r="T416" s="127"/>
      <c r="U416" s="40" t="str">
        <f>IF(A416="","",U$5+Header!C$6*(A416-1))</f>
        <v/>
      </c>
      <c r="W416" s="43" t="str">
        <f t="shared" si="66"/>
        <v/>
      </c>
      <c r="X416" s="42" t="str">
        <f t="shared" si="67"/>
        <v/>
      </c>
      <c r="Y416" s="238" t="str">
        <f t="shared" si="68"/>
        <v/>
      </c>
      <c r="Z416" s="112" t="str">
        <f t="shared" si="69"/>
        <v/>
      </c>
      <c r="AA416" s="833" t="str">
        <f t="shared" si="70"/>
        <v/>
      </c>
      <c r="AB416" s="456">
        <f t="shared" si="71"/>
        <v>0</v>
      </c>
      <c r="AC416" s="448">
        <f t="shared" si="73"/>
        <v>1</v>
      </c>
      <c r="AD416" s="837" t="str">
        <f t="shared" si="72"/>
        <v/>
      </c>
      <c r="AF416" s="438"/>
      <c r="AG416" s="461"/>
      <c r="AO416" s="438"/>
      <c r="AP416" s="472"/>
      <c r="AQ416" s="473"/>
      <c r="AR416" s="424"/>
      <c r="AS416" s="56"/>
      <c r="AT416" s="44"/>
      <c r="AU416" s="501"/>
      <c r="AV416" s="452"/>
      <c r="AW416" s="497"/>
      <c r="AX416" s="44"/>
      <c r="AY416" s="452"/>
      <c r="AZ416" s="56"/>
      <c r="BA416" s="452"/>
      <c r="BB416" s="455"/>
      <c r="BC416" s="452"/>
      <c r="BD416" s="56"/>
      <c r="BE416" s="452"/>
      <c r="BF416" s="452"/>
      <c r="BG416" s="456"/>
      <c r="BH416" s="457"/>
      <c r="BI416" s="56"/>
      <c r="BJ416" s="502"/>
      <c r="BK416" s="452"/>
      <c r="BL416" s="56"/>
      <c r="BM416" s="56"/>
      <c r="BN416" s="452"/>
      <c r="BR416" s="459"/>
      <c r="BS416" s="460"/>
      <c r="BZ416" s="475"/>
      <c r="CB416" s="452"/>
      <c r="CC416" s="452"/>
      <c r="CD416" s="452"/>
      <c r="CE416" s="56"/>
      <c r="CF416" s="452"/>
      <c r="CG416" s="452"/>
      <c r="CH416" s="452"/>
      <c r="CI416" s="452"/>
      <c r="CK416" s="382"/>
      <c r="CL416" s="382"/>
      <c r="CM416" s="382"/>
      <c r="CP416" s="464"/>
      <c r="CQ416" s="380"/>
      <c r="CR416" s="476"/>
      <c r="CS416" s="382"/>
      <c r="CT416" s="477"/>
      <c r="DB416" s="438"/>
      <c r="DC416" s="461"/>
      <c r="DD416" s="382"/>
      <c r="DE416" s="382"/>
      <c r="DF416" s="382"/>
      <c r="DJ416" s="438"/>
      <c r="DK416" s="461"/>
      <c r="DN416" s="438"/>
      <c r="DO416" s="452"/>
      <c r="DP416" s="455"/>
      <c r="DQ416" s="452"/>
      <c r="DR416" s="456"/>
      <c r="FC416" s="351" t="str">
        <f t="shared" si="74"/>
        <v/>
      </c>
      <c r="FD416" s="127"/>
    </row>
    <row r="417" spans="1:160" ht="14.5" thickBot="1" x14ac:dyDescent="0.35">
      <c r="A417" s="339"/>
      <c r="B417" s="345"/>
      <c r="C417" s="91"/>
      <c r="D417" s="360"/>
      <c r="E417" s="352"/>
      <c r="F417" s="91"/>
      <c r="G417" s="91"/>
      <c r="H417" s="346"/>
      <c r="I417" s="350"/>
      <c r="J417" s="697"/>
      <c r="K417" s="346"/>
      <c r="L417" s="349"/>
      <c r="M417" s="346"/>
      <c r="N417" s="361"/>
      <c r="O417" s="91"/>
      <c r="P417" s="91"/>
      <c r="Q417" s="91"/>
      <c r="R417" s="360"/>
      <c r="S417" s="353"/>
      <c r="T417" s="484"/>
      <c r="U417" s="40" t="str">
        <f>IF(A417="","",U$5+Header!C$6*(A417-1))</f>
        <v/>
      </c>
      <c r="W417" s="43" t="str">
        <f t="shared" si="66"/>
        <v/>
      </c>
      <c r="X417" s="42" t="str">
        <f t="shared" si="67"/>
        <v/>
      </c>
      <c r="Y417" s="238" t="str">
        <f t="shared" si="68"/>
        <v/>
      </c>
      <c r="Z417" s="112" t="str">
        <f t="shared" si="69"/>
        <v/>
      </c>
      <c r="AA417" s="833" t="str">
        <f t="shared" si="70"/>
        <v/>
      </c>
      <c r="AB417" s="456">
        <f t="shared" si="71"/>
        <v>0</v>
      </c>
      <c r="AC417" s="448">
        <f t="shared" si="73"/>
        <v>1</v>
      </c>
      <c r="AD417" s="837" t="str">
        <f t="shared" si="72"/>
        <v/>
      </c>
      <c r="AF417" s="438"/>
      <c r="AG417" s="461"/>
      <c r="AO417" s="438"/>
      <c r="AP417" s="472"/>
      <c r="AQ417" s="473"/>
      <c r="AR417" s="424"/>
      <c r="AS417" s="56"/>
      <c r="AT417" s="44"/>
      <c r="AU417" s="501"/>
      <c r="AV417" s="452"/>
      <c r="AW417" s="497"/>
      <c r="AX417" s="44"/>
      <c r="AY417" s="452"/>
      <c r="AZ417" s="56"/>
      <c r="BA417" s="452"/>
      <c r="BB417" s="455"/>
      <c r="BC417" s="452"/>
      <c r="BD417" s="56"/>
      <c r="BE417" s="452"/>
      <c r="BF417" s="452"/>
      <c r="BG417" s="456"/>
      <c r="BH417" s="457"/>
      <c r="BI417" s="56"/>
      <c r="BJ417" s="501"/>
      <c r="BK417" s="452"/>
      <c r="BL417" s="56"/>
      <c r="BM417" s="56"/>
      <c r="BN417" s="452"/>
      <c r="BR417" s="459"/>
      <c r="BS417" s="460"/>
      <c r="BZ417" s="475"/>
      <c r="CB417" s="452"/>
      <c r="CC417" s="452"/>
      <c r="CD417" s="452"/>
      <c r="CE417" s="56"/>
      <c r="CF417" s="452"/>
      <c r="CG417" s="452"/>
      <c r="CH417" s="452"/>
      <c r="CI417" s="452"/>
      <c r="CK417" s="382"/>
      <c r="CL417" s="382"/>
      <c r="CM417" s="382"/>
      <c r="CP417" s="464"/>
      <c r="CQ417" s="380"/>
      <c r="CR417" s="476"/>
      <c r="CS417" s="382"/>
      <c r="CT417" s="477"/>
      <c r="DB417" s="438"/>
      <c r="DC417" s="461"/>
      <c r="DD417" s="382"/>
      <c r="DE417" s="382"/>
      <c r="DF417" s="382"/>
      <c r="DJ417" s="438"/>
      <c r="DK417" s="461"/>
      <c r="DN417" s="438"/>
      <c r="DO417" s="452"/>
      <c r="DP417" s="455"/>
      <c r="DQ417" s="452"/>
      <c r="DR417" s="456"/>
      <c r="FC417" s="237" t="str">
        <f t="shared" si="74"/>
        <v/>
      </c>
      <c r="FD417" s="91"/>
    </row>
    <row r="418" spans="1:160" ht="14.5" thickBot="1" x14ac:dyDescent="0.35">
      <c r="A418" s="338"/>
      <c r="B418" s="343"/>
      <c r="C418" s="128"/>
      <c r="D418" s="372"/>
      <c r="E418" s="351"/>
      <c r="F418" s="127"/>
      <c r="G418" s="127"/>
      <c r="H418" s="344"/>
      <c r="I418" s="348"/>
      <c r="J418" s="696"/>
      <c r="K418" s="344"/>
      <c r="L418" s="348"/>
      <c r="M418" s="344"/>
      <c r="N418" s="357"/>
      <c r="O418" s="127"/>
      <c r="P418" s="127"/>
      <c r="Q418" s="127"/>
      <c r="R418" s="358"/>
      <c r="S418" s="351"/>
      <c r="T418" s="127"/>
      <c r="U418" s="40" t="str">
        <f>IF(A418="","",U$5+Header!C$6*(A418-1))</f>
        <v/>
      </c>
      <c r="W418" s="43" t="str">
        <f t="shared" si="66"/>
        <v/>
      </c>
      <c r="X418" s="42" t="str">
        <f t="shared" si="67"/>
        <v/>
      </c>
      <c r="Y418" s="238" t="str">
        <f t="shared" si="68"/>
        <v/>
      </c>
      <c r="Z418" s="112" t="str">
        <f t="shared" si="69"/>
        <v/>
      </c>
      <c r="AA418" s="833" t="str">
        <f t="shared" si="70"/>
        <v/>
      </c>
      <c r="AB418" s="456">
        <f t="shared" si="71"/>
        <v>0</v>
      </c>
      <c r="AC418" s="448">
        <f t="shared" si="73"/>
        <v>1</v>
      </c>
      <c r="AD418" s="837" t="str">
        <f t="shared" si="72"/>
        <v/>
      </c>
      <c r="AF418" s="438"/>
      <c r="AG418" s="461"/>
      <c r="AO418" s="438"/>
      <c r="AP418" s="472"/>
      <c r="AQ418" s="473"/>
      <c r="AR418" s="424"/>
      <c r="AS418" s="56"/>
      <c r="AT418" s="44"/>
      <c r="AU418" s="501"/>
      <c r="AV418" s="452"/>
      <c r="AW418" s="497"/>
      <c r="AX418" s="44"/>
      <c r="AY418" s="452"/>
      <c r="AZ418" s="56"/>
      <c r="BA418" s="452"/>
      <c r="BB418" s="455"/>
      <c r="BC418" s="452"/>
      <c r="BD418" s="56"/>
      <c r="BE418" s="452"/>
      <c r="BF418" s="452"/>
      <c r="BG418" s="456"/>
      <c r="BH418" s="457"/>
      <c r="BI418" s="56"/>
      <c r="BJ418" s="501"/>
      <c r="BK418" s="452"/>
      <c r="BL418" s="56"/>
      <c r="BM418" s="56"/>
      <c r="BN418" s="452"/>
      <c r="BR418" s="459"/>
      <c r="BS418" s="460"/>
      <c r="BZ418" s="475"/>
      <c r="CB418" s="452"/>
      <c r="CC418" s="452"/>
      <c r="CD418" s="452"/>
      <c r="CE418" s="56"/>
      <c r="CF418" s="452"/>
      <c r="CG418" s="452"/>
      <c r="CH418" s="452"/>
      <c r="CI418" s="452"/>
      <c r="CK418" s="382"/>
      <c r="CL418" s="382"/>
      <c r="CM418" s="382"/>
      <c r="CP418" s="464"/>
      <c r="CQ418" s="380"/>
      <c r="CR418" s="476"/>
      <c r="CS418" s="382"/>
      <c r="CT418" s="477"/>
      <c r="DB418" s="438"/>
      <c r="DC418" s="461"/>
      <c r="DD418" s="382"/>
      <c r="DE418" s="382"/>
      <c r="DF418" s="382"/>
      <c r="DJ418" s="438"/>
      <c r="DK418" s="461"/>
      <c r="DN418" s="438"/>
      <c r="DO418" s="452"/>
      <c r="DP418" s="455"/>
      <c r="DQ418" s="452"/>
      <c r="DR418" s="456"/>
      <c r="FC418" s="351" t="str">
        <f t="shared" si="74"/>
        <v/>
      </c>
      <c r="FD418" s="127"/>
    </row>
    <row r="419" spans="1:160" ht="14.5" thickBot="1" x14ac:dyDescent="0.35">
      <c r="A419" s="339"/>
      <c r="B419" s="345"/>
      <c r="C419" s="91"/>
      <c r="D419" s="360"/>
      <c r="E419" s="352"/>
      <c r="F419" s="91"/>
      <c r="G419" s="91"/>
      <c r="H419" s="346"/>
      <c r="I419" s="350"/>
      <c r="J419" s="697"/>
      <c r="K419" s="346"/>
      <c r="L419" s="349"/>
      <c r="M419" s="346"/>
      <c r="N419" s="361"/>
      <c r="O419" s="91"/>
      <c r="P419" s="91"/>
      <c r="Q419" s="91"/>
      <c r="R419" s="360"/>
      <c r="S419" s="353"/>
      <c r="T419" s="484"/>
      <c r="U419" s="40" t="str">
        <f>IF(A419="","",U$5+Header!C$6*(A419-1))</f>
        <v/>
      </c>
      <c r="W419" s="43" t="str">
        <f t="shared" si="66"/>
        <v/>
      </c>
      <c r="X419" s="42" t="str">
        <f t="shared" si="67"/>
        <v/>
      </c>
      <c r="Y419" s="238" t="str">
        <f t="shared" si="68"/>
        <v/>
      </c>
      <c r="Z419" s="112" t="str">
        <f t="shared" si="69"/>
        <v/>
      </c>
      <c r="AA419" s="833" t="str">
        <f t="shared" si="70"/>
        <v/>
      </c>
      <c r="AB419" s="456">
        <f t="shared" si="71"/>
        <v>0</v>
      </c>
      <c r="AC419" s="448">
        <f t="shared" si="73"/>
        <v>1</v>
      </c>
      <c r="AD419" s="837" t="str">
        <f t="shared" si="72"/>
        <v/>
      </c>
      <c r="AF419" s="438"/>
      <c r="AG419" s="461"/>
      <c r="AO419" s="438"/>
      <c r="AP419" s="472"/>
      <c r="AQ419" s="473"/>
      <c r="AR419" s="424"/>
      <c r="AS419" s="56"/>
      <c r="AT419" s="44"/>
      <c r="AU419" s="501"/>
      <c r="AV419" s="452"/>
      <c r="AW419" s="497"/>
      <c r="AX419" s="44"/>
      <c r="AY419" s="452"/>
      <c r="AZ419" s="56"/>
      <c r="BA419" s="452"/>
      <c r="BB419" s="455"/>
      <c r="BC419" s="452"/>
      <c r="BD419" s="56"/>
      <c r="BE419" s="452"/>
      <c r="BF419" s="452"/>
      <c r="BG419" s="456"/>
      <c r="BH419" s="457"/>
      <c r="BI419" s="56"/>
      <c r="BJ419" s="501"/>
      <c r="BK419" s="452"/>
      <c r="BL419" s="56"/>
      <c r="BM419" s="56"/>
      <c r="BN419" s="452"/>
      <c r="BR419" s="459"/>
      <c r="BS419" s="460"/>
      <c r="BZ419" s="475"/>
      <c r="CB419" s="452"/>
      <c r="CC419" s="452"/>
      <c r="CD419" s="452"/>
      <c r="CE419" s="56"/>
      <c r="CF419" s="452"/>
      <c r="CG419" s="452"/>
      <c r="CH419" s="452"/>
      <c r="CI419" s="452"/>
      <c r="CK419" s="382"/>
      <c r="CL419" s="382"/>
      <c r="CM419" s="382"/>
      <c r="CP419" s="464"/>
      <c r="CQ419" s="380"/>
      <c r="CR419" s="476"/>
      <c r="CS419" s="382"/>
      <c r="CT419" s="477"/>
      <c r="DB419" s="438"/>
      <c r="DC419" s="461"/>
      <c r="DD419" s="382"/>
      <c r="DE419" s="382"/>
      <c r="DF419" s="382"/>
      <c r="DJ419" s="438"/>
      <c r="DK419" s="461"/>
      <c r="DN419" s="438"/>
      <c r="DO419" s="452"/>
      <c r="DP419" s="455"/>
      <c r="DQ419" s="452"/>
      <c r="DR419" s="456"/>
      <c r="FC419" s="237" t="str">
        <f t="shared" si="74"/>
        <v/>
      </c>
      <c r="FD419" s="91"/>
    </row>
    <row r="420" spans="1:160" ht="14.5" thickBot="1" x14ac:dyDescent="0.35">
      <c r="A420" s="338"/>
      <c r="B420" s="343"/>
      <c r="C420" s="128"/>
      <c r="D420" s="372"/>
      <c r="E420" s="351"/>
      <c r="F420" s="127"/>
      <c r="G420" s="127"/>
      <c r="H420" s="344"/>
      <c r="I420" s="348"/>
      <c r="J420" s="696"/>
      <c r="K420" s="344"/>
      <c r="L420" s="348"/>
      <c r="M420" s="344"/>
      <c r="N420" s="357"/>
      <c r="O420" s="127"/>
      <c r="P420" s="127"/>
      <c r="Q420" s="127"/>
      <c r="R420" s="358"/>
      <c r="S420" s="351"/>
      <c r="T420" s="127"/>
      <c r="U420" s="40" t="str">
        <f>IF(A420="","",U$5+Header!C$6*(A420-1))</f>
        <v/>
      </c>
      <c r="W420" s="43" t="str">
        <f t="shared" si="66"/>
        <v/>
      </c>
      <c r="X420" s="42" t="str">
        <f t="shared" si="67"/>
        <v/>
      </c>
      <c r="Y420" s="238" t="str">
        <f t="shared" si="68"/>
        <v/>
      </c>
      <c r="Z420" s="112" t="str">
        <f t="shared" si="69"/>
        <v/>
      </c>
      <c r="AA420" s="833" t="str">
        <f t="shared" si="70"/>
        <v/>
      </c>
      <c r="AB420" s="456">
        <f t="shared" si="71"/>
        <v>0</v>
      </c>
      <c r="AC420" s="448">
        <f t="shared" si="73"/>
        <v>1</v>
      </c>
      <c r="AD420" s="837" t="str">
        <f t="shared" si="72"/>
        <v/>
      </c>
      <c r="AF420" s="438"/>
      <c r="AG420" s="461"/>
      <c r="AO420" s="438"/>
      <c r="AP420" s="472"/>
      <c r="AQ420" s="473"/>
      <c r="AR420" s="424"/>
      <c r="AS420" s="56"/>
      <c r="AT420" s="44"/>
      <c r="AU420" s="501"/>
      <c r="AV420" s="452"/>
      <c r="AW420" s="497"/>
      <c r="AX420" s="44"/>
      <c r="AY420" s="452"/>
      <c r="AZ420" s="56"/>
      <c r="BA420" s="452"/>
      <c r="BB420" s="455"/>
      <c r="BC420" s="452"/>
      <c r="BD420" s="56"/>
      <c r="BE420" s="452"/>
      <c r="BF420" s="452"/>
      <c r="BG420" s="456"/>
      <c r="BH420" s="457"/>
      <c r="BI420" s="56"/>
      <c r="BJ420" s="501"/>
      <c r="BK420" s="452"/>
      <c r="BL420" s="56"/>
      <c r="BM420" s="56"/>
      <c r="BN420" s="452"/>
      <c r="BR420" s="459"/>
      <c r="BS420" s="460"/>
      <c r="BZ420" s="475"/>
      <c r="CB420" s="452"/>
      <c r="CC420" s="452"/>
      <c r="CD420" s="452"/>
      <c r="CE420" s="56"/>
      <c r="CF420" s="452"/>
      <c r="CG420" s="452"/>
      <c r="CH420" s="452"/>
      <c r="CI420" s="452"/>
      <c r="CK420" s="382"/>
      <c r="CL420" s="382"/>
      <c r="CM420" s="382"/>
      <c r="CP420" s="464"/>
      <c r="CQ420" s="380"/>
      <c r="CR420" s="476"/>
      <c r="CS420" s="382"/>
      <c r="CT420" s="477"/>
      <c r="DB420" s="438"/>
      <c r="DC420" s="461"/>
      <c r="DD420" s="382"/>
      <c r="DE420" s="382"/>
      <c r="DF420" s="382"/>
      <c r="DJ420" s="438"/>
      <c r="DK420" s="461"/>
      <c r="DN420" s="438"/>
      <c r="DO420" s="452"/>
      <c r="DP420" s="455"/>
      <c r="DQ420" s="452"/>
      <c r="DR420" s="456"/>
      <c r="FC420" s="351" t="str">
        <f t="shared" si="74"/>
        <v/>
      </c>
      <c r="FD420" s="127"/>
    </row>
    <row r="421" spans="1:160" ht="14.5" thickBot="1" x14ac:dyDescent="0.35">
      <c r="A421" s="339"/>
      <c r="B421" s="345"/>
      <c r="C421" s="91"/>
      <c r="D421" s="360"/>
      <c r="E421" s="352"/>
      <c r="F421" s="91"/>
      <c r="G421" s="91"/>
      <c r="H421" s="346"/>
      <c r="I421" s="350"/>
      <c r="J421" s="697"/>
      <c r="K421" s="346"/>
      <c r="L421" s="349"/>
      <c r="M421" s="346"/>
      <c r="N421" s="361"/>
      <c r="O421" s="91"/>
      <c r="P421" s="91"/>
      <c r="Q421" s="91"/>
      <c r="R421" s="360"/>
      <c r="S421" s="353"/>
      <c r="T421" s="484"/>
      <c r="U421" s="40" t="str">
        <f>IF(A421="","",U$5+Header!C$6*(A421-1))</f>
        <v/>
      </c>
      <c r="W421" s="43" t="str">
        <f t="shared" si="66"/>
        <v/>
      </c>
      <c r="X421" s="42" t="str">
        <f t="shared" si="67"/>
        <v/>
      </c>
      <c r="Y421" s="238" t="str">
        <f t="shared" si="68"/>
        <v/>
      </c>
      <c r="Z421" s="112" t="str">
        <f t="shared" si="69"/>
        <v/>
      </c>
      <c r="AA421" s="833" t="str">
        <f t="shared" si="70"/>
        <v/>
      </c>
      <c r="AB421" s="456">
        <f t="shared" si="71"/>
        <v>0</v>
      </c>
      <c r="AC421" s="448">
        <f t="shared" si="73"/>
        <v>1</v>
      </c>
      <c r="AD421" s="837" t="str">
        <f t="shared" si="72"/>
        <v/>
      </c>
      <c r="AF421" s="438"/>
      <c r="AG421" s="461"/>
      <c r="AO421" s="438"/>
      <c r="AP421" s="472"/>
      <c r="AQ421" s="473"/>
      <c r="AR421" s="424"/>
      <c r="AS421" s="56"/>
      <c r="AT421" s="44"/>
      <c r="AU421" s="501"/>
      <c r="AV421" s="452"/>
      <c r="AW421" s="497"/>
      <c r="AX421" s="44"/>
      <c r="AY421" s="452"/>
      <c r="AZ421" s="56"/>
      <c r="BA421" s="452"/>
      <c r="BB421" s="455"/>
      <c r="BC421" s="452"/>
      <c r="BD421" s="56"/>
      <c r="BE421" s="452"/>
      <c r="BF421" s="452"/>
      <c r="BG421" s="456"/>
      <c r="BH421" s="457"/>
      <c r="BI421" s="56"/>
      <c r="BJ421" s="501"/>
      <c r="BK421" s="452"/>
      <c r="BL421" s="56"/>
      <c r="BM421" s="56"/>
      <c r="BN421" s="452"/>
      <c r="BR421" s="459"/>
      <c r="BS421" s="460"/>
      <c r="BZ421" s="475"/>
      <c r="CB421" s="452"/>
      <c r="CC421" s="452"/>
      <c r="CD421" s="452"/>
      <c r="CE421" s="56"/>
      <c r="CF421" s="452"/>
      <c r="CG421" s="452"/>
      <c r="CH421" s="452"/>
      <c r="CI421" s="452"/>
      <c r="CK421" s="382"/>
      <c r="CL421" s="382"/>
      <c r="CM421" s="382"/>
      <c r="CP421" s="464"/>
      <c r="CQ421" s="380"/>
      <c r="CR421" s="476"/>
      <c r="CS421" s="382"/>
      <c r="CT421" s="477"/>
      <c r="DB421" s="438"/>
      <c r="DC421" s="461"/>
      <c r="DD421" s="382"/>
      <c r="DE421" s="382"/>
      <c r="DF421" s="382"/>
      <c r="DJ421" s="438"/>
      <c r="DK421" s="461"/>
      <c r="DN421" s="438"/>
      <c r="DO421" s="452"/>
      <c r="DP421" s="455"/>
      <c r="DQ421" s="452"/>
      <c r="DR421" s="456"/>
      <c r="FC421" s="237" t="str">
        <f t="shared" si="74"/>
        <v/>
      </c>
      <c r="FD421" s="91"/>
    </row>
    <row r="422" spans="1:160" ht="14.5" thickBot="1" x14ac:dyDescent="0.35">
      <c r="A422" s="338"/>
      <c r="B422" s="343"/>
      <c r="C422" s="128"/>
      <c r="D422" s="372"/>
      <c r="E422" s="351"/>
      <c r="F422" s="127"/>
      <c r="G422" s="127"/>
      <c r="H422" s="344"/>
      <c r="I422" s="348"/>
      <c r="J422" s="696"/>
      <c r="K422" s="344"/>
      <c r="L422" s="348"/>
      <c r="M422" s="344"/>
      <c r="N422" s="357"/>
      <c r="O422" s="127"/>
      <c r="P422" s="127"/>
      <c r="Q422" s="127"/>
      <c r="R422" s="358"/>
      <c r="S422" s="351"/>
      <c r="T422" s="127"/>
      <c r="U422" s="40" t="str">
        <f>IF(A422="","",U$5+Header!C$6*(A422-1))</f>
        <v/>
      </c>
      <c r="W422" s="43" t="str">
        <f t="shared" si="66"/>
        <v/>
      </c>
      <c r="X422" s="42" t="str">
        <f t="shared" si="67"/>
        <v/>
      </c>
      <c r="Y422" s="238" t="str">
        <f t="shared" si="68"/>
        <v/>
      </c>
      <c r="Z422" s="112" t="str">
        <f t="shared" si="69"/>
        <v/>
      </c>
      <c r="AA422" s="833" t="str">
        <f t="shared" si="70"/>
        <v/>
      </c>
      <c r="AB422" s="456">
        <f t="shared" si="71"/>
        <v>0</v>
      </c>
      <c r="AC422" s="448">
        <f t="shared" si="73"/>
        <v>1</v>
      </c>
      <c r="AD422" s="837" t="str">
        <f t="shared" si="72"/>
        <v/>
      </c>
      <c r="AF422" s="438"/>
      <c r="AG422" s="461"/>
      <c r="AO422" s="438"/>
      <c r="AP422" s="472"/>
      <c r="AQ422" s="473"/>
      <c r="AR422" s="424"/>
      <c r="AS422" s="56"/>
      <c r="AT422" s="44"/>
      <c r="AU422" s="501"/>
      <c r="AV422" s="452"/>
      <c r="AW422" s="497"/>
      <c r="AX422" s="44"/>
      <c r="AY422" s="452"/>
      <c r="AZ422" s="56"/>
      <c r="BA422" s="452"/>
      <c r="BB422" s="455"/>
      <c r="BC422" s="452"/>
      <c r="BD422" s="56"/>
      <c r="BE422" s="452"/>
      <c r="BF422" s="452"/>
      <c r="BG422" s="456"/>
      <c r="BH422" s="457"/>
      <c r="BI422" s="56"/>
      <c r="BJ422" s="501"/>
      <c r="BK422" s="452"/>
      <c r="BL422" s="56"/>
      <c r="BM422" s="56"/>
      <c r="BN422" s="452"/>
      <c r="BR422" s="459"/>
      <c r="BS422" s="460"/>
      <c r="BZ422" s="475"/>
      <c r="CB422" s="452"/>
      <c r="CC422" s="452"/>
      <c r="CD422" s="452"/>
      <c r="CE422" s="56"/>
      <c r="CF422" s="452"/>
      <c r="CG422" s="452"/>
      <c r="CH422" s="452"/>
      <c r="CI422" s="452"/>
      <c r="CK422" s="382"/>
      <c r="CL422" s="382"/>
      <c r="CM422" s="382"/>
      <c r="CP422" s="464"/>
      <c r="CQ422" s="380"/>
      <c r="CR422" s="476"/>
      <c r="CS422" s="382"/>
      <c r="CT422" s="477"/>
      <c r="DB422" s="438"/>
      <c r="DC422" s="461"/>
      <c r="DD422" s="382"/>
      <c r="DE422" s="382"/>
      <c r="DF422" s="382"/>
      <c r="DJ422" s="438"/>
      <c r="DK422" s="461"/>
      <c r="DN422" s="438"/>
      <c r="DO422" s="452"/>
      <c r="DP422" s="455"/>
      <c r="DQ422" s="452"/>
      <c r="DR422" s="456"/>
      <c r="FC422" s="351" t="str">
        <f t="shared" si="74"/>
        <v/>
      </c>
      <c r="FD422" s="127"/>
    </row>
    <row r="423" spans="1:160" ht="14.5" thickBot="1" x14ac:dyDescent="0.35">
      <c r="A423" s="339"/>
      <c r="B423" s="345"/>
      <c r="C423" s="91"/>
      <c r="D423" s="360"/>
      <c r="E423" s="352"/>
      <c r="F423" s="91"/>
      <c r="G423" s="91"/>
      <c r="H423" s="346"/>
      <c r="I423" s="350"/>
      <c r="J423" s="697"/>
      <c r="K423" s="346"/>
      <c r="L423" s="349"/>
      <c r="M423" s="346"/>
      <c r="N423" s="361"/>
      <c r="O423" s="91"/>
      <c r="P423" s="91"/>
      <c r="Q423" s="91"/>
      <c r="R423" s="360"/>
      <c r="S423" s="353"/>
      <c r="T423" s="484"/>
      <c r="U423" s="40" t="str">
        <f>IF(A423="","",U$5+Header!C$6*(A423-1))</f>
        <v/>
      </c>
      <c r="W423" s="43" t="str">
        <f t="shared" si="66"/>
        <v/>
      </c>
      <c r="X423" s="42" t="str">
        <f t="shared" si="67"/>
        <v/>
      </c>
      <c r="Y423" s="238" t="str">
        <f t="shared" si="68"/>
        <v/>
      </c>
      <c r="Z423" s="112" t="str">
        <f t="shared" si="69"/>
        <v/>
      </c>
      <c r="AA423" s="833" t="str">
        <f t="shared" si="70"/>
        <v/>
      </c>
      <c r="AB423" s="456">
        <f t="shared" si="71"/>
        <v>0</v>
      </c>
      <c r="AC423" s="448">
        <f t="shared" si="73"/>
        <v>1</v>
      </c>
      <c r="AD423" s="837" t="str">
        <f t="shared" si="72"/>
        <v/>
      </c>
      <c r="AF423" s="438"/>
      <c r="AG423" s="461"/>
      <c r="AO423" s="438"/>
      <c r="AP423" s="472"/>
      <c r="AQ423" s="473"/>
      <c r="AR423" s="424"/>
      <c r="AS423" s="56"/>
      <c r="AT423" s="44"/>
      <c r="AU423" s="501"/>
      <c r="AV423" s="452"/>
      <c r="AW423" s="497"/>
      <c r="AX423" s="44"/>
      <c r="AY423" s="452"/>
      <c r="AZ423" s="56"/>
      <c r="BA423" s="452"/>
      <c r="BB423" s="455"/>
      <c r="BC423" s="452"/>
      <c r="BD423" s="56"/>
      <c r="BE423" s="452"/>
      <c r="BF423" s="452"/>
      <c r="BG423" s="456"/>
      <c r="BH423" s="457"/>
      <c r="BI423" s="56"/>
      <c r="BJ423" s="501"/>
      <c r="BK423" s="452"/>
      <c r="BL423" s="56"/>
      <c r="BM423" s="56"/>
      <c r="BN423" s="452"/>
      <c r="BR423" s="459"/>
      <c r="BS423" s="460"/>
      <c r="BZ423" s="475"/>
      <c r="CB423" s="452"/>
      <c r="CC423" s="452"/>
      <c r="CD423" s="452"/>
      <c r="CE423" s="56"/>
      <c r="CF423" s="452"/>
      <c r="CG423" s="452"/>
      <c r="CH423" s="452"/>
      <c r="CI423" s="452"/>
      <c r="CK423" s="382"/>
      <c r="CL423" s="382"/>
      <c r="CM423" s="382"/>
      <c r="CP423" s="464"/>
      <c r="CQ423" s="380"/>
      <c r="CR423" s="476"/>
      <c r="CS423" s="382"/>
      <c r="CT423" s="477"/>
      <c r="DB423" s="438"/>
      <c r="DC423" s="461"/>
      <c r="DD423" s="382"/>
      <c r="DE423" s="382"/>
      <c r="DF423" s="382"/>
      <c r="DJ423" s="438"/>
      <c r="DK423" s="461"/>
      <c r="DN423" s="438"/>
      <c r="DO423" s="452"/>
      <c r="DP423" s="455"/>
      <c r="DQ423" s="452"/>
      <c r="DR423" s="456"/>
      <c r="FC423" s="237" t="str">
        <f t="shared" si="74"/>
        <v/>
      </c>
      <c r="FD423" s="91"/>
    </row>
    <row r="424" spans="1:160" ht="14.5" thickBot="1" x14ac:dyDescent="0.35">
      <c r="A424" s="338"/>
      <c r="B424" s="343"/>
      <c r="C424" s="128"/>
      <c r="D424" s="372"/>
      <c r="E424" s="351"/>
      <c r="F424" s="127"/>
      <c r="G424" s="127"/>
      <c r="H424" s="344"/>
      <c r="I424" s="348"/>
      <c r="J424" s="696"/>
      <c r="K424" s="344"/>
      <c r="L424" s="348"/>
      <c r="M424" s="344"/>
      <c r="N424" s="357"/>
      <c r="O424" s="127"/>
      <c r="P424" s="127"/>
      <c r="Q424" s="127"/>
      <c r="R424" s="358"/>
      <c r="S424" s="351"/>
      <c r="T424" s="127"/>
      <c r="U424" s="40" t="str">
        <f>IF(A424="","",U$5+Header!C$6*(A424-1))</f>
        <v/>
      </c>
      <c r="W424" s="43" t="str">
        <f t="shared" si="66"/>
        <v/>
      </c>
      <c r="X424" s="42" t="str">
        <f t="shared" si="67"/>
        <v/>
      </c>
      <c r="Y424" s="238" t="str">
        <f t="shared" si="68"/>
        <v/>
      </c>
      <c r="Z424" s="112" t="str">
        <f t="shared" si="69"/>
        <v/>
      </c>
      <c r="AA424" s="833" t="str">
        <f t="shared" si="70"/>
        <v/>
      </c>
      <c r="AB424" s="456">
        <f t="shared" si="71"/>
        <v>0</v>
      </c>
      <c r="AC424" s="448">
        <f t="shared" si="73"/>
        <v>1</v>
      </c>
      <c r="AD424" s="837" t="str">
        <f t="shared" si="72"/>
        <v/>
      </c>
      <c r="AF424" s="438"/>
      <c r="AG424" s="461"/>
      <c r="AO424" s="438"/>
      <c r="AP424" s="472"/>
      <c r="AQ424" s="473"/>
      <c r="AR424" s="424"/>
      <c r="AS424" s="56"/>
      <c r="AT424" s="44"/>
      <c r="AU424" s="501"/>
      <c r="AV424" s="452"/>
      <c r="AW424" s="497"/>
      <c r="AX424" s="44"/>
      <c r="AY424" s="452"/>
      <c r="AZ424" s="56"/>
      <c r="BA424" s="452"/>
      <c r="BB424" s="455"/>
      <c r="BC424" s="452"/>
      <c r="BD424" s="56"/>
      <c r="BE424" s="452"/>
      <c r="BF424" s="452"/>
      <c r="BG424" s="456"/>
      <c r="BH424" s="457"/>
      <c r="BI424" s="56"/>
      <c r="BJ424" s="501"/>
      <c r="BK424" s="452"/>
      <c r="BL424" s="56"/>
      <c r="BM424" s="56"/>
      <c r="BN424" s="452"/>
      <c r="BR424" s="459"/>
      <c r="BS424" s="460"/>
      <c r="BZ424" s="475"/>
      <c r="CB424" s="452"/>
      <c r="CC424" s="452"/>
      <c r="CD424" s="452"/>
      <c r="CE424" s="56"/>
      <c r="CF424" s="452"/>
      <c r="CG424" s="452"/>
      <c r="CH424" s="452"/>
      <c r="CI424" s="452"/>
      <c r="CK424" s="382"/>
      <c r="CL424" s="382"/>
      <c r="CM424" s="382"/>
      <c r="CP424" s="464"/>
      <c r="CQ424" s="380"/>
      <c r="CR424" s="476"/>
      <c r="CS424" s="382"/>
      <c r="CT424" s="477"/>
      <c r="DB424" s="438"/>
      <c r="DC424" s="461"/>
      <c r="DD424" s="382"/>
      <c r="DE424" s="382"/>
      <c r="DF424" s="382"/>
      <c r="DJ424" s="438"/>
      <c r="DK424" s="461"/>
      <c r="DN424" s="438"/>
      <c r="DO424" s="452"/>
      <c r="DP424" s="455"/>
      <c r="DQ424" s="452"/>
      <c r="DR424" s="456"/>
      <c r="FC424" s="351" t="str">
        <f t="shared" si="74"/>
        <v/>
      </c>
      <c r="FD424" s="127"/>
    </row>
    <row r="425" spans="1:160" ht="14.5" thickBot="1" x14ac:dyDescent="0.35">
      <c r="A425" s="339"/>
      <c r="B425" s="345"/>
      <c r="C425" s="91"/>
      <c r="D425" s="360"/>
      <c r="E425" s="352"/>
      <c r="F425" s="91"/>
      <c r="G425" s="91"/>
      <c r="H425" s="346"/>
      <c r="I425" s="350"/>
      <c r="J425" s="697"/>
      <c r="K425" s="346"/>
      <c r="L425" s="349"/>
      <c r="M425" s="346"/>
      <c r="N425" s="361"/>
      <c r="O425" s="91"/>
      <c r="P425" s="91"/>
      <c r="Q425" s="91"/>
      <c r="R425" s="360"/>
      <c r="S425" s="353"/>
      <c r="T425" s="484"/>
      <c r="U425" s="40" t="str">
        <f>IF(A425="","",U$5+Header!C$6*(A425-1))</f>
        <v/>
      </c>
      <c r="W425" s="43" t="str">
        <f t="shared" si="66"/>
        <v/>
      </c>
      <c r="X425" s="42" t="str">
        <f t="shared" si="67"/>
        <v/>
      </c>
      <c r="Y425" s="238" t="str">
        <f t="shared" si="68"/>
        <v/>
      </c>
      <c r="Z425" s="112" t="str">
        <f t="shared" si="69"/>
        <v/>
      </c>
      <c r="AA425" s="833" t="str">
        <f t="shared" si="70"/>
        <v/>
      </c>
      <c r="AB425" s="456">
        <f t="shared" si="71"/>
        <v>0</v>
      </c>
      <c r="AC425" s="448">
        <f t="shared" si="73"/>
        <v>1</v>
      </c>
      <c r="AD425" s="837" t="str">
        <f t="shared" si="72"/>
        <v/>
      </c>
      <c r="AF425" s="438"/>
      <c r="AG425" s="461"/>
      <c r="AO425" s="438"/>
      <c r="AP425" s="472"/>
      <c r="AQ425" s="473"/>
      <c r="AR425" s="424"/>
      <c r="AS425" s="56"/>
      <c r="AT425" s="44"/>
      <c r="AU425" s="501"/>
      <c r="AV425" s="452"/>
      <c r="AW425" s="497"/>
      <c r="AX425" s="44"/>
      <c r="AY425" s="452"/>
      <c r="AZ425" s="56"/>
      <c r="BA425" s="452"/>
      <c r="BB425" s="455"/>
      <c r="BC425" s="452"/>
      <c r="BD425" s="56"/>
      <c r="BE425" s="452"/>
      <c r="BF425" s="452"/>
      <c r="BG425" s="456"/>
      <c r="BH425" s="457"/>
      <c r="BI425" s="56"/>
      <c r="BJ425" s="501"/>
      <c r="BK425" s="452"/>
      <c r="BL425" s="56"/>
      <c r="BM425" s="56"/>
      <c r="BN425" s="452"/>
      <c r="BR425" s="459"/>
      <c r="BS425" s="460"/>
      <c r="BZ425" s="475"/>
      <c r="CB425" s="452"/>
      <c r="CC425" s="452"/>
      <c r="CD425" s="452"/>
      <c r="CE425" s="56"/>
      <c r="CF425" s="452"/>
      <c r="CG425" s="452"/>
      <c r="CH425" s="452"/>
      <c r="CI425" s="452"/>
      <c r="CK425" s="382"/>
      <c r="CL425" s="382"/>
      <c r="CM425" s="382"/>
      <c r="CP425" s="464"/>
      <c r="CQ425" s="380"/>
      <c r="CR425" s="476"/>
      <c r="CS425" s="382"/>
      <c r="CT425" s="477"/>
      <c r="DB425" s="438"/>
      <c r="DC425" s="461"/>
      <c r="DD425" s="382"/>
      <c r="DE425" s="382"/>
      <c r="DF425" s="382"/>
      <c r="DJ425" s="438"/>
      <c r="DK425" s="461"/>
      <c r="DN425" s="438"/>
      <c r="DO425" s="452"/>
      <c r="DP425" s="455"/>
      <c r="DQ425" s="452"/>
      <c r="DR425" s="456"/>
      <c r="FC425" s="237" t="str">
        <f t="shared" si="74"/>
        <v/>
      </c>
      <c r="FD425" s="91"/>
    </row>
    <row r="426" spans="1:160" ht="14.5" thickBot="1" x14ac:dyDescent="0.35">
      <c r="A426" s="338"/>
      <c r="B426" s="343"/>
      <c r="C426" s="128"/>
      <c r="D426" s="372"/>
      <c r="E426" s="351"/>
      <c r="F426" s="127"/>
      <c r="G426" s="127"/>
      <c r="H426" s="344"/>
      <c r="I426" s="348"/>
      <c r="J426" s="696"/>
      <c r="K426" s="344"/>
      <c r="L426" s="348"/>
      <c r="M426" s="344"/>
      <c r="N426" s="357"/>
      <c r="O426" s="127"/>
      <c r="P426" s="127"/>
      <c r="Q426" s="127"/>
      <c r="R426" s="358"/>
      <c r="S426" s="351"/>
      <c r="T426" s="127"/>
      <c r="U426" s="40" t="str">
        <f>IF(A426="","",U$5+Header!C$6*(A426-1))</f>
        <v/>
      </c>
      <c r="W426" s="43" t="str">
        <f t="shared" si="66"/>
        <v/>
      </c>
      <c r="X426" s="42" t="str">
        <f t="shared" si="67"/>
        <v/>
      </c>
      <c r="Y426" s="238" t="str">
        <f t="shared" si="68"/>
        <v/>
      </c>
      <c r="Z426" s="112" t="str">
        <f t="shared" si="69"/>
        <v/>
      </c>
      <c r="AA426" s="833" t="str">
        <f t="shared" si="70"/>
        <v/>
      </c>
      <c r="AB426" s="456">
        <f t="shared" si="71"/>
        <v>0</v>
      </c>
      <c r="AC426" s="448">
        <f t="shared" si="73"/>
        <v>1</v>
      </c>
      <c r="AD426" s="837" t="str">
        <f t="shared" si="72"/>
        <v/>
      </c>
      <c r="AF426" s="438"/>
      <c r="AG426" s="461"/>
      <c r="AO426" s="438"/>
      <c r="AP426" s="472"/>
      <c r="AQ426" s="473"/>
      <c r="AR426" s="424"/>
      <c r="AS426" s="56"/>
      <c r="AT426" s="44"/>
      <c r="AU426" s="501"/>
      <c r="AV426" s="452"/>
      <c r="AW426" s="497"/>
      <c r="AX426" s="44"/>
      <c r="AY426" s="452"/>
      <c r="AZ426" s="56"/>
      <c r="BA426" s="452"/>
      <c r="BB426" s="455"/>
      <c r="BC426" s="452"/>
      <c r="BD426" s="56"/>
      <c r="BE426" s="452"/>
      <c r="BF426" s="452"/>
      <c r="BG426" s="456"/>
      <c r="BH426" s="457"/>
      <c r="BI426" s="56"/>
      <c r="BJ426" s="501"/>
      <c r="BK426" s="452"/>
      <c r="BL426" s="56"/>
      <c r="BM426" s="56"/>
      <c r="BN426" s="452"/>
      <c r="BR426" s="459"/>
      <c r="BS426" s="460"/>
      <c r="BZ426" s="475"/>
      <c r="CB426" s="452"/>
      <c r="CC426" s="452"/>
      <c r="CD426" s="452"/>
      <c r="CE426" s="56"/>
      <c r="CF426" s="452"/>
      <c r="CG426" s="452"/>
      <c r="CH426" s="452"/>
      <c r="CI426" s="452"/>
      <c r="CK426" s="382"/>
      <c r="CL426" s="382"/>
      <c r="CM426" s="382"/>
      <c r="CP426" s="464"/>
      <c r="CQ426" s="380"/>
      <c r="CR426" s="476"/>
      <c r="CS426" s="382"/>
      <c r="CT426" s="477"/>
      <c r="DB426" s="438"/>
      <c r="DC426" s="461"/>
      <c r="DD426" s="382"/>
      <c r="DE426" s="382"/>
      <c r="DF426" s="382"/>
      <c r="DJ426" s="438"/>
      <c r="DK426" s="461"/>
      <c r="DN426" s="438"/>
      <c r="DO426" s="452"/>
      <c r="DP426" s="455"/>
      <c r="DQ426" s="452"/>
      <c r="DR426" s="456"/>
      <c r="FC426" s="351" t="str">
        <f t="shared" si="74"/>
        <v/>
      </c>
      <c r="FD426" s="127"/>
    </row>
    <row r="427" spans="1:160" ht="14.5" thickBot="1" x14ac:dyDescent="0.35">
      <c r="A427" s="339"/>
      <c r="B427" s="345"/>
      <c r="C427" s="91"/>
      <c r="D427" s="360"/>
      <c r="E427" s="352"/>
      <c r="F427" s="91"/>
      <c r="G427" s="91"/>
      <c r="H427" s="346"/>
      <c r="I427" s="350"/>
      <c r="J427" s="697"/>
      <c r="K427" s="346"/>
      <c r="L427" s="349"/>
      <c r="M427" s="346"/>
      <c r="N427" s="361"/>
      <c r="O427" s="91"/>
      <c r="P427" s="91"/>
      <c r="Q427" s="91"/>
      <c r="R427" s="360"/>
      <c r="S427" s="353"/>
      <c r="T427" s="484"/>
      <c r="U427" s="40" t="str">
        <f>IF(A427="","",U$5+Header!C$6*(A427-1))</f>
        <v/>
      </c>
      <c r="W427" s="43" t="str">
        <f t="shared" si="66"/>
        <v/>
      </c>
      <c r="X427" s="42" t="str">
        <f t="shared" si="67"/>
        <v/>
      </c>
      <c r="Y427" s="238" t="str">
        <f t="shared" si="68"/>
        <v/>
      </c>
      <c r="Z427" s="112" t="str">
        <f t="shared" si="69"/>
        <v/>
      </c>
      <c r="AA427" s="833" t="str">
        <f t="shared" si="70"/>
        <v/>
      </c>
      <c r="AB427" s="456">
        <f t="shared" si="71"/>
        <v>0</v>
      </c>
      <c r="AC427" s="448">
        <f t="shared" si="73"/>
        <v>1</v>
      </c>
      <c r="AD427" s="837" t="str">
        <f t="shared" si="72"/>
        <v/>
      </c>
      <c r="AF427" s="438"/>
      <c r="AG427" s="461"/>
      <c r="AO427" s="438"/>
      <c r="AP427" s="472"/>
      <c r="AQ427" s="473"/>
      <c r="AR427" s="424"/>
      <c r="AS427" s="56"/>
      <c r="AT427" s="44"/>
      <c r="AU427" s="501"/>
      <c r="AV427" s="452"/>
      <c r="AW427" s="497"/>
      <c r="AX427" s="44"/>
      <c r="AY427" s="452"/>
      <c r="AZ427" s="56"/>
      <c r="BA427" s="452"/>
      <c r="BB427" s="455"/>
      <c r="BC427" s="452"/>
      <c r="BD427" s="56"/>
      <c r="BE427" s="452"/>
      <c r="BF427" s="452"/>
      <c r="BG427" s="456"/>
      <c r="BH427" s="457"/>
      <c r="BI427" s="56"/>
      <c r="BJ427" s="501"/>
      <c r="BK427" s="452"/>
      <c r="BL427" s="56"/>
      <c r="BM427" s="56"/>
      <c r="BN427" s="452"/>
      <c r="BR427" s="459"/>
      <c r="BS427" s="460"/>
      <c r="BZ427" s="475"/>
      <c r="CB427" s="452"/>
      <c r="CC427" s="452"/>
      <c r="CD427" s="452"/>
      <c r="CE427" s="56"/>
      <c r="CF427" s="452"/>
      <c r="CG427" s="452"/>
      <c r="CH427" s="452"/>
      <c r="CI427" s="452"/>
      <c r="CK427" s="382"/>
      <c r="CL427" s="382"/>
      <c r="CM427" s="382"/>
      <c r="CP427" s="464"/>
      <c r="CQ427" s="380"/>
      <c r="CR427" s="476"/>
      <c r="CS427" s="382"/>
      <c r="CT427" s="477"/>
      <c r="DB427" s="438"/>
      <c r="DC427" s="461"/>
      <c r="DD427" s="382"/>
      <c r="DE427" s="382"/>
      <c r="DF427" s="382"/>
      <c r="DJ427" s="438"/>
      <c r="DK427" s="461"/>
      <c r="DN427" s="438"/>
      <c r="DO427" s="452"/>
      <c r="DP427" s="455"/>
      <c r="DQ427" s="452"/>
      <c r="DR427" s="456"/>
      <c r="FC427" s="237" t="str">
        <f t="shared" si="74"/>
        <v/>
      </c>
      <c r="FD427" s="91"/>
    </row>
    <row r="428" spans="1:160" ht="14.5" thickBot="1" x14ac:dyDescent="0.35">
      <c r="A428" s="338"/>
      <c r="B428" s="343"/>
      <c r="C428" s="128"/>
      <c r="D428" s="372"/>
      <c r="E428" s="351"/>
      <c r="F428" s="127"/>
      <c r="G428" s="127"/>
      <c r="H428" s="344"/>
      <c r="I428" s="348"/>
      <c r="J428" s="696"/>
      <c r="K428" s="344"/>
      <c r="L428" s="348"/>
      <c r="M428" s="344"/>
      <c r="N428" s="357"/>
      <c r="O428" s="127"/>
      <c r="P428" s="127"/>
      <c r="Q428" s="127"/>
      <c r="R428" s="358"/>
      <c r="S428" s="351"/>
      <c r="T428" s="127"/>
      <c r="U428" s="40" t="str">
        <f>IF(A428="","",U$5+Header!C$6*(A428-1))</f>
        <v/>
      </c>
      <c r="W428" s="43" t="str">
        <f t="shared" ref="W428:W491" si="75">IF(F428="","",IF(ISNUMBER(SEARCH(F428,"d")),IF(ISNUMBER(SEARCH(G428,"c")),"CS",IF(ISNUMBER(SEARCH(G428,"u")),"UU")),""))</f>
        <v/>
      </c>
      <c r="X428" s="42" t="str">
        <f t="shared" ref="X428:X491" si="76">IF(F428="","",IF(ISNUMBER(SEARCH(F428,"e")),IF(ISNUMBER(SEARCH(G428,"c")),IF(ISNUMBER(SEARCH(H428,"a")),"CS","CU"),IF(ISNUMBER(SEARCH(H428,"a")),"US","UU")),""))</f>
        <v/>
      </c>
      <c r="Y428" s="238" t="str">
        <f t="shared" ref="Y428:Y491" si="77">IF(W428="",X428,W428)</f>
        <v/>
      </c>
      <c r="Z428" s="112" t="str">
        <f t="shared" si="69"/>
        <v/>
      </c>
      <c r="AA428" s="833" t="str">
        <f t="shared" si="70"/>
        <v/>
      </c>
      <c r="AB428" s="456">
        <f t="shared" si="71"/>
        <v>0</v>
      </c>
      <c r="AC428" s="448">
        <f t="shared" si="73"/>
        <v>1</v>
      </c>
      <c r="AD428" s="837" t="str">
        <f t="shared" si="72"/>
        <v/>
      </c>
      <c r="AF428" s="438"/>
      <c r="AG428" s="461"/>
      <c r="AO428" s="438"/>
      <c r="AP428" s="472"/>
      <c r="AQ428" s="473"/>
      <c r="AR428" s="424"/>
      <c r="AS428" s="56"/>
      <c r="AT428" s="44"/>
      <c r="AU428" s="501"/>
      <c r="AV428" s="452"/>
      <c r="AW428" s="497"/>
      <c r="AX428" s="44"/>
      <c r="AY428" s="452"/>
      <c r="AZ428" s="56"/>
      <c r="BA428" s="452"/>
      <c r="BB428" s="455"/>
      <c r="BC428" s="452"/>
      <c r="BD428" s="56"/>
      <c r="BE428" s="452"/>
      <c r="BF428" s="452"/>
      <c r="BG428" s="456"/>
      <c r="BH428" s="457"/>
      <c r="BI428" s="56"/>
      <c r="BJ428" s="501"/>
      <c r="BK428" s="452"/>
      <c r="BL428" s="56"/>
      <c r="BM428" s="56"/>
      <c r="BN428" s="452"/>
      <c r="BR428" s="459"/>
      <c r="BS428" s="460"/>
      <c r="BZ428" s="475"/>
      <c r="CB428" s="452"/>
      <c r="CC428" s="452"/>
      <c r="CD428" s="452"/>
      <c r="CE428" s="56"/>
      <c r="CF428" s="452"/>
      <c r="CG428" s="452"/>
      <c r="CH428" s="452"/>
      <c r="CI428" s="452"/>
      <c r="CK428" s="382"/>
      <c r="CL428" s="382"/>
      <c r="CM428" s="382"/>
      <c r="CP428" s="464"/>
      <c r="CQ428" s="380"/>
      <c r="CR428" s="476"/>
      <c r="CS428" s="382"/>
      <c r="CT428" s="477"/>
      <c r="DB428" s="438"/>
      <c r="DC428" s="461"/>
      <c r="DD428" s="382"/>
      <c r="DE428" s="382"/>
      <c r="DF428" s="382"/>
      <c r="DJ428" s="438"/>
      <c r="DK428" s="461"/>
      <c r="DN428" s="438"/>
      <c r="DO428" s="452"/>
      <c r="DP428" s="455"/>
      <c r="DQ428" s="452"/>
      <c r="DR428" s="456"/>
      <c r="FC428" s="351" t="str">
        <f t="shared" si="74"/>
        <v/>
      </c>
      <c r="FD428" s="127"/>
    </row>
    <row r="429" spans="1:160" ht="14.5" thickBot="1" x14ac:dyDescent="0.35">
      <c r="A429" s="339"/>
      <c r="B429" s="345"/>
      <c r="C429" s="91"/>
      <c r="D429" s="360"/>
      <c r="E429" s="352"/>
      <c r="F429" s="91"/>
      <c r="G429" s="91"/>
      <c r="H429" s="346"/>
      <c r="I429" s="350"/>
      <c r="J429" s="697"/>
      <c r="K429" s="346"/>
      <c r="L429" s="349"/>
      <c r="M429" s="346"/>
      <c r="N429" s="361"/>
      <c r="O429" s="91"/>
      <c r="P429" s="91"/>
      <c r="Q429" s="91"/>
      <c r="R429" s="360"/>
      <c r="S429" s="353"/>
      <c r="T429" s="484"/>
      <c r="U429" s="40" t="str">
        <f>IF(A429="","",U$5+Header!C$6*(A429-1))</f>
        <v/>
      </c>
      <c r="W429" s="43" t="str">
        <f t="shared" si="75"/>
        <v/>
      </c>
      <c r="X429" s="42" t="str">
        <f t="shared" si="76"/>
        <v/>
      </c>
      <c r="Y429" s="238" t="str">
        <f t="shared" si="77"/>
        <v/>
      </c>
      <c r="Z429" s="112" t="str">
        <f t="shared" si="69"/>
        <v/>
      </c>
      <c r="AA429" s="833" t="str">
        <f t="shared" si="70"/>
        <v/>
      </c>
      <c r="AB429" s="456">
        <f t="shared" si="71"/>
        <v>0</v>
      </c>
      <c r="AC429" s="448">
        <f t="shared" si="73"/>
        <v>1</v>
      </c>
      <c r="AD429" s="837" t="str">
        <f t="shared" si="72"/>
        <v/>
      </c>
      <c r="AF429" s="438"/>
      <c r="AG429" s="461"/>
      <c r="AO429" s="438"/>
      <c r="AP429" s="472"/>
      <c r="AQ429" s="473"/>
      <c r="AR429" s="424"/>
      <c r="AS429" s="56"/>
      <c r="AT429" s="44"/>
      <c r="AU429" s="501"/>
      <c r="AV429" s="452"/>
      <c r="AW429" s="497"/>
      <c r="AX429" s="44"/>
      <c r="AY429" s="452"/>
      <c r="AZ429" s="56"/>
      <c r="BA429" s="452"/>
      <c r="BB429" s="455"/>
      <c r="BC429" s="452"/>
      <c r="BD429" s="56"/>
      <c r="BE429" s="452"/>
      <c r="BF429" s="452"/>
      <c r="BG429" s="456"/>
      <c r="BH429" s="457"/>
      <c r="BI429" s="56"/>
      <c r="BJ429" s="501"/>
      <c r="BK429" s="452"/>
      <c r="BL429" s="56"/>
      <c r="BM429" s="56"/>
      <c r="BN429" s="452"/>
      <c r="BR429" s="459"/>
      <c r="BS429" s="460"/>
      <c r="BZ429" s="475"/>
      <c r="CB429" s="452"/>
      <c r="CC429" s="452"/>
      <c r="CD429" s="452"/>
      <c r="CE429" s="56"/>
      <c r="CF429" s="452"/>
      <c r="CG429" s="452"/>
      <c r="CH429" s="452"/>
      <c r="CI429" s="452"/>
      <c r="CK429" s="382"/>
      <c r="CL429" s="382"/>
      <c r="CM429" s="382"/>
      <c r="CP429" s="464"/>
      <c r="CQ429" s="380"/>
      <c r="CR429" s="476"/>
      <c r="CS429" s="382"/>
      <c r="CT429" s="477"/>
      <c r="DB429" s="438"/>
      <c r="DC429" s="461"/>
      <c r="DD429" s="382"/>
      <c r="DE429" s="382"/>
      <c r="DF429" s="382"/>
      <c r="DJ429" s="438"/>
      <c r="DK429" s="461"/>
      <c r="DN429" s="438"/>
      <c r="DO429" s="452"/>
      <c r="DP429" s="455"/>
      <c r="DQ429" s="452"/>
      <c r="DR429" s="456"/>
      <c r="FC429" s="237" t="str">
        <f t="shared" si="74"/>
        <v/>
      </c>
      <c r="FD429" s="91"/>
    </row>
    <row r="430" spans="1:160" ht="14.5" thickBot="1" x14ac:dyDescent="0.35">
      <c r="A430" s="338"/>
      <c r="B430" s="343"/>
      <c r="C430" s="128"/>
      <c r="D430" s="372"/>
      <c r="E430" s="351"/>
      <c r="F430" s="127"/>
      <c r="G430" s="127"/>
      <c r="H430" s="344"/>
      <c r="I430" s="348"/>
      <c r="J430" s="696"/>
      <c r="K430" s="344"/>
      <c r="L430" s="348"/>
      <c r="M430" s="344"/>
      <c r="N430" s="357"/>
      <c r="O430" s="127"/>
      <c r="P430" s="127"/>
      <c r="Q430" s="127"/>
      <c r="R430" s="358"/>
      <c r="S430" s="351"/>
      <c r="T430" s="127"/>
      <c r="U430" s="40" t="str">
        <f>IF(A430="","",U$5+Header!C$6*(A430-1))</f>
        <v/>
      </c>
      <c r="W430" s="43" t="str">
        <f t="shared" si="75"/>
        <v/>
      </c>
      <c r="X430" s="42" t="str">
        <f t="shared" si="76"/>
        <v/>
      </c>
      <c r="Y430" s="238" t="str">
        <f t="shared" si="77"/>
        <v/>
      </c>
      <c r="Z430" s="112" t="str">
        <f t="shared" si="69"/>
        <v/>
      </c>
      <c r="AA430" s="833" t="str">
        <f t="shared" si="70"/>
        <v/>
      </c>
      <c r="AB430" s="456">
        <f t="shared" si="71"/>
        <v>0</v>
      </c>
      <c r="AC430" s="448">
        <f t="shared" si="73"/>
        <v>1</v>
      </c>
      <c r="AD430" s="837" t="str">
        <f t="shared" si="72"/>
        <v/>
      </c>
      <c r="AF430" s="438"/>
      <c r="AG430" s="461"/>
      <c r="AO430" s="438"/>
      <c r="AP430" s="472"/>
      <c r="AQ430" s="473"/>
      <c r="AR430" s="424"/>
      <c r="AS430" s="56"/>
      <c r="AT430" s="44"/>
      <c r="AU430" s="501"/>
      <c r="AV430" s="452"/>
      <c r="AW430" s="497"/>
      <c r="AX430" s="44"/>
      <c r="AY430" s="452"/>
      <c r="AZ430" s="56"/>
      <c r="BA430" s="452"/>
      <c r="BB430" s="455"/>
      <c r="BC430" s="452"/>
      <c r="BD430" s="56"/>
      <c r="BE430" s="452"/>
      <c r="BF430" s="452"/>
      <c r="BG430" s="456"/>
      <c r="BH430" s="457"/>
      <c r="BI430" s="56"/>
      <c r="BJ430" s="501"/>
      <c r="BK430" s="452"/>
      <c r="BL430" s="56"/>
      <c r="BM430" s="56"/>
      <c r="BN430" s="452"/>
      <c r="BR430" s="459"/>
      <c r="BS430" s="460"/>
      <c r="BZ430" s="475"/>
      <c r="CB430" s="452"/>
      <c r="CC430" s="452"/>
      <c r="CD430" s="452"/>
      <c r="CE430" s="56"/>
      <c r="CF430" s="452"/>
      <c r="CG430" s="452"/>
      <c r="CH430" s="452"/>
      <c r="CI430" s="452"/>
      <c r="CK430" s="382"/>
      <c r="CL430" s="382"/>
      <c r="CM430" s="382"/>
      <c r="CP430" s="464"/>
      <c r="CQ430" s="380"/>
      <c r="CR430" s="476"/>
      <c r="CS430" s="382"/>
      <c r="CT430" s="477"/>
      <c r="DB430" s="438"/>
      <c r="DC430" s="461"/>
      <c r="DD430" s="382"/>
      <c r="DE430" s="382"/>
      <c r="DF430" s="382"/>
      <c r="DJ430" s="438"/>
      <c r="DK430" s="461"/>
      <c r="DN430" s="438"/>
      <c r="DO430" s="452"/>
      <c r="DP430" s="455"/>
      <c r="DQ430" s="452"/>
      <c r="DR430" s="456"/>
      <c r="FC430" s="351" t="str">
        <f t="shared" si="74"/>
        <v/>
      </c>
      <c r="FD430" s="127"/>
    </row>
    <row r="431" spans="1:160" ht="14.5" thickBot="1" x14ac:dyDescent="0.35">
      <c r="A431" s="339"/>
      <c r="B431" s="345"/>
      <c r="C431" s="91"/>
      <c r="D431" s="360"/>
      <c r="E431" s="352"/>
      <c r="F431" s="91"/>
      <c r="G431" s="91"/>
      <c r="H431" s="346"/>
      <c r="I431" s="350"/>
      <c r="J431" s="697"/>
      <c r="K431" s="346"/>
      <c r="L431" s="349"/>
      <c r="M431" s="346"/>
      <c r="N431" s="361"/>
      <c r="O431" s="91"/>
      <c r="P431" s="91"/>
      <c r="Q431" s="91"/>
      <c r="R431" s="360"/>
      <c r="S431" s="353"/>
      <c r="T431" s="484"/>
      <c r="U431" s="40" t="str">
        <f>IF(A431="","",U$5+Header!C$6*(A431-1))</f>
        <v/>
      </c>
      <c r="W431" s="43" t="str">
        <f t="shared" si="75"/>
        <v/>
      </c>
      <c r="X431" s="42" t="str">
        <f t="shared" si="76"/>
        <v/>
      </c>
      <c r="Y431" s="238" t="str">
        <f t="shared" si="77"/>
        <v/>
      </c>
      <c r="Z431" s="112" t="str">
        <f t="shared" si="69"/>
        <v/>
      </c>
      <c r="AA431" s="833" t="str">
        <f t="shared" si="70"/>
        <v/>
      </c>
      <c r="AB431" s="456">
        <f t="shared" si="71"/>
        <v>0</v>
      </c>
      <c r="AC431" s="448">
        <f t="shared" si="73"/>
        <v>1</v>
      </c>
      <c r="AD431" s="837" t="str">
        <f t="shared" si="72"/>
        <v/>
      </c>
      <c r="AF431" s="438"/>
      <c r="AG431" s="461"/>
      <c r="AO431" s="438"/>
      <c r="AP431" s="472"/>
      <c r="AQ431" s="473"/>
      <c r="AR431" s="424"/>
      <c r="AS431" s="56"/>
      <c r="AT431" s="44"/>
      <c r="AU431" s="501"/>
      <c r="AV431" s="452"/>
      <c r="AW431" s="497"/>
      <c r="AX431" s="44"/>
      <c r="AY431" s="452"/>
      <c r="AZ431" s="56"/>
      <c r="BA431" s="452"/>
      <c r="BB431" s="455"/>
      <c r="BC431" s="452"/>
      <c r="BD431" s="56"/>
      <c r="BE431" s="452"/>
      <c r="BF431" s="452"/>
      <c r="BG431" s="456"/>
      <c r="BH431" s="457"/>
      <c r="BI431" s="56"/>
      <c r="BJ431" s="501"/>
      <c r="BK431" s="452"/>
      <c r="BL431" s="56"/>
      <c r="BM431" s="56"/>
      <c r="BN431" s="452"/>
      <c r="BR431" s="459"/>
      <c r="BS431" s="460"/>
      <c r="BZ431" s="475"/>
      <c r="CB431" s="452"/>
      <c r="CC431" s="452"/>
      <c r="CD431" s="452"/>
      <c r="CE431" s="56"/>
      <c r="CF431" s="452"/>
      <c r="CG431" s="452"/>
      <c r="CH431" s="452"/>
      <c r="CI431" s="452"/>
      <c r="CK431" s="382"/>
      <c r="CL431" s="382"/>
      <c r="CM431" s="382"/>
      <c r="CP431" s="464"/>
      <c r="CQ431" s="380"/>
      <c r="CR431" s="476"/>
      <c r="CS431" s="382"/>
      <c r="CT431" s="477"/>
      <c r="DB431" s="438"/>
      <c r="DC431" s="461"/>
      <c r="DD431" s="382"/>
      <c r="DE431" s="382"/>
      <c r="DF431" s="382"/>
      <c r="DJ431" s="438"/>
      <c r="DK431" s="461"/>
      <c r="DN431" s="438"/>
      <c r="DO431" s="452"/>
      <c r="DP431" s="455"/>
      <c r="DQ431" s="452"/>
      <c r="DR431" s="456"/>
      <c r="FC431" s="237" t="str">
        <f t="shared" si="74"/>
        <v/>
      </c>
      <c r="FD431" s="91"/>
    </row>
    <row r="432" spans="1:160" ht="14.5" thickBot="1" x14ac:dyDescent="0.35">
      <c r="A432" s="338"/>
      <c r="B432" s="343"/>
      <c r="C432" s="128"/>
      <c r="D432" s="372"/>
      <c r="E432" s="351"/>
      <c r="F432" s="127"/>
      <c r="G432" s="127"/>
      <c r="H432" s="344"/>
      <c r="I432" s="348"/>
      <c r="J432" s="696"/>
      <c r="K432" s="344"/>
      <c r="L432" s="348"/>
      <c r="M432" s="344"/>
      <c r="N432" s="357"/>
      <c r="O432" s="127"/>
      <c r="P432" s="127"/>
      <c r="Q432" s="127"/>
      <c r="R432" s="358"/>
      <c r="S432" s="351"/>
      <c r="T432" s="127"/>
      <c r="U432" s="40" t="str">
        <f>IF(A432="","",U$5+Header!C$6*(A432-1))</f>
        <v/>
      </c>
      <c r="W432" s="43" t="str">
        <f t="shared" si="75"/>
        <v/>
      </c>
      <c r="X432" s="42" t="str">
        <f t="shared" si="76"/>
        <v/>
      </c>
      <c r="Y432" s="238" t="str">
        <f t="shared" si="77"/>
        <v/>
      </c>
      <c r="Z432" s="112" t="str">
        <f t="shared" si="69"/>
        <v/>
      </c>
      <c r="AA432" s="833" t="str">
        <f t="shared" si="70"/>
        <v/>
      </c>
      <c r="AB432" s="456">
        <f t="shared" si="71"/>
        <v>0</v>
      </c>
      <c r="AC432" s="448">
        <f t="shared" si="73"/>
        <v>1</v>
      </c>
      <c r="AD432" s="837" t="str">
        <f t="shared" si="72"/>
        <v/>
      </c>
      <c r="AF432" s="438"/>
      <c r="AG432" s="461"/>
      <c r="AO432" s="438"/>
      <c r="AP432" s="472"/>
      <c r="AQ432" s="473"/>
      <c r="AR432" s="424"/>
      <c r="AS432" s="56"/>
      <c r="AT432" s="44"/>
      <c r="AU432" s="501"/>
      <c r="AV432" s="452"/>
      <c r="AW432" s="497"/>
      <c r="AX432" s="44"/>
      <c r="AY432" s="452"/>
      <c r="AZ432" s="56"/>
      <c r="BA432" s="452"/>
      <c r="BB432" s="455"/>
      <c r="BC432" s="452"/>
      <c r="BD432" s="56"/>
      <c r="BE432" s="452"/>
      <c r="BF432" s="452"/>
      <c r="BG432" s="456"/>
      <c r="BH432" s="457"/>
      <c r="BI432" s="56"/>
      <c r="BJ432" s="501"/>
      <c r="BK432" s="452"/>
      <c r="BL432" s="56"/>
      <c r="BM432" s="56"/>
      <c r="BN432" s="452"/>
      <c r="BR432" s="459"/>
      <c r="BS432" s="460"/>
      <c r="BZ432" s="475"/>
      <c r="CB432" s="452"/>
      <c r="CC432" s="452"/>
      <c r="CD432" s="452"/>
      <c r="CE432" s="56"/>
      <c r="CF432" s="452"/>
      <c r="CG432" s="452"/>
      <c r="CH432" s="452"/>
      <c r="CI432" s="452"/>
      <c r="CK432" s="382"/>
      <c r="CL432" s="382"/>
      <c r="CM432" s="382"/>
      <c r="CP432" s="464"/>
      <c r="CQ432" s="380"/>
      <c r="CR432" s="476"/>
      <c r="CS432" s="382"/>
      <c r="CT432" s="477"/>
      <c r="DB432" s="438"/>
      <c r="DC432" s="461"/>
      <c r="DD432" s="382"/>
      <c r="DE432" s="382"/>
      <c r="DF432" s="382"/>
      <c r="DJ432" s="438"/>
      <c r="DK432" s="461"/>
      <c r="DN432" s="438"/>
      <c r="DO432" s="452"/>
      <c r="DP432" s="455"/>
      <c r="DQ432" s="452"/>
      <c r="DR432" s="456"/>
      <c r="FC432" s="351" t="str">
        <f t="shared" si="74"/>
        <v/>
      </c>
      <c r="FD432" s="127"/>
    </row>
    <row r="433" spans="1:160" ht="14.5" thickBot="1" x14ac:dyDescent="0.35">
      <c r="A433" s="339"/>
      <c r="B433" s="345"/>
      <c r="C433" s="91"/>
      <c r="D433" s="360"/>
      <c r="E433" s="352"/>
      <c r="F433" s="91"/>
      <c r="G433" s="91"/>
      <c r="H433" s="346"/>
      <c r="I433" s="350"/>
      <c r="J433" s="697"/>
      <c r="K433" s="346"/>
      <c r="L433" s="349"/>
      <c r="M433" s="346"/>
      <c r="N433" s="361"/>
      <c r="O433" s="91"/>
      <c r="P433" s="91"/>
      <c r="Q433" s="91"/>
      <c r="R433" s="360"/>
      <c r="S433" s="353"/>
      <c r="T433" s="484"/>
      <c r="U433" s="40" t="str">
        <f>IF(A433="","",U$5+Header!C$6*(A433-1))</f>
        <v/>
      </c>
      <c r="W433" s="43" t="str">
        <f t="shared" si="75"/>
        <v/>
      </c>
      <c r="X433" s="42" t="str">
        <f t="shared" si="76"/>
        <v/>
      </c>
      <c r="Y433" s="238" t="str">
        <f t="shared" si="77"/>
        <v/>
      </c>
      <c r="Z433" s="112" t="str">
        <f t="shared" si="69"/>
        <v/>
      </c>
      <c r="AA433" s="833" t="str">
        <f t="shared" si="70"/>
        <v/>
      </c>
      <c r="AB433" s="456">
        <f t="shared" si="71"/>
        <v>0</v>
      </c>
      <c r="AC433" s="448">
        <f t="shared" si="73"/>
        <v>1</v>
      </c>
      <c r="AD433" s="837" t="str">
        <f t="shared" si="72"/>
        <v/>
      </c>
      <c r="AF433" s="438"/>
      <c r="AG433" s="461"/>
      <c r="AO433" s="438"/>
      <c r="AP433" s="472"/>
      <c r="AQ433" s="473"/>
      <c r="AR433" s="424"/>
      <c r="AS433" s="56"/>
      <c r="AT433" s="44"/>
      <c r="AU433" s="501"/>
      <c r="AV433" s="452"/>
      <c r="AW433" s="497"/>
      <c r="AX433" s="44"/>
      <c r="AY433" s="452"/>
      <c r="AZ433" s="56"/>
      <c r="BA433" s="452"/>
      <c r="BB433" s="455"/>
      <c r="BC433" s="452"/>
      <c r="BD433" s="56"/>
      <c r="BE433" s="452"/>
      <c r="BF433" s="452"/>
      <c r="BG433" s="456"/>
      <c r="BH433" s="457"/>
      <c r="BI433" s="56"/>
      <c r="BJ433" s="501"/>
      <c r="BK433" s="452"/>
      <c r="BL433" s="56"/>
      <c r="BM433" s="56"/>
      <c r="BN433" s="452"/>
      <c r="BR433" s="459"/>
      <c r="BS433" s="460"/>
      <c r="BZ433" s="475"/>
      <c r="CB433" s="452"/>
      <c r="CC433" s="452"/>
      <c r="CD433" s="452"/>
      <c r="CE433" s="56"/>
      <c r="CF433" s="452"/>
      <c r="CG433" s="452"/>
      <c r="CH433" s="452"/>
      <c r="CI433" s="452"/>
      <c r="CK433" s="382"/>
      <c r="CL433" s="382"/>
      <c r="CM433" s="382"/>
      <c r="CP433" s="464"/>
      <c r="CQ433" s="380"/>
      <c r="CR433" s="476"/>
      <c r="CS433" s="382"/>
      <c r="CT433" s="477"/>
      <c r="DB433" s="438"/>
      <c r="DC433" s="461"/>
      <c r="DD433" s="382"/>
      <c r="DE433" s="382"/>
      <c r="DF433" s="382"/>
      <c r="DJ433" s="438"/>
      <c r="DK433" s="461"/>
      <c r="DN433" s="438"/>
      <c r="DO433" s="452"/>
      <c r="DP433" s="455"/>
      <c r="DQ433" s="452"/>
      <c r="DR433" s="456"/>
      <c r="FC433" s="237" t="str">
        <f t="shared" si="74"/>
        <v/>
      </c>
      <c r="FD433" s="91"/>
    </row>
    <row r="434" spans="1:160" ht="14.5" thickBot="1" x14ac:dyDescent="0.35">
      <c r="A434" s="338"/>
      <c r="B434" s="343"/>
      <c r="C434" s="128"/>
      <c r="D434" s="372"/>
      <c r="E434" s="351"/>
      <c r="F434" s="127"/>
      <c r="G434" s="127"/>
      <c r="H434" s="344"/>
      <c r="I434" s="348"/>
      <c r="J434" s="696"/>
      <c r="K434" s="344"/>
      <c r="L434" s="348"/>
      <c r="M434" s="344"/>
      <c r="N434" s="357"/>
      <c r="O434" s="127"/>
      <c r="P434" s="127"/>
      <c r="Q434" s="127"/>
      <c r="R434" s="358"/>
      <c r="S434" s="351"/>
      <c r="T434" s="127"/>
      <c r="U434" s="40" t="str">
        <f>IF(A434="","",U$5+Header!C$6*(A434-1))</f>
        <v/>
      </c>
      <c r="W434" s="43" t="str">
        <f t="shared" si="75"/>
        <v/>
      </c>
      <c r="X434" s="42" t="str">
        <f t="shared" si="76"/>
        <v/>
      </c>
      <c r="Y434" s="238" t="str">
        <f t="shared" si="77"/>
        <v/>
      </c>
      <c r="Z434" s="112" t="str">
        <f t="shared" si="69"/>
        <v/>
      </c>
      <c r="AA434" s="833" t="str">
        <f t="shared" si="70"/>
        <v/>
      </c>
      <c r="AB434" s="456">
        <f t="shared" si="71"/>
        <v>0</v>
      </c>
      <c r="AC434" s="448">
        <f t="shared" si="73"/>
        <v>1</v>
      </c>
      <c r="AD434" s="837" t="str">
        <f t="shared" si="72"/>
        <v/>
      </c>
      <c r="AF434" s="438"/>
      <c r="AG434" s="461"/>
      <c r="AO434" s="438"/>
      <c r="AP434" s="472"/>
      <c r="AQ434" s="473"/>
      <c r="AR434" s="424"/>
      <c r="AS434" s="56"/>
      <c r="AT434" s="44"/>
      <c r="AU434" s="501"/>
      <c r="AV434" s="452"/>
      <c r="AW434" s="497"/>
      <c r="AX434" s="44"/>
      <c r="AY434" s="452"/>
      <c r="AZ434" s="56"/>
      <c r="BA434" s="452"/>
      <c r="BB434" s="455"/>
      <c r="BC434" s="452"/>
      <c r="BD434" s="56"/>
      <c r="BE434" s="452"/>
      <c r="BF434" s="452"/>
      <c r="BG434" s="456"/>
      <c r="BH434" s="457"/>
      <c r="BI434" s="56"/>
      <c r="BJ434" s="501"/>
      <c r="BK434" s="452"/>
      <c r="BL434" s="56"/>
      <c r="BM434" s="56"/>
      <c r="BN434" s="452"/>
      <c r="BR434" s="459"/>
      <c r="BS434" s="460"/>
      <c r="BZ434" s="475"/>
      <c r="CB434" s="452"/>
      <c r="CC434" s="452"/>
      <c r="CD434" s="452"/>
      <c r="CE434" s="56"/>
      <c r="CF434" s="452"/>
      <c r="CG434" s="452"/>
      <c r="CH434" s="452"/>
      <c r="CI434" s="452"/>
      <c r="CK434" s="382"/>
      <c r="CL434" s="382"/>
      <c r="CM434" s="382"/>
      <c r="CP434" s="464"/>
      <c r="CQ434" s="380"/>
      <c r="CR434" s="476"/>
      <c r="CS434" s="382"/>
      <c r="CT434" s="477"/>
      <c r="DB434" s="438"/>
      <c r="DC434" s="461"/>
      <c r="DD434" s="382"/>
      <c r="DE434" s="382"/>
      <c r="DF434" s="382"/>
      <c r="DJ434" s="438"/>
      <c r="DK434" s="461"/>
      <c r="DN434" s="438"/>
      <c r="DO434" s="452"/>
      <c r="DP434" s="455"/>
      <c r="DQ434" s="452"/>
      <c r="DR434" s="456"/>
      <c r="FC434" s="351" t="str">
        <f t="shared" si="74"/>
        <v/>
      </c>
      <c r="FD434" s="127"/>
    </row>
    <row r="435" spans="1:160" ht="14.5" thickBot="1" x14ac:dyDescent="0.35">
      <c r="A435" s="339"/>
      <c r="B435" s="345"/>
      <c r="C435" s="91"/>
      <c r="D435" s="360"/>
      <c r="E435" s="352"/>
      <c r="F435" s="91"/>
      <c r="G435" s="91"/>
      <c r="H435" s="346"/>
      <c r="I435" s="350"/>
      <c r="J435" s="697"/>
      <c r="K435" s="346"/>
      <c r="L435" s="349"/>
      <c r="M435" s="346"/>
      <c r="N435" s="361"/>
      <c r="O435" s="91"/>
      <c r="P435" s="91"/>
      <c r="Q435" s="91"/>
      <c r="R435" s="360"/>
      <c r="S435" s="353"/>
      <c r="T435" s="484"/>
      <c r="U435" s="40" t="str">
        <f>IF(A435="","",U$5+Header!C$6*(A435-1))</f>
        <v/>
      </c>
      <c r="W435" s="43" t="str">
        <f t="shared" si="75"/>
        <v/>
      </c>
      <c r="X435" s="42" t="str">
        <f t="shared" si="76"/>
        <v/>
      </c>
      <c r="Y435" s="238" t="str">
        <f t="shared" si="77"/>
        <v/>
      </c>
      <c r="Z435" s="112" t="str">
        <f t="shared" si="69"/>
        <v/>
      </c>
      <c r="AA435" s="833" t="str">
        <f t="shared" si="70"/>
        <v/>
      </c>
      <c r="AB435" s="456">
        <f t="shared" si="71"/>
        <v>0</v>
      </c>
      <c r="AC435" s="448">
        <f t="shared" si="73"/>
        <v>1</v>
      </c>
      <c r="AD435" s="837" t="str">
        <f t="shared" si="72"/>
        <v/>
      </c>
      <c r="AF435" s="438"/>
      <c r="AG435" s="461"/>
      <c r="AO435" s="438"/>
      <c r="AP435" s="472"/>
      <c r="AQ435" s="473"/>
      <c r="AR435" s="424"/>
      <c r="AS435" s="56"/>
      <c r="AT435" s="44"/>
      <c r="AU435" s="501"/>
      <c r="AV435" s="452"/>
      <c r="AW435" s="497"/>
      <c r="AX435" s="44"/>
      <c r="AY435" s="452"/>
      <c r="AZ435" s="56"/>
      <c r="BA435" s="452"/>
      <c r="BB435" s="455"/>
      <c r="BC435" s="452"/>
      <c r="BD435" s="56"/>
      <c r="BE435" s="452"/>
      <c r="BF435" s="452"/>
      <c r="BG435" s="456"/>
      <c r="BH435" s="457"/>
      <c r="BI435" s="56"/>
      <c r="BJ435" s="501"/>
      <c r="BK435" s="452"/>
      <c r="BL435" s="56"/>
      <c r="BM435" s="56"/>
      <c r="BN435" s="452"/>
      <c r="BR435" s="459"/>
      <c r="BS435" s="460"/>
      <c r="BZ435" s="475"/>
      <c r="CB435" s="452"/>
      <c r="CC435" s="452"/>
      <c r="CD435" s="452"/>
      <c r="CE435" s="56"/>
      <c r="CF435" s="452"/>
      <c r="CG435" s="452"/>
      <c r="CH435" s="452"/>
      <c r="CI435" s="452"/>
      <c r="CK435" s="382"/>
      <c r="CL435" s="382"/>
      <c r="CM435" s="382"/>
      <c r="CP435" s="464"/>
      <c r="CQ435" s="380"/>
      <c r="CR435" s="476"/>
      <c r="CS435" s="382"/>
      <c r="CT435" s="477"/>
      <c r="DB435" s="438"/>
      <c r="DC435" s="461"/>
      <c r="DD435" s="382"/>
      <c r="DE435" s="382"/>
      <c r="DF435" s="382"/>
      <c r="DJ435" s="438"/>
      <c r="DK435" s="461"/>
      <c r="DN435" s="438"/>
      <c r="DO435" s="452"/>
      <c r="DP435" s="455"/>
      <c r="DQ435" s="452"/>
      <c r="DR435" s="456"/>
      <c r="FC435" s="237" t="str">
        <f t="shared" si="74"/>
        <v/>
      </c>
      <c r="FD435" s="91"/>
    </row>
    <row r="436" spans="1:160" ht="14.5" thickBot="1" x14ac:dyDescent="0.35">
      <c r="A436" s="338"/>
      <c r="B436" s="343"/>
      <c r="C436" s="128"/>
      <c r="D436" s="372"/>
      <c r="E436" s="351"/>
      <c r="F436" s="127"/>
      <c r="G436" s="127"/>
      <c r="H436" s="344"/>
      <c r="I436" s="348"/>
      <c r="J436" s="696"/>
      <c r="K436" s="344"/>
      <c r="L436" s="348"/>
      <c r="M436" s="344"/>
      <c r="N436" s="357"/>
      <c r="O436" s="127"/>
      <c r="P436" s="127"/>
      <c r="Q436" s="127"/>
      <c r="R436" s="358"/>
      <c r="S436" s="351"/>
      <c r="T436" s="127"/>
      <c r="U436" s="40" t="str">
        <f>IF(A436="","",U$5+Header!C$6*(A436-1))</f>
        <v/>
      </c>
      <c r="W436" s="43" t="str">
        <f t="shared" si="75"/>
        <v/>
      </c>
      <c r="X436" s="42" t="str">
        <f t="shared" si="76"/>
        <v/>
      </c>
      <c r="Y436" s="238" t="str">
        <f t="shared" si="77"/>
        <v/>
      </c>
      <c r="Z436" s="112" t="str">
        <f t="shared" si="69"/>
        <v/>
      </c>
      <c r="AA436" s="833" t="str">
        <f t="shared" si="70"/>
        <v/>
      </c>
      <c r="AB436" s="456">
        <f t="shared" si="71"/>
        <v>0</v>
      </c>
      <c r="AC436" s="448">
        <f t="shared" si="73"/>
        <v>1</v>
      </c>
      <c r="AD436" s="837" t="str">
        <f t="shared" si="72"/>
        <v/>
      </c>
      <c r="AF436" s="438"/>
      <c r="AG436" s="461"/>
      <c r="AO436" s="438"/>
      <c r="AP436" s="472"/>
      <c r="AQ436" s="473"/>
      <c r="AR436" s="424"/>
      <c r="AS436" s="56"/>
      <c r="AT436" s="44"/>
      <c r="AU436" s="501"/>
      <c r="AV436" s="452"/>
      <c r="AW436" s="497"/>
      <c r="AX436" s="44"/>
      <c r="AY436" s="452"/>
      <c r="AZ436" s="56"/>
      <c r="BA436" s="452"/>
      <c r="BB436" s="455"/>
      <c r="BC436" s="452"/>
      <c r="BD436" s="56"/>
      <c r="BE436" s="452"/>
      <c r="BF436" s="452"/>
      <c r="BG436" s="456"/>
      <c r="BH436" s="457"/>
      <c r="BI436" s="56"/>
      <c r="BJ436" s="501"/>
      <c r="BK436" s="452"/>
      <c r="BL436" s="56"/>
      <c r="BM436" s="56"/>
      <c r="BN436" s="452"/>
      <c r="BR436" s="459"/>
      <c r="BS436" s="460"/>
      <c r="BZ436" s="475"/>
      <c r="CB436" s="452"/>
      <c r="CC436" s="452"/>
      <c r="CD436" s="452"/>
      <c r="CE436" s="56"/>
      <c r="CF436" s="452"/>
      <c r="CG436" s="452"/>
      <c r="CH436" s="452"/>
      <c r="CI436" s="452"/>
      <c r="CK436" s="382"/>
      <c r="CL436" s="382"/>
      <c r="CM436" s="382"/>
      <c r="CP436" s="464"/>
      <c r="CQ436" s="380"/>
      <c r="CR436" s="476"/>
      <c r="CS436" s="382"/>
      <c r="CT436" s="477"/>
      <c r="DB436" s="438"/>
      <c r="DC436" s="461"/>
      <c r="DD436" s="382"/>
      <c r="DE436" s="382"/>
      <c r="DF436" s="382"/>
      <c r="DJ436" s="438"/>
      <c r="DK436" s="461"/>
      <c r="DN436" s="438"/>
      <c r="DO436" s="452"/>
      <c r="DP436" s="455"/>
      <c r="DQ436" s="452"/>
      <c r="DR436" s="456"/>
      <c r="FC436" s="351" t="str">
        <f t="shared" si="74"/>
        <v/>
      </c>
      <c r="FD436" s="127"/>
    </row>
    <row r="437" spans="1:160" ht="14.5" thickBot="1" x14ac:dyDescent="0.35">
      <c r="A437" s="339"/>
      <c r="B437" s="345"/>
      <c r="C437" s="91"/>
      <c r="D437" s="360"/>
      <c r="E437" s="352"/>
      <c r="F437" s="91"/>
      <c r="G437" s="91"/>
      <c r="H437" s="346"/>
      <c r="I437" s="350"/>
      <c r="J437" s="697"/>
      <c r="K437" s="346"/>
      <c r="L437" s="349"/>
      <c r="M437" s="346"/>
      <c r="N437" s="361"/>
      <c r="O437" s="91"/>
      <c r="P437" s="91"/>
      <c r="Q437" s="91"/>
      <c r="R437" s="360"/>
      <c r="S437" s="353"/>
      <c r="T437" s="484"/>
      <c r="U437" s="40" t="str">
        <f>IF(A437="","",U$5+Header!C$6*(A437-1))</f>
        <v/>
      </c>
      <c r="W437" s="43" t="str">
        <f t="shared" si="75"/>
        <v/>
      </c>
      <c r="X437" s="42" t="str">
        <f t="shared" si="76"/>
        <v/>
      </c>
      <c r="Y437" s="238" t="str">
        <f t="shared" si="77"/>
        <v/>
      </c>
      <c r="Z437" s="112" t="str">
        <f t="shared" si="69"/>
        <v/>
      </c>
      <c r="AA437" s="833" t="str">
        <f t="shared" si="70"/>
        <v/>
      </c>
      <c r="AB437" s="456">
        <f t="shared" si="71"/>
        <v>0</v>
      </c>
      <c r="AC437" s="448">
        <f t="shared" si="73"/>
        <v>1</v>
      </c>
      <c r="AD437" s="837" t="str">
        <f t="shared" si="72"/>
        <v/>
      </c>
      <c r="AF437" s="438"/>
      <c r="AG437" s="461"/>
      <c r="AO437" s="438"/>
      <c r="AP437" s="472"/>
      <c r="AQ437" s="473"/>
      <c r="AR437" s="424"/>
      <c r="AS437" s="56"/>
      <c r="AT437" s="44"/>
      <c r="AU437" s="501"/>
      <c r="AV437" s="452"/>
      <c r="AW437" s="497"/>
      <c r="AX437" s="44"/>
      <c r="AY437" s="452"/>
      <c r="AZ437" s="56"/>
      <c r="BA437" s="452"/>
      <c r="BB437" s="455"/>
      <c r="BC437" s="452"/>
      <c r="BD437" s="56"/>
      <c r="BE437" s="452"/>
      <c r="BF437" s="452"/>
      <c r="BG437" s="456"/>
      <c r="BH437" s="457"/>
      <c r="BI437" s="56"/>
      <c r="BJ437" s="501"/>
      <c r="BK437" s="452"/>
      <c r="BL437" s="56"/>
      <c r="BM437" s="56"/>
      <c r="BN437" s="452"/>
      <c r="BR437" s="459"/>
      <c r="BS437" s="460"/>
      <c r="BZ437" s="475"/>
      <c r="CB437" s="452"/>
      <c r="CC437" s="452"/>
      <c r="CD437" s="452"/>
      <c r="CE437" s="56"/>
      <c r="CF437" s="452"/>
      <c r="CG437" s="452"/>
      <c r="CH437" s="452"/>
      <c r="CI437" s="452"/>
      <c r="CK437" s="382"/>
      <c r="CL437" s="382"/>
      <c r="CM437" s="382"/>
      <c r="CP437" s="464"/>
      <c r="CQ437" s="380"/>
      <c r="CR437" s="476"/>
      <c r="CS437" s="382"/>
      <c r="CT437" s="477"/>
      <c r="DB437" s="438"/>
      <c r="DC437" s="461"/>
      <c r="DD437" s="382"/>
      <c r="DE437" s="382"/>
      <c r="DF437" s="382"/>
      <c r="DJ437" s="438"/>
      <c r="DK437" s="461"/>
      <c r="DN437" s="438"/>
      <c r="DO437" s="452"/>
      <c r="DP437" s="455"/>
      <c r="DQ437" s="452"/>
      <c r="DR437" s="456"/>
      <c r="FC437" s="237" t="str">
        <f t="shared" si="74"/>
        <v/>
      </c>
      <c r="FD437" s="91"/>
    </row>
    <row r="438" spans="1:160" ht="14.5" thickBot="1" x14ac:dyDescent="0.35">
      <c r="A438" s="338"/>
      <c r="B438" s="343"/>
      <c r="C438" s="128"/>
      <c r="D438" s="372"/>
      <c r="E438" s="351"/>
      <c r="F438" s="127"/>
      <c r="G438" s="127"/>
      <c r="H438" s="344"/>
      <c r="I438" s="348"/>
      <c r="J438" s="696"/>
      <c r="K438" s="344"/>
      <c r="L438" s="348"/>
      <c r="M438" s="344"/>
      <c r="N438" s="357"/>
      <c r="O438" s="127"/>
      <c r="P438" s="127"/>
      <c r="Q438" s="127"/>
      <c r="R438" s="358"/>
      <c r="S438" s="351"/>
      <c r="T438" s="127"/>
      <c r="U438" s="40" t="str">
        <f>IF(A438="","",U$5+Header!C$6*(A438-1))</f>
        <v/>
      </c>
      <c r="W438" s="43" t="str">
        <f t="shared" si="75"/>
        <v/>
      </c>
      <c r="X438" s="42" t="str">
        <f t="shared" si="76"/>
        <v/>
      </c>
      <c r="Y438" s="238" t="str">
        <f t="shared" si="77"/>
        <v/>
      </c>
      <c r="Z438" s="112" t="str">
        <f t="shared" si="69"/>
        <v/>
      </c>
      <c r="AA438" s="833" t="str">
        <f t="shared" si="70"/>
        <v/>
      </c>
      <c r="AB438" s="456">
        <f t="shared" si="71"/>
        <v>0</v>
      </c>
      <c r="AC438" s="448">
        <f t="shared" si="73"/>
        <v>1</v>
      </c>
      <c r="AD438" s="837" t="str">
        <f t="shared" si="72"/>
        <v/>
      </c>
      <c r="AF438" s="438"/>
      <c r="AG438" s="461"/>
      <c r="AO438" s="438"/>
      <c r="AP438" s="472"/>
      <c r="AQ438" s="473"/>
      <c r="AR438" s="424"/>
      <c r="AS438" s="56"/>
      <c r="AT438" s="44"/>
      <c r="AU438" s="501"/>
      <c r="AV438" s="452"/>
      <c r="AW438" s="497"/>
      <c r="AX438" s="44"/>
      <c r="AY438" s="452"/>
      <c r="AZ438" s="56"/>
      <c r="BA438" s="452"/>
      <c r="BB438" s="455"/>
      <c r="BC438" s="452"/>
      <c r="BD438" s="56"/>
      <c r="BE438" s="452"/>
      <c r="BF438" s="452"/>
      <c r="BG438" s="456"/>
      <c r="BH438" s="457"/>
      <c r="BI438" s="56"/>
      <c r="BJ438" s="501"/>
      <c r="BK438" s="452"/>
      <c r="BL438" s="56"/>
      <c r="BM438" s="56"/>
      <c r="BN438" s="452"/>
      <c r="BR438" s="459"/>
      <c r="BS438" s="460"/>
      <c r="BZ438" s="475"/>
      <c r="CB438" s="452"/>
      <c r="CC438" s="452"/>
      <c r="CD438" s="452"/>
      <c r="CE438" s="56"/>
      <c r="CF438" s="452"/>
      <c r="CG438" s="452"/>
      <c r="CH438" s="452"/>
      <c r="CI438" s="452"/>
      <c r="CK438" s="382"/>
      <c r="CL438" s="382"/>
      <c r="CM438" s="382"/>
      <c r="CP438" s="464"/>
      <c r="CQ438" s="380"/>
      <c r="CR438" s="476"/>
      <c r="CS438" s="382"/>
      <c r="CT438" s="477"/>
      <c r="DB438" s="438"/>
      <c r="DC438" s="461"/>
      <c r="DD438" s="382"/>
      <c r="DE438" s="382"/>
      <c r="DF438" s="382"/>
      <c r="DJ438" s="438"/>
      <c r="DK438" s="461"/>
      <c r="DN438" s="438"/>
      <c r="DO438" s="452"/>
      <c r="DP438" s="455"/>
      <c r="DQ438" s="452"/>
      <c r="DR438" s="456"/>
      <c r="FC438" s="351" t="str">
        <f t="shared" si="74"/>
        <v/>
      </c>
      <c r="FD438" s="127"/>
    </row>
    <row r="439" spans="1:160" ht="14.5" thickBot="1" x14ac:dyDescent="0.35">
      <c r="A439" s="339"/>
      <c r="B439" s="345"/>
      <c r="C439" s="91"/>
      <c r="D439" s="360"/>
      <c r="E439" s="352"/>
      <c r="F439" s="91"/>
      <c r="G439" s="91"/>
      <c r="H439" s="346"/>
      <c r="I439" s="350"/>
      <c r="J439" s="697"/>
      <c r="K439" s="346"/>
      <c r="L439" s="349"/>
      <c r="M439" s="346"/>
      <c r="N439" s="361"/>
      <c r="O439" s="91"/>
      <c r="P439" s="91"/>
      <c r="Q439" s="91"/>
      <c r="R439" s="360"/>
      <c r="S439" s="353"/>
      <c r="T439" s="484"/>
      <c r="U439" s="40" t="str">
        <f>IF(A439="","",U$5+Header!C$6*(A439-1))</f>
        <v/>
      </c>
      <c r="W439" s="43" t="str">
        <f t="shared" si="75"/>
        <v/>
      </c>
      <c r="X439" s="42" t="str">
        <f t="shared" si="76"/>
        <v/>
      </c>
      <c r="Y439" s="238" t="str">
        <f t="shared" si="77"/>
        <v/>
      </c>
      <c r="Z439" s="112" t="str">
        <f t="shared" si="69"/>
        <v/>
      </c>
      <c r="AA439" s="833" t="str">
        <f t="shared" si="70"/>
        <v/>
      </c>
      <c r="AB439" s="456">
        <f t="shared" si="71"/>
        <v>0</v>
      </c>
      <c r="AC439" s="448">
        <f t="shared" si="73"/>
        <v>1</v>
      </c>
      <c r="AD439" s="837" t="str">
        <f t="shared" si="72"/>
        <v/>
      </c>
      <c r="AF439" s="438"/>
      <c r="AG439" s="461"/>
      <c r="AO439" s="438"/>
      <c r="AP439" s="472"/>
      <c r="AQ439" s="473"/>
      <c r="AR439" s="424"/>
      <c r="AS439" s="56"/>
      <c r="AT439" s="44"/>
      <c r="AU439" s="501"/>
      <c r="AV439" s="452"/>
      <c r="AW439" s="497"/>
      <c r="AX439" s="44"/>
      <c r="AY439" s="452"/>
      <c r="AZ439" s="56"/>
      <c r="BA439" s="452"/>
      <c r="BB439" s="455"/>
      <c r="BC439" s="452"/>
      <c r="BD439" s="56"/>
      <c r="BE439" s="452"/>
      <c r="BF439" s="452"/>
      <c r="BG439" s="456"/>
      <c r="BH439" s="457"/>
      <c r="BI439" s="56"/>
      <c r="BJ439" s="501"/>
      <c r="BK439" s="452"/>
      <c r="BL439" s="56"/>
      <c r="BM439" s="56"/>
      <c r="BN439" s="452"/>
      <c r="BR439" s="459"/>
      <c r="BS439" s="460"/>
      <c r="BZ439" s="475"/>
      <c r="CB439" s="452"/>
      <c r="CC439" s="452"/>
      <c r="CD439" s="452"/>
      <c r="CE439" s="56"/>
      <c r="CF439" s="452"/>
      <c r="CG439" s="452"/>
      <c r="CH439" s="452"/>
      <c r="CI439" s="452"/>
      <c r="CK439" s="382"/>
      <c r="CL439" s="382"/>
      <c r="CM439" s="382"/>
      <c r="CP439" s="464"/>
      <c r="CQ439" s="380"/>
      <c r="CR439" s="476"/>
      <c r="CS439" s="382"/>
      <c r="CT439" s="477"/>
      <c r="DB439" s="438"/>
      <c r="DC439" s="461"/>
      <c r="DD439" s="382"/>
      <c r="DE439" s="382"/>
      <c r="DF439" s="382"/>
      <c r="DJ439" s="438"/>
      <c r="DK439" s="461"/>
      <c r="DN439" s="438"/>
      <c r="DO439" s="452"/>
      <c r="DP439" s="455"/>
      <c r="DQ439" s="452"/>
      <c r="DR439" s="456"/>
      <c r="FC439" s="237" t="str">
        <f t="shared" si="74"/>
        <v/>
      </c>
      <c r="FD439" s="91"/>
    </row>
    <row r="440" spans="1:160" ht="14.5" thickBot="1" x14ac:dyDescent="0.35">
      <c r="A440" s="338"/>
      <c r="B440" s="343"/>
      <c r="C440" s="128"/>
      <c r="D440" s="372"/>
      <c r="E440" s="351"/>
      <c r="F440" s="127"/>
      <c r="G440" s="127"/>
      <c r="H440" s="344"/>
      <c r="I440" s="348"/>
      <c r="J440" s="696"/>
      <c r="K440" s="344"/>
      <c r="L440" s="348"/>
      <c r="M440" s="344"/>
      <c r="N440" s="357"/>
      <c r="O440" s="127"/>
      <c r="P440" s="127"/>
      <c r="Q440" s="127"/>
      <c r="R440" s="358"/>
      <c r="S440" s="351"/>
      <c r="T440" s="127"/>
      <c r="U440" s="40" t="str">
        <f>IF(A440="","",U$5+Header!C$6*(A440-1))</f>
        <v/>
      </c>
      <c r="W440" s="43" t="str">
        <f t="shared" si="75"/>
        <v/>
      </c>
      <c r="X440" s="42" t="str">
        <f t="shared" si="76"/>
        <v/>
      </c>
      <c r="Y440" s="238" t="str">
        <f t="shared" si="77"/>
        <v/>
      </c>
      <c r="Z440" s="112" t="str">
        <f t="shared" si="69"/>
        <v/>
      </c>
      <c r="AA440" s="833" t="str">
        <f t="shared" si="70"/>
        <v/>
      </c>
      <c r="AB440" s="456">
        <f t="shared" si="71"/>
        <v>0</v>
      </c>
      <c r="AC440" s="448">
        <f t="shared" si="73"/>
        <v>1</v>
      </c>
      <c r="AD440" s="837" t="str">
        <f t="shared" si="72"/>
        <v/>
      </c>
      <c r="AF440" s="438"/>
      <c r="AG440" s="461"/>
      <c r="AO440" s="438"/>
      <c r="AP440" s="472"/>
      <c r="AQ440" s="473"/>
      <c r="AR440" s="424"/>
      <c r="AS440" s="56"/>
      <c r="AT440" s="44"/>
      <c r="AU440" s="501"/>
      <c r="AV440" s="452"/>
      <c r="AW440" s="497"/>
      <c r="AX440" s="44"/>
      <c r="AY440" s="452"/>
      <c r="AZ440" s="56"/>
      <c r="BA440" s="452"/>
      <c r="BB440" s="455"/>
      <c r="BC440" s="452"/>
      <c r="BD440" s="56"/>
      <c r="BE440" s="452"/>
      <c r="BF440" s="452"/>
      <c r="BG440" s="456"/>
      <c r="BH440" s="457"/>
      <c r="BI440" s="56"/>
      <c r="BJ440" s="501"/>
      <c r="BK440" s="452"/>
      <c r="BL440" s="56"/>
      <c r="BM440" s="56"/>
      <c r="BN440" s="452"/>
      <c r="BR440" s="459"/>
      <c r="BS440" s="460"/>
      <c r="BZ440" s="475"/>
      <c r="CB440" s="452"/>
      <c r="CC440" s="452"/>
      <c r="CD440" s="452"/>
      <c r="CE440" s="56"/>
      <c r="CF440" s="452"/>
      <c r="CG440" s="452"/>
      <c r="CH440" s="452"/>
      <c r="CI440" s="452"/>
      <c r="CK440" s="382"/>
      <c r="CL440" s="382"/>
      <c r="CM440" s="382"/>
      <c r="CP440" s="464"/>
      <c r="CQ440" s="380"/>
      <c r="CR440" s="476"/>
      <c r="CS440" s="382"/>
      <c r="CT440" s="477"/>
      <c r="DB440" s="438"/>
      <c r="DC440" s="461"/>
      <c r="DD440" s="382"/>
      <c r="DE440" s="382"/>
      <c r="DF440" s="382"/>
      <c r="DJ440" s="438"/>
      <c r="DK440" s="461"/>
      <c r="DN440" s="438"/>
      <c r="DO440" s="452"/>
      <c r="DP440" s="455"/>
      <c r="DQ440" s="452"/>
      <c r="DR440" s="456"/>
      <c r="FC440" s="351" t="str">
        <f t="shared" si="74"/>
        <v/>
      </c>
      <c r="FD440" s="127"/>
    </row>
    <row r="441" spans="1:160" ht="14.5" thickBot="1" x14ac:dyDescent="0.35">
      <c r="A441" s="339"/>
      <c r="B441" s="345"/>
      <c r="C441" s="91"/>
      <c r="D441" s="360"/>
      <c r="E441" s="352"/>
      <c r="F441" s="91"/>
      <c r="G441" s="91"/>
      <c r="H441" s="346"/>
      <c r="I441" s="350"/>
      <c r="J441" s="697"/>
      <c r="K441" s="346"/>
      <c r="L441" s="349"/>
      <c r="M441" s="346"/>
      <c r="N441" s="361"/>
      <c r="O441" s="91"/>
      <c r="P441" s="91"/>
      <c r="Q441" s="91"/>
      <c r="R441" s="360"/>
      <c r="S441" s="353"/>
      <c r="T441" s="484"/>
      <c r="U441" s="40" t="str">
        <f>IF(A441="","",U$5+Header!C$6*(A441-1))</f>
        <v/>
      </c>
      <c r="W441" s="43" t="str">
        <f t="shared" si="75"/>
        <v/>
      </c>
      <c r="X441" s="42" t="str">
        <f t="shared" si="76"/>
        <v/>
      </c>
      <c r="Y441" s="238" t="str">
        <f t="shared" si="77"/>
        <v/>
      </c>
      <c r="Z441" s="112" t="str">
        <f t="shared" si="69"/>
        <v/>
      </c>
      <c r="AA441" s="833" t="str">
        <f t="shared" si="70"/>
        <v/>
      </c>
      <c r="AB441" s="456">
        <f t="shared" si="71"/>
        <v>0</v>
      </c>
      <c r="AC441" s="448">
        <f t="shared" si="73"/>
        <v>1</v>
      </c>
      <c r="AD441" s="837" t="str">
        <f t="shared" si="72"/>
        <v/>
      </c>
      <c r="AF441" s="438"/>
      <c r="AG441" s="461"/>
      <c r="AO441" s="438"/>
      <c r="AP441" s="472"/>
      <c r="AQ441" s="473"/>
      <c r="AR441" s="424"/>
      <c r="AS441" s="56"/>
      <c r="AT441" s="44"/>
      <c r="AU441" s="501"/>
      <c r="AV441" s="452"/>
      <c r="AW441" s="497"/>
      <c r="AX441" s="44"/>
      <c r="AY441" s="452"/>
      <c r="AZ441" s="56"/>
      <c r="BA441" s="452"/>
      <c r="BB441" s="455"/>
      <c r="BC441" s="452"/>
      <c r="BD441" s="56"/>
      <c r="BE441" s="452"/>
      <c r="BF441" s="452"/>
      <c r="BG441" s="456"/>
      <c r="BH441" s="457"/>
      <c r="BI441" s="56"/>
      <c r="BJ441" s="501"/>
      <c r="BK441" s="452"/>
      <c r="BL441" s="56"/>
      <c r="BM441" s="56"/>
      <c r="BN441" s="452"/>
      <c r="BR441" s="459"/>
      <c r="BS441" s="460"/>
      <c r="BZ441" s="475"/>
      <c r="CB441" s="452"/>
      <c r="CC441" s="452"/>
      <c r="CD441" s="452"/>
      <c r="CE441" s="56"/>
      <c r="CF441" s="452"/>
      <c r="CG441" s="452"/>
      <c r="CH441" s="452"/>
      <c r="CI441" s="452"/>
      <c r="CK441" s="382"/>
      <c r="CL441" s="382"/>
      <c r="CM441" s="382"/>
      <c r="CP441" s="464"/>
      <c r="CQ441" s="380"/>
      <c r="CR441" s="476"/>
      <c r="CS441" s="382"/>
      <c r="CT441" s="477"/>
      <c r="DB441" s="438"/>
      <c r="DC441" s="461"/>
      <c r="DD441" s="382"/>
      <c r="DE441" s="382"/>
      <c r="DF441" s="382"/>
      <c r="DJ441" s="438"/>
      <c r="DK441" s="461"/>
      <c r="DN441" s="438"/>
      <c r="DO441" s="452"/>
      <c r="DP441" s="455"/>
      <c r="DQ441" s="452"/>
      <c r="DR441" s="456"/>
      <c r="FC441" s="237" t="str">
        <f t="shared" si="74"/>
        <v/>
      </c>
      <c r="FD441" s="91"/>
    </row>
    <row r="442" spans="1:160" ht="14.5" thickBot="1" x14ac:dyDescent="0.35">
      <c r="A442" s="338"/>
      <c r="B442" s="343"/>
      <c r="C442" s="128"/>
      <c r="D442" s="372"/>
      <c r="E442" s="351"/>
      <c r="F442" s="127"/>
      <c r="G442" s="127"/>
      <c r="H442" s="344"/>
      <c r="I442" s="348"/>
      <c r="J442" s="696"/>
      <c r="K442" s="344"/>
      <c r="L442" s="348"/>
      <c r="M442" s="344"/>
      <c r="N442" s="357"/>
      <c r="O442" s="127"/>
      <c r="P442" s="127"/>
      <c r="Q442" s="127"/>
      <c r="R442" s="358"/>
      <c r="S442" s="351"/>
      <c r="T442" s="127"/>
      <c r="U442" s="40" t="str">
        <f>IF(A442="","",U$5+Header!C$6*(A442-1))</f>
        <v/>
      </c>
      <c r="W442" s="43" t="str">
        <f t="shared" si="75"/>
        <v/>
      </c>
      <c r="X442" s="42" t="str">
        <f t="shared" si="76"/>
        <v/>
      </c>
      <c r="Y442" s="238" t="str">
        <f t="shared" si="77"/>
        <v/>
      </c>
      <c r="Z442" s="112" t="str">
        <f t="shared" si="69"/>
        <v/>
      </c>
      <c r="AA442" s="833" t="str">
        <f t="shared" si="70"/>
        <v/>
      </c>
      <c r="AB442" s="456">
        <f t="shared" si="71"/>
        <v>0</v>
      </c>
      <c r="AC442" s="448">
        <f t="shared" si="73"/>
        <v>1</v>
      </c>
      <c r="AD442" s="837" t="str">
        <f t="shared" si="72"/>
        <v/>
      </c>
      <c r="AF442" s="438"/>
      <c r="AG442" s="461"/>
      <c r="AO442" s="438"/>
      <c r="AP442" s="472"/>
      <c r="AQ442" s="473"/>
      <c r="AR442" s="424"/>
      <c r="AS442" s="56"/>
      <c r="AT442" s="44"/>
      <c r="AU442" s="501"/>
      <c r="AV442" s="452"/>
      <c r="AW442" s="497"/>
      <c r="AX442" s="44"/>
      <c r="AY442" s="452"/>
      <c r="AZ442" s="56"/>
      <c r="BA442" s="452"/>
      <c r="BB442" s="455"/>
      <c r="BC442" s="452"/>
      <c r="BD442" s="56"/>
      <c r="BE442" s="452"/>
      <c r="BF442" s="452"/>
      <c r="BG442" s="456"/>
      <c r="BH442" s="457"/>
      <c r="BI442" s="56"/>
      <c r="BJ442" s="501"/>
      <c r="BK442" s="452"/>
      <c r="BL442" s="56"/>
      <c r="BM442" s="56"/>
      <c r="BN442" s="452"/>
      <c r="BR442" s="459"/>
      <c r="BS442" s="460"/>
      <c r="BZ442" s="475"/>
      <c r="CB442" s="452"/>
      <c r="CC442" s="452"/>
      <c r="CD442" s="452"/>
      <c r="CE442" s="56"/>
      <c r="CF442" s="452"/>
      <c r="CG442" s="452"/>
      <c r="CH442" s="452"/>
      <c r="CI442" s="452"/>
      <c r="CK442" s="382"/>
      <c r="CL442" s="382"/>
      <c r="CM442" s="382"/>
      <c r="CP442" s="464"/>
      <c r="CQ442" s="380"/>
      <c r="CR442" s="476"/>
      <c r="CS442" s="382"/>
      <c r="CT442" s="477"/>
      <c r="DB442" s="438"/>
      <c r="DC442" s="461"/>
      <c r="DD442" s="382"/>
      <c r="DE442" s="382"/>
      <c r="DF442" s="382"/>
      <c r="DJ442" s="438"/>
      <c r="DK442" s="461"/>
      <c r="DN442" s="438"/>
      <c r="DO442" s="452"/>
      <c r="DP442" s="455"/>
      <c r="DQ442" s="452"/>
      <c r="DR442" s="456"/>
      <c r="FC442" s="351" t="str">
        <f t="shared" si="74"/>
        <v/>
      </c>
      <c r="FD442" s="127"/>
    </row>
    <row r="443" spans="1:160" ht="14.5" thickBot="1" x14ac:dyDescent="0.35">
      <c r="A443" s="339"/>
      <c r="B443" s="345"/>
      <c r="C443" s="91"/>
      <c r="D443" s="360"/>
      <c r="E443" s="352"/>
      <c r="F443" s="91"/>
      <c r="G443" s="91"/>
      <c r="H443" s="346"/>
      <c r="I443" s="350"/>
      <c r="J443" s="697"/>
      <c r="K443" s="346"/>
      <c r="L443" s="349"/>
      <c r="M443" s="346"/>
      <c r="N443" s="361"/>
      <c r="O443" s="91"/>
      <c r="P443" s="91"/>
      <c r="Q443" s="91"/>
      <c r="R443" s="360"/>
      <c r="S443" s="353"/>
      <c r="T443" s="484"/>
      <c r="U443" s="40" t="str">
        <f>IF(A443="","",U$5+Header!C$6*(A443-1))</f>
        <v/>
      </c>
      <c r="W443" s="43" t="str">
        <f t="shared" si="75"/>
        <v/>
      </c>
      <c r="X443" s="42" t="str">
        <f t="shared" si="76"/>
        <v/>
      </c>
      <c r="Y443" s="238" t="str">
        <f t="shared" si="77"/>
        <v/>
      </c>
      <c r="Z443" s="112" t="str">
        <f t="shared" si="69"/>
        <v/>
      </c>
      <c r="AA443" s="833" t="str">
        <f t="shared" si="70"/>
        <v/>
      </c>
      <c r="AB443" s="456">
        <f t="shared" si="71"/>
        <v>0</v>
      </c>
      <c r="AC443" s="448">
        <f t="shared" si="73"/>
        <v>1</v>
      </c>
      <c r="AD443" s="837" t="str">
        <f t="shared" si="72"/>
        <v/>
      </c>
      <c r="AF443" s="438"/>
      <c r="AG443" s="461"/>
      <c r="AO443" s="504"/>
      <c r="AP443" s="472"/>
      <c r="AQ443" s="473"/>
      <c r="AR443" s="424"/>
      <c r="AS443" s="56"/>
      <c r="AT443" s="44"/>
      <c r="AU443" s="501"/>
      <c r="AV443" s="452"/>
      <c r="AW443" s="497"/>
      <c r="AX443" s="44"/>
      <c r="AY443" s="452"/>
      <c r="AZ443" s="56"/>
      <c r="BA443" s="452"/>
      <c r="BB443" s="455"/>
      <c r="BC443" s="452"/>
      <c r="BD443" s="56"/>
      <c r="BE443" s="452"/>
      <c r="BF443" s="452"/>
      <c r="BG443" s="456"/>
      <c r="BH443" s="457"/>
      <c r="BI443" s="56"/>
      <c r="BJ443" s="501"/>
      <c r="BK443" s="452"/>
      <c r="BL443" s="56"/>
      <c r="BM443" s="56"/>
      <c r="BN443" s="452"/>
      <c r="BR443" s="459"/>
      <c r="BS443" s="460"/>
      <c r="BZ443" s="475"/>
      <c r="CB443" s="452"/>
      <c r="CC443" s="452"/>
      <c r="CD443" s="452"/>
      <c r="CE443" s="56"/>
      <c r="CF443" s="452"/>
      <c r="CG443" s="452"/>
      <c r="CH443" s="452"/>
      <c r="CI443" s="452"/>
      <c r="CK443" s="382"/>
      <c r="CL443" s="382"/>
      <c r="CM443" s="382"/>
      <c r="CP443" s="464"/>
      <c r="CQ443" s="380"/>
      <c r="CR443" s="476"/>
      <c r="CS443" s="382"/>
      <c r="CT443" s="477"/>
      <c r="DB443" s="438"/>
      <c r="DC443" s="461"/>
      <c r="DD443" s="382"/>
      <c r="DE443" s="382"/>
      <c r="DF443" s="382"/>
      <c r="DJ443" s="438"/>
      <c r="DK443" s="461"/>
      <c r="DN443" s="438"/>
      <c r="DO443" s="452"/>
      <c r="DP443" s="455"/>
      <c r="DQ443" s="452"/>
      <c r="DR443" s="456"/>
      <c r="FC443" s="237" t="str">
        <f t="shared" si="74"/>
        <v/>
      </c>
      <c r="FD443" s="91"/>
    </row>
    <row r="444" spans="1:160" ht="14.5" thickBot="1" x14ac:dyDescent="0.35">
      <c r="A444" s="338"/>
      <c r="B444" s="343"/>
      <c r="C444" s="128"/>
      <c r="D444" s="372"/>
      <c r="E444" s="351"/>
      <c r="F444" s="127"/>
      <c r="G444" s="127"/>
      <c r="H444" s="344"/>
      <c r="I444" s="348"/>
      <c r="J444" s="696"/>
      <c r="K444" s="344"/>
      <c r="L444" s="348"/>
      <c r="M444" s="344"/>
      <c r="N444" s="357"/>
      <c r="O444" s="127"/>
      <c r="P444" s="127"/>
      <c r="Q444" s="127"/>
      <c r="R444" s="358"/>
      <c r="S444" s="351"/>
      <c r="T444" s="127"/>
      <c r="U444" s="40" t="str">
        <f>IF(A444="","",U$5+Header!C$6*(A444-1))</f>
        <v/>
      </c>
      <c r="W444" s="43" t="str">
        <f t="shared" si="75"/>
        <v/>
      </c>
      <c r="X444" s="42" t="str">
        <f t="shared" si="76"/>
        <v/>
      </c>
      <c r="Y444" s="238" t="str">
        <f t="shared" si="77"/>
        <v/>
      </c>
      <c r="Z444" s="112" t="str">
        <f t="shared" si="69"/>
        <v/>
      </c>
      <c r="AA444" s="833" t="str">
        <f t="shared" si="70"/>
        <v/>
      </c>
      <c r="AB444" s="456">
        <f t="shared" si="71"/>
        <v>0</v>
      </c>
      <c r="AC444" s="448">
        <f t="shared" si="73"/>
        <v>1</v>
      </c>
      <c r="AD444" s="837" t="str">
        <f t="shared" si="72"/>
        <v/>
      </c>
      <c r="AF444" s="438"/>
      <c r="AG444" s="461"/>
      <c r="AO444" s="504"/>
      <c r="AP444" s="472"/>
      <c r="AQ444" s="473"/>
      <c r="AR444" s="424"/>
      <c r="AS444" s="56"/>
      <c r="AT444" s="44"/>
      <c r="AU444" s="501"/>
      <c r="AV444" s="452"/>
      <c r="AW444" s="497"/>
      <c r="AX444" s="44"/>
      <c r="AY444" s="452"/>
      <c r="AZ444" s="56"/>
      <c r="BA444" s="452"/>
      <c r="BB444" s="455"/>
      <c r="BC444" s="452"/>
      <c r="BD444" s="56"/>
      <c r="BE444" s="452"/>
      <c r="BF444" s="452"/>
      <c r="BG444" s="456"/>
      <c r="BH444" s="457"/>
      <c r="BI444" s="56"/>
      <c r="BJ444" s="501"/>
      <c r="BK444" s="452"/>
      <c r="BL444" s="56"/>
      <c r="BM444" s="56"/>
      <c r="BN444" s="452"/>
      <c r="BR444" s="459"/>
      <c r="BS444" s="460"/>
      <c r="BZ444" s="475"/>
      <c r="CB444" s="452"/>
      <c r="CC444" s="452"/>
      <c r="CD444" s="452"/>
      <c r="CE444" s="56"/>
      <c r="CF444" s="452"/>
      <c r="CG444" s="452"/>
      <c r="CH444" s="452"/>
      <c r="CI444" s="452"/>
      <c r="CK444" s="382"/>
      <c r="CL444" s="382"/>
      <c r="CM444" s="382"/>
      <c r="CP444" s="464"/>
      <c r="CQ444" s="380"/>
      <c r="CR444" s="476"/>
      <c r="CS444" s="382"/>
      <c r="CT444" s="477"/>
      <c r="DB444" s="438"/>
      <c r="DC444" s="461"/>
      <c r="DD444" s="382"/>
      <c r="DE444" s="382"/>
      <c r="DF444" s="382"/>
      <c r="DJ444" s="438"/>
      <c r="DK444" s="461"/>
      <c r="DN444" s="438"/>
      <c r="DO444" s="452"/>
      <c r="DP444" s="455"/>
      <c r="DQ444" s="452"/>
      <c r="DR444" s="456"/>
      <c r="FC444" s="351" t="str">
        <f t="shared" si="74"/>
        <v/>
      </c>
      <c r="FD444" s="127"/>
    </row>
    <row r="445" spans="1:160" ht="14.5" thickBot="1" x14ac:dyDescent="0.35">
      <c r="A445" s="339"/>
      <c r="B445" s="345"/>
      <c r="C445" s="91"/>
      <c r="D445" s="360"/>
      <c r="E445" s="352"/>
      <c r="F445" s="91"/>
      <c r="G445" s="91"/>
      <c r="H445" s="346"/>
      <c r="I445" s="350"/>
      <c r="J445" s="697"/>
      <c r="K445" s="346"/>
      <c r="L445" s="349"/>
      <c r="M445" s="346"/>
      <c r="N445" s="361"/>
      <c r="O445" s="91"/>
      <c r="P445" s="91"/>
      <c r="Q445" s="91"/>
      <c r="R445" s="360"/>
      <c r="S445" s="353"/>
      <c r="T445" s="484"/>
      <c r="U445" s="40" t="str">
        <f>IF(A445="","",U$5+Header!C$6*(A445-1))</f>
        <v/>
      </c>
      <c r="W445" s="43" t="str">
        <f t="shared" si="75"/>
        <v/>
      </c>
      <c r="X445" s="42" t="str">
        <f t="shared" si="76"/>
        <v/>
      </c>
      <c r="Y445" s="238" t="str">
        <f t="shared" si="77"/>
        <v/>
      </c>
      <c r="Z445" s="112" t="str">
        <f t="shared" si="69"/>
        <v/>
      </c>
      <c r="AA445" s="833" t="str">
        <f t="shared" si="70"/>
        <v/>
      </c>
      <c r="AB445" s="456">
        <f t="shared" si="71"/>
        <v>0</v>
      </c>
      <c r="AC445" s="448">
        <f t="shared" si="73"/>
        <v>1</v>
      </c>
      <c r="AD445" s="837" t="str">
        <f t="shared" si="72"/>
        <v/>
      </c>
      <c r="AF445" s="438"/>
      <c r="AG445" s="461"/>
      <c r="AO445" s="504"/>
      <c r="AP445" s="472"/>
      <c r="AQ445" s="473"/>
      <c r="AR445" s="424"/>
      <c r="AS445" s="56"/>
      <c r="AT445" s="44"/>
      <c r="AU445" s="501"/>
      <c r="AV445" s="452"/>
      <c r="AW445" s="497"/>
      <c r="AX445" s="44"/>
      <c r="AY445" s="452"/>
      <c r="AZ445" s="56"/>
      <c r="BA445" s="452"/>
      <c r="BB445" s="455"/>
      <c r="BC445" s="452"/>
      <c r="BD445" s="56"/>
      <c r="BE445" s="452"/>
      <c r="BF445" s="452"/>
      <c r="BG445" s="456"/>
      <c r="BH445" s="457"/>
      <c r="BI445" s="56"/>
      <c r="BJ445" s="424"/>
      <c r="BK445" s="452"/>
      <c r="BL445" s="56"/>
      <c r="BM445" s="56"/>
      <c r="BN445" s="452"/>
      <c r="BR445" s="459"/>
      <c r="BS445" s="460"/>
      <c r="BZ445" s="475"/>
      <c r="CB445" s="452"/>
      <c r="CC445" s="452"/>
      <c r="CD445" s="452"/>
      <c r="CE445" s="56"/>
      <c r="CF445" s="452"/>
      <c r="CG445" s="452"/>
      <c r="CH445" s="452"/>
      <c r="CI445" s="452"/>
      <c r="CK445" s="382"/>
      <c r="CL445" s="382"/>
      <c r="CM445" s="382"/>
      <c r="CP445" s="464"/>
      <c r="CQ445" s="380"/>
      <c r="CR445" s="476"/>
      <c r="CS445" s="382"/>
      <c r="CT445" s="477"/>
      <c r="DB445" s="438"/>
      <c r="DC445" s="461"/>
      <c r="DD445" s="382"/>
      <c r="DE445" s="382"/>
      <c r="DF445" s="382"/>
      <c r="DJ445" s="438"/>
      <c r="DK445" s="461"/>
      <c r="DN445" s="438"/>
      <c r="DO445" s="452"/>
      <c r="DP445" s="455"/>
      <c r="DQ445" s="452"/>
      <c r="DR445" s="456"/>
      <c r="FC445" s="237" t="str">
        <f t="shared" si="74"/>
        <v/>
      </c>
      <c r="FD445" s="91"/>
    </row>
    <row r="446" spans="1:160" ht="14.5" thickBot="1" x14ac:dyDescent="0.35">
      <c r="A446" s="338"/>
      <c r="B446" s="343"/>
      <c r="C446" s="128"/>
      <c r="D446" s="372"/>
      <c r="E446" s="351"/>
      <c r="F446" s="127"/>
      <c r="G446" s="127"/>
      <c r="H446" s="344"/>
      <c r="I446" s="348"/>
      <c r="J446" s="696"/>
      <c r="K446" s="344"/>
      <c r="L446" s="348"/>
      <c r="M446" s="344"/>
      <c r="N446" s="357"/>
      <c r="O446" s="127"/>
      <c r="P446" s="127"/>
      <c r="Q446" s="127"/>
      <c r="R446" s="358"/>
      <c r="S446" s="351"/>
      <c r="T446" s="127"/>
      <c r="U446" s="40" t="str">
        <f>IF(A446="","",U$5+Header!C$6*(A446-1))</f>
        <v/>
      </c>
      <c r="W446" s="43" t="str">
        <f t="shared" si="75"/>
        <v/>
      </c>
      <c r="X446" s="42" t="str">
        <f t="shared" si="76"/>
        <v/>
      </c>
      <c r="Y446" s="238" t="str">
        <f t="shared" si="77"/>
        <v/>
      </c>
      <c r="Z446" s="112" t="str">
        <f t="shared" si="69"/>
        <v/>
      </c>
      <c r="AA446" s="833" t="str">
        <f t="shared" si="70"/>
        <v/>
      </c>
      <c r="AB446" s="456">
        <f t="shared" si="71"/>
        <v>0</v>
      </c>
      <c r="AC446" s="448">
        <f t="shared" si="73"/>
        <v>1</v>
      </c>
      <c r="AD446" s="837" t="str">
        <f t="shared" si="72"/>
        <v/>
      </c>
      <c r="AF446" s="438"/>
      <c r="AG446" s="461"/>
      <c r="AO446" s="504"/>
      <c r="AP446" s="472"/>
      <c r="AQ446" s="473"/>
      <c r="AR446" s="424"/>
      <c r="AS446" s="56"/>
      <c r="AT446" s="44"/>
      <c r="AU446" s="501"/>
      <c r="AV446" s="452"/>
      <c r="AW446" s="497"/>
      <c r="AX446" s="44"/>
      <c r="AY446" s="452"/>
      <c r="AZ446" s="56"/>
      <c r="BA446" s="452"/>
      <c r="BB446" s="455"/>
      <c r="BC446" s="452"/>
      <c r="BD446" s="56"/>
      <c r="BE446" s="452"/>
      <c r="BF446" s="452"/>
      <c r="BG446" s="456"/>
      <c r="BH446" s="457"/>
      <c r="BI446" s="56"/>
      <c r="BJ446" s="424"/>
      <c r="BK446" s="452"/>
      <c r="BL446" s="56"/>
      <c r="BM446" s="56"/>
      <c r="BN446" s="452"/>
      <c r="BR446" s="459"/>
      <c r="BS446" s="460"/>
      <c r="BZ446" s="475"/>
      <c r="CB446" s="452"/>
      <c r="CC446" s="452"/>
      <c r="CD446" s="452"/>
      <c r="CE446" s="56"/>
      <c r="CF446" s="452"/>
      <c r="CG446" s="452"/>
      <c r="CH446" s="452"/>
      <c r="CI446" s="452"/>
      <c r="CK446" s="382"/>
      <c r="CL446" s="382"/>
      <c r="CM446" s="382"/>
      <c r="CP446" s="464"/>
      <c r="CQ446" s="380"/>
      <c r="CR446" s="476"/>
      <c r="CS446" s="382"/>
      <c r="CT446" s="477"/>
      <c r="DB446" s="438"/>
      <c r="DC446" s="461"/>
      <c r="DD446" s="382"/>
      <c r="DE446" s="382"/>
      <c r="DF446" s="382"/>
      <c r="DJ446" s="438"/>
      <c r="DK446" s="461"/>
      <c r="DN446" s="438"/>
      <c r="DO446" s="452"/>
      <c r="DP446" s="455"/>
      <c r="DQ446" s="452"/>
      <c r="DR446" s="456"/>
      <c r="FC446" s="351" t="str">
        <f t="shared" si="74"/>
        <v/>
      </c>
      <c r="FD446" s="127"/>
    </row>
    <row r="447" spans="1:160" ht="14.5" thickBot="1" x14ac:dyDescent="0.35">
      <c r="A447" s="339"/>
      <c r="B447" s="345"/>
      <c r="C447" s="91"/>
      <c r="D447" s="360"/>
      <c r="E447" s="352"/>
      <c r="F447" s="91"/>
      <c r="G447" s="91"/>
      <c r="H447" s="346"/>
      <c r="I447" s="350"/>
      <c r="J447" s="697"/>
      <c r="K447" s="346"/>
      <c r="L447" s="349"/>
      <c r="M447" s="346"/>
      <c r="N447" s="361"/>
      <c r="O447" s="91"/>
      <c r="P447" s="91"/>
      <c r="Q447" s="91"/>
      <c r="R447" s="360"/>
      <c r="S447" s="353"/>
      <c r="T447" s="484"/>
      <c r="U447" s="40" t="str">
        <f>IF(A447="","",U$5+Header!C$6*(A447-1))</f>
        <v/>
      </c>
      <c r="W447" s="43" t="str">
        <f t="shared" si="75"/>
        <v/>
      </c>
      <c r="X447" s="42" t="str">
        <f t="shared" si="76"/>
        <v/>
      </c>
      <c r="Y447" s="238" t="str">
        <f t="shared" si="77"/>
        <v/>
      </c>
      <c r="Z447" s="112" t="str">
        <f t="shared" si="69"/>
        <v/>
      </c>
      <c r="AA447" s="833" t="str">
        <f t="shared" si="70"/>
        <v/>
      </c>
      <c r="AB447" s="456">
        <f t="shared" si="71"/>
        <v>0</v>
      </c>
      <c r="AC447" s="448">
        <f t="shared" si="73"/>
        <v>1</v>
      </c>
      <c r="AD447" s="837" t="str">
        <f t="shared" si="72"/>
        <v/>
      </c>
      <c r="AF447" s="438"/>
      <c r="AG447" s="461"/>
      <c r="AO447" s="504"/>
      <c r="AP447" s="472"/>
      <c r="AQ447" s="473"/>
      <c r="AR447" s="424"/>
      <c r="AS447" s="56"/>
      <c r="AT447" s="44"/>
      <c r="AU447" s="501"/>
      <c r="AV447" s="452"/>
      <c r="AW447" s="497"/>
      <c r="AX447" s="44"/>
      <c r="AY447" s="452"/>
      <c r="AZ447" s="56"/>
      <c r="BA447" s="452"/>
      <c r="BB447" s="455"/>
      <c r="BC447" s="452"/>
      <c r="BD447" s="56"/>
      <c r="BE447" s="452"/>
      <c r="BF447" s="452"/>
      <c r="BG447" s="456"/>
      <c r="BH447" s="457"/>
      <c r="BI447" s="56"/>
      <c r="BJ447" s="424"/>
      <c r="BK447" s="452"/>
      <c r="BL447" s="56"/>
      <c r="BM447" s="56"/>
      <c r="BN447" s="452"/>
      <c r="BR447" s="459"/>
      <c r="BS447" s="460"/>
      <c r="BZ447" s="475"/>
      <c r="CB447" s="452"/>
      <c r="CC447" s="452"/>
      <c r="CD447" s="452"/>
      <c r="CE447" s="56"/>
      <c r="CF447" s="452"/>
      <c r="CG447" s="452"/>
      <c r="CH447" s="452"/>
      <c r="CI447" s="452"/>
      <c r="CK447" s="382"/>
      <c r="CL447" s="382"/>
      <c r="CM447" s="382"/>
      <c r="CP447" s="464"/>
      <c r="CQ447" s="380"/>
      <c r="CR447" s="476"/>
      <c r="CS447" s="382"/>
      <c r="CT447" s="477"/>
      <c r="DB447" s="438"/>
      <c r="DC447" s="461"/>
      <c r="DD447" s="382"/>
      <c r="DE447" s="382"/>
      <c r="DF447" s="382"/>
      <c r="DJ447" s="438"/>
      <c r="DK447" s="461"/>
      <c r="DN447" s="438"/>
      <c r="DO447" s="452"/>
      <c r="DP447" s="455"/>
      <c r="DQ447" s="452"/>
      <c r="DR447" s="456"/>
      <c r="FC447" s="237" t="str">
        <f t="shared" si="74"/>
        <v/>
      </c>
      <c r="FD447" s="91"/>
    </row>
    <row r="448" spans="1:160" ht="14.5" thickBot="1" x14ac:dyDescent="0.35">
      <c r="A448" s="338"/>
      <c r="B448" s="343"/>
      <c r="C448" s="128"/>
      <c r="D448" s="372"/>
      <c r="E448" s="351"/>
      <c r="F448" s="127"/>
      <c r="G448" s="127"/>
      <c r="H448" s="344"/>
      <c r="I448" s="348"/>
      <c r="J448" s="696"/>
      <c r="K448" s="344"/>
      <c r="L448" s="348"/>
      <c r="M448" s="344"/>
      <c r="N448" s="357"/>
      <c r="O448" s="127"/>
      <c r="P448" s="127"/>
      <c r="Q448" s="127"/>
      <c r="R448" s="358"/>
      <c r="S448" s="351"/>
      <c r="T448" s="127"/>
      <c r="U448" s="40" t="str">
        <f>IF(A448="","",U$5+Header!C$6*(A448-1))</f>
        <v/>
      </c>
      <c r="W448" s="43" t="str">
        <f t="shared" si="75"/>
        <v/>
      </c>
      <c r="X448" s="42" t="str">
        <f t="shared" si="76"/>
        <v/>
      </c>
      <c r="Y448" s="238" t="str">
        <f t="shared" si="77"/>
        <v/>
      </c>
      <c r="Z448" s="112" t="str">
        <f t="shared" si="69"/>
        <v/>
      </c>
      <c r="AA448" s="833" t="str">
        <f t="shared" si="70"/>
        <v/>
      </c>
      <c r="AB448" s="456">
        <f t="shared" si="71"/>
        <v>0</v>
      </c>
      <c r="AC448" s="448">
        <f t="shared" si="73"/>
        <v>1</v>
      </c>
      <c r="AD448" s="837" t="str">
        <f t="shared" si="72"/>
        <v/>
      </c>
      <c r="AF448" s="438"/>
      <c r="AG448" s="461"/>
      <c r="AO448" s="504"/>
      <c r="AP448" s="472"/>
      <c r="AQ448" s="473"/>
      <c r="AR448" s="424"/>
      <c r="AS448" s="56"/>
      <c r="AT448" s="44"/>
      <c r="AU448" s="501"/>
      <c r="AV448" s="452"/>
      <c r="AW448" s="497"/>
      <c r="AX448" s="44"/>
      <c r="AY448" s="452"/>
      <c r="AZ448" s="56"/>
      <c r="BA448" s="452"/>
      <c r="BB448" s="455"/>
      <c r="BC448" s="452"/>
      <c r="BD448" s="56"/>
      <c r="BE448" s="452"/>
      <c r="BF448" s="452"/>
      <c r="BG448" s="456"/>
      <c r="BH448" s="457"/>
      <c r="BI448" s="56"/>
      <c r="BJ448" s="424"/>
      <c r="BK448" s="452"/>
      <c r="BL448" s="56"/>
      <c r="BM448" s="56"/>
      <c r="BN448" s="452"/>
      <c r="BR448" s="459"/>
      <c r="BS448" s="460"/>
      <c r="BZ448" s="475"/>
      <c r="CB448" s="452"/>
      <c r="CC448" s="452"/>
      <c r="CD448" s="452"/>
      <c r="CE448" s="56"/>
      <c r="CF448" s="452"/>
      <c r="CG448" s="452"/>
      <c r="CH448" s="452"/>
      <c r="CI448" s="452"/>
      <c r="CK448" s="382"/>
      <c r="CL448" s="382"/>
      <c r="CM448" s="382"/>
      <c r="CP448" s="464"/>
      <c r="CQ448" s="380"/>
      <c r="CR448" s="476"/>
      <c r="CS448" s="382"/>
      <c r="CT448" s="477"/>
      <c r="DB448" s="438"/>
      <c r="DC448" s="461"/>
      <c r="DD448" s="382"/>
      <c r="DE448" s="382"/>
      <c r="DF448" s="382"/>
      <c r="DJ448" s="438"/>
      <c r="DK448" s="461"/>
      <c r="DN448" s="438"/>
      <c r="DO448" s="452"/>
      <c r="DP448" s="455"/>
      <c r="DQ448" s="452"/>
      <c r="DR448" s="456"/>
      <c r="FC448" s="351" t="str">
        <f t="shared" si="74"/>
        <v/>
      </c>
      <c r="FD448" s="127"/>
    </row>
    <row r="449" spans="1:160" ht="14.5" thickBot="1" x14ac:dyDescent="0.35">
      <c r="A449" s="339"/>
      <c r="B449" s="345"/>
      <c r="C449" s="91"/>
      <c r="D449" s="360"/>
      <c r="E449" s="352"/>
      <c r="F449" s="91"/>
      <c r="G449" s="91"/>
      <c r="H449" s="346"/>
      <c r="I449" s="350"/>
      <c r="J449" s="697"/>
      <c r="K449" s="346"/>
      <c r="L449" s="349"/>
      <c r="M449" s="346"/>
      <c r="N449" s="361"/>
      <c r="O449" s="91"/>
      <c r="P449" s="91"/>
      <c r="Q449" s="91"/>
      <c r="R449" s="360"/>
      <c r="S449" s="353"/>
      <c r="T449" s="484"/>
      <c r="U449" s="40" t="str">
        <f>IF(A449="","",U$5+Header!C$6*(A449-1))</f>
        <v/>
      </c>
      <c r="W449" s="43" t="str">
        <f t="shared" si="75"/>
        <v/>
      </c>
      <c r="X449" s="42" t="str">
        <f t="shared" si="76"/>
        <v/>
      </c>
      <c r="Y449" s="238" t="str">
        <f t="shared" si="77"/>
        <v/>
      </c>
      <c r="Z449" s="112" t="str">
        <f t="shared" si="69"/>
        <v/>
      </c>
      <c r="AA449" s="833" t="str">
        <f t="shared" si="70"/>
        <v/>
      </c>
      <c r="AB449" s="456">
        <f t="shared" si="71"/>
        <v>0</v>
      </c>
      <c r="AC449" s="448">
        <f t="shared" si="73"/>
        <v>1</v>
      </c>
      <c r="AD449" s="837" t="str">
        <f t="shared" si="72"/>
        <v/>
      </c>
      <c r="AF449" s="438"/>
      <c r="AG449" s="461"/>
      <c r="AO449" s="504"/>
      <c r="AP449" s="472"/>
      <c r="AQ449" s="473"/>
      <c r="AR449" s="424"/>
      <c r="AS449" s="56"/>
      <c r="AT449" s="44"/>
      <c r="AU449" s="501"/>
      <c r="AV449" s="452"/>
      <c r="AW449" s="497"/>
      <c r="AX449" s="44"/>
      <c r="AY449" s="452"/>
      <c r="AZ449" s="56"/>
      <c r="BA449" s="452"/>
      <c r="BB449" s="455"/>
      <c r="BC449" s="452"/>
      <c r="BD449" s="56"/>
      <c r="BE449" s="452"/>
      <c r="BF449" s="452"/>
      <c r="BG449" s="456"/>
      <c r="BH449" s="457"/>
      <c r="BI449" s="56"/>
      <c r="BJ449" s="424"/>
      <c r="BK449" s="452"/>
      <c r="BL449" s="56"/>
      <c r="BM449" s="56"/>
      <c r="BN449" s="452"/>
      <c r="BR449" s="459"/>
      <c r="BS449" s="460"/>
      <c r="BZ449" s="475"/>
      <c r="CB449" s="452"/>
      <c r="CC449" s="452"/>
      <c r="CD449" s="452"/>
      <c r="CE449" s="56"/>
      <c r="CF449" s="452"/>
      <c r="CG449" s="452"/>
      <c r="CH449" s="452"/>
      <c r="CI449" s="452"/>
      <c r="CK449" s="382"/>
      <c r="CL449" s="382"/>
      <c r="CM449" s="382"/>
      <c r="CP449" s="464"/>
      <c r="CQ449" s="380"/>
      <c r="CR449" s="476"/>
      <c r="CS449" s="382"/>
      <c r="CT449" s="477"/>
      <c r="DB449" s="438"/>
      <c r="DC449" s="461"/>
      <c r="DD449" s="382"/>
      <c r="DE449" s="382"/>
      <c r="DF449" s="382"/>
      <c r="DJ449" s="438"/>
      <c r="DK449" s="461"/>
      <c r="DN449" s="438"/>
      <c r="DO449" s="452"/>
      <c r="DP449" s="455"/>
      <c r="DQ449" s="452"/>
      <c r="DR449" s="456"/>
      <c r="FC449" s="237" t="str">
        <f t="shared" si="74"/>
        <v/>
      </c>
      <c r="FD449" s="91"/>
    </row>
    <row r="450" spans="1:160" ht="14.5" thickBot="1" x14ac:dyDescent="0.35">
      <c r="A450" s="338"/>
      <c r="B450" s="343"/>
      <c r="C450" s="128"/>
      <c r="D450" s="372"/>
      <c r="E450" s="351"/>
      <c r="F450" s="127"/>
      <c r="G450" s="127"/>
      <c r="H450" s="344"/>
      <c r="I450" s="348"/>
      <c r="J450" s="696"/>
      <c r="K450" s="344"/>
      <c r="L450" s="348"/>
      <c r="M450" s="344"/>
      <c r="N450" s="357"/>
      <c r="O450" s="127"/>
      <c r="P450" s="127"/>
      <c r="Q450" s="127"/>
      <c r="R450" s="358"/>
      <c r="S450" s="351"/>
      <c r="T450" s="127"/>
      <c r="U450" s="40" t="str">
        <f>IF(A450="","",U$5+Header!C$6*(A450-1))</f>
        <v/>
      </c>
      <c r="W450" s="43" t="str">
        <f t="shared" si="75"/>
        <v/>
      </c>
      <c r="X450" s="42" t="str">
        <f t="shared" si="76"/>
        <v/>
      </c>
      <c r="Y450" s="238" t="str">
        <f t="shared" si="77"/>
        <v/>
      </c>
      <c r="Z450" s="112" t="str">
        <f t="shared" si="69"/>
        <v/>
      </c>
      <c r="AA450" s="833" t="str">
        <f t="shared" si="70"/>
        <v/>
      </c>
      <c r="AB450" s="456">
        <f t="shared" si="71"/>
        <v>0</v>
      </c>
      <c r="AC450" s="448">
        <f t="shared" si="73"/>
        <v>1</v>
      </c>
      <c r="AD450" s="837" t="str">
        <f t="shared" si="72"/>
        <v/>
      </c>
      <c r="AF450" s="438"/>
      <c r="AG450" s="461"/>
      <c r="AO450" s="504"/>
      <c r="AP450" s="472"/>
      <c r="AQ450" s="473"/>
      <c r="AR450" s="424"/>
      <c r="AS450" s="56"/>
      <c r="AT450" s="44"/>
      <c r="AU450" s="501"/>
      <c r="AV450" s="452"/>
      <c r="AW450" s="497"/>
      <c r="AX450" s="44"/>
      <c r="AY450" s="452"/>
      <c r="AZ450" s="56"/>
      <c r="BA450" s="452"/>
      <c r="BB450" s="455"/>
      <c r="BC450" s="452"/>
      <c r="BD450" s="56"/>
      <c r="BE450" s="452"/>
      <c r="BF450" s="452"/>
      <c r="BG450" s="456"/>
      <c r="BH450" s="457"/>
      <c r="BI450" s="56"/>
      <c r="BJ450" s="424"/>
      <c r="BK450" s="452"/>
      <c r="BL450" s="56"/>
      <c r="BM450" s="56"/>
      <c r="BN450" s="452"/>
      <c r="BR450" s="459"/>
      <c r="BS450" s="460"/>
      <c r="BZ450" s="475"/>
      <c r="CB450" s="452"/>
      <c r="CC450" s="452"/>
      <c r="CD450" s="452"/>
      <c r="CE450" s="56"/>
      <c r="CF450" s="452"/>
      <c r="CG450" s="452"/>
      <c r="CH450" s="452"/>
      <c r="CI450" s="452"/>
      <c r="CK450" s="382"/>
      <c r="CL450" s="382"/>
      <c r="CM450" s="382"/>
      <c r="CP450" s="464"/>
      <c r="CQ450" s="380"/>
      <c r="CR450" s="476"/>
      <c r="CS450" s="382"/>
      <c r="CT450" s="477"/>
      <c r="DB450" s="438"/>
      <c r="DC450" s="461"/>
      <c r="DD450" s="382"/>
      <c r="DE450" s="382"/>
      <c r="DF450" s="382"/>
      <c r="DJ450" s="438"/>
      <c r="DK450" s="461"/>
      <c r="DN450" s="438"/>
      <c r="DO450" s="452"/>
      <c r="DP450" s="455"/>
      <c r="DQ450" s="452"/>
      <c r="DR450" s="456"/>
      <c r="FC450" s="351" t="str">
        <f t="shared" si="74"/>
        <v/>
      </c>
      <c r="FD450" s="127"/>
    </row>
    <row r="451" spans="1:160" ht="14.5" thickBot="1" x14ac:dyDescent="0.35">
      <c r="A451" s="339"/>
      <c r="B451" s="345"/>
      <c r="C451" s="91"/>
      <c r="D451" s="360"/>
      <c r="E451" s="352"/>
      <c r="F451" s="91"/>
      <c r="G451" s="91"/>
      <c r="H451" s="346"/>
      <c r="I451" s="350"/>
      <c r="J451" s="697"/>
      <c r="K451" s="346"/>
      <c r="L451" s="349"/>
      <c r="M451" s="346"/>
      <c r="N451" s="361"/>
      <c r="O451" s="91"/>
      <c r="P451" s="91"/>
      <c r="Q451" s="91"/>
      <c r="R451" s="360"/>
      <c r="S451" s="353"/>
      <c r="T451" s="484"/>
      <c r="U451" s="40" t="str">
        <f>IF(A451="","",U$5+Header!C$6*(A451-1))</f>
        <v/>
      </c>
      <c r="W451" s="43" t="str">
        <f t="shared" si="75"/>
        <v/>
      </c>
      <c r="X451" s="42" t="str">
        <f t="shared" si="76"/>
        <v/>
      </c>
      <c r="Y451" s="238" t="str">
        <f t="shared" si="77"/>
        <v/>
      </c>
      <c r="Z451" s="112" t="str">
        <f t="shared" si="69"/>
        <v/>
      </c>
      <c r="AA451" s="833" t="str">
        <f t="shared" si="70"/>
        <v/>
      </c>
      <c r="AB451" s="456">
        <f t="shared" si="71"/>
        <v>0</v>
      </c>
      <c r="AC451" s="448">
        <f t="shared" si="73"/>
        <v>1</v>
      </c>
      <c r="AD451" s="837" t="str">
        <f t="shared" si="72"/>
        <v/>
      </c>
      <c r="AF451" s="438"/>
      <c r="AG451" s="461"/>
      <c r="AO451" s="504"/>
      <c r="AP451" s="472"/>
      <c r="AQ451" s="473"/>
      <c r="AR451" s="424"/>
      <c r="AS451" s="56"/>
      <c r="AT451" s="44"/>
      <c r="AU451" s="501"/>
      <c r="AV451" s="452"/>
      <c r="AW451" s="497"/>
      <c r="AX451" s="44"/>
      <c r="AY451" s="452"/>
      <c r="AZ451" s="56"/>
      <c r="BA451" s="452"/>
      <c r="BB451" s="455"/>
      <c r="BC451" s="452"/>
      <c r="BD451" s="56"/>
      <c r="BE451" s="452"/>
      <c r="BF451" s="452"/>
      <c r="BG451" s="456"/>
      <c r="BH451" s="457"/>
      <c r="BI451" s="56"/>
      <c r="BJ451" s="424"/>
      <c r="BK451" s="452"/>
      <c r="BL451" s="56"/>
      <c r="BM451" s="56"/>
      <c r="BN451" s="452"/>
      <c r="BR451" s="459"/>
      <c r="BS451" s="460"/>
      <c r="BZ451" s="475"/>
      <c r="CB451" s="452"/>
      <c r="CC451" s="452"/>
      <c r="CD451" s="452"/>
      <c r="CE451" s="56"/>
      <c r="CF451" s="452"/>
      <c r="CG451" s="452"/>
      <c r="CH451" s="452"/>
      <c r="CI451" s="452"/>
      <c r="CK451" s="382"/>
      <c r="CL451" s="382"/>
      <c r="CM451" s="382"/>
      <c r="CP451" s="464"/>
      <c r="CQ451" s="380"/>
      <c r="CR451" s="476"/>
      <c r="CS451" s="382"/>
      <c r="CT451" s="477"/>
      <c r="DB451" s="438"/>
      <c r="DC451" s="461"/>
      <c r="DD451" s="382"/>
      <c r="DE451" s="382"/>
      <c r="DF451" s="382"/>
      <c r="DJ451" s="438"/>
      <c r="DK451" s="461"/>
      <c r="DN451" s="438"/>
      <c r="DO451" s="452"/>
      <c r="DP451" s="455"/>
      <c r="DQ451" s="452"/>
      <c r="DR451" s="456"/>
      <c r="FC451" s="237" t="str">
        <f t="shared" si="74"/>
        <v/>
      </c>
      <c r="FD451" s="91"/>
    </row>
    <row r="452" spans="1:160" ht="14.5" thickBot="1" x14ac:dyDescent="0.35">
      <c r="A452" s="338"/>
      <c r="B452" s="343"/>
      <c r="C452" s="128"/>
      <c r="D452" s="372"/>
      <c r="E452" s="351"/>
      <c r="F452" s="127"/>
      <c r="G452" s="127"/>
      <c r="H452" s="344"/>
      <c r="I452" s="348"/>
      <c r="J452" s="696"/>
      <c r="K452" s="344"/>
      <c r="L452" s="348"/>
      <c r="M452" s="344"/>
      <c r="N452" s="357"/>
      <c r="O452" s="127"/>
      <c r="P452" s="127"/>
      <c r="Q452" s="127"/>
      <c r="R452" s="358"/>
      <c r="S452" s="351"/>
      <c r="T452" s="127"/>
      <c r="U452" s="40" t="str">
        <f>IF(A452="","",U$5+Header!C$6*(A452-1))</f>
        <v/>
      </c>
      <c r="W452" s="43" t="str">
        <f t="shared" si="75"/>
        <v/>
      </c>
      <c r="X452" s="42" t="str">
        <f t="shared" si="76"/>
        <v/>
      </c>
      <c r="Y452" s="238" t="str">
        <f t="shared" si="77"/>
        <v/>
      </c>
      <c r="Z452" s="112" t="str">
        <f t="shared" si="69"/>
        <v/>
      </c>
      <c r="AA452" s="833" t="str">
        <f t="shared" si="70"/>
        <v/>
      </c>
      <c r="AB452" s="456">
        <f t="shared" si="71"/>
        <v>0</v>
      </c>
      <c r="AC452" s="448">
        <f t="shared" si="73"/>
        <v>1</v>
      </c>
      <c r="AD452" s="837" t="str">
        <f t="shared" si="72"/>
        <v/>
      </c>
      <c r="AF452" s="438"/>
      <c r="AG452" s="461"/>
      <c r="AO452" s="504"/>
      <c r="AP452" s="472"/>
      <c r="AQ452" s="473"/>
      <c r="AR452" s="424"/>
      <c r="AS452" s="56"/>
      <c r="AT452" s="44"/>
      <c r="AU452" s="501"/>
      <c r="AV452" s="452"/>
      <c r="AW452" s="497"/>
      <c r="AX452" s="44"/>
      <c r="AY452" s="452"/>
      <c r="AZ452" s="56"/>
      <c r="BA452" s="452"/>
      <c r="BB452" s="455"/>
      <c r="BC452" s="452"/>
      <c r="BD452" s="56"/>
      <c r="BE452" s="452"/>
      <c r="BF452" s="452"/>
      <c r="BG452" s="456"/>
      <c r="BH452" s="457"/>
      <c r="BI452" s="56"/>
      <c r="BJ452" s="424"/>
      <c r="BK452" s="452"/>
      <c r="BL452" s="56"/>
      <c r="BM452" s="56"/>
      <c r="BN452" s="452"/>
      <c r="BR452" s="459"/>
      <c r="BS452" s="460"/>
      <c r="BZ452" s="475"/>
      <c r="CB452" s="452"/>
      <c r="CC452" s="452"/>
      <c r="CD452" s="452"/>
      <c r="CE452" s="56"/>
      <c r="CF452" s="452"/>
      <c r="CG452" s="452"/>
      <c r="CH452" s="452"/>
      <c r="CI452" s="452"/>
      <c r="CK452" s="382"/>
      <c r="CL452" s="382"/>
      <c r="CM452" s="382"/>
      <c r="CP452" s="464"/>
      <c r="CQ452" s="380"/>
      <c r="CR452" s="476"/>
      <c r="CS452" s="382"/>
      <c r="CT452" s="477"/>
      <c r="DB452" s="438"/>
      <c r="DC452" s="461"/>
      <c r="DD452" s="382"/>
      <c r="DE452" s="382"/>
      <c r="DF452" s="382"/>
      <c r="DJ452" s="438"/>
      <c r="DK452" s="461"/>
      <c r="DN452" s="438"/>
      <c r="DO452" s="452"/>
      <c r="DP452" s="455"/>
      <c r="DQ452" s="452"/>
      <c r="DR452" s="456"/>
      <c r="FC452" s="351" t="str">
        <f t="shared" si="74"/>
        <v/>
      </c>
      <c r="FD452" s="127"/>
    </row>
    <row r="453" spans="1:160" ht="14.5" thickBot="1" x14ac:dyDescent="0.35">
      <c r="A453" s="339"/>
      <c r="B453" s="345"/>
      <c r="C453" s="91"/>
      <c r="D453" s="360"/>
      <c r="E453" s="352"/>
      <c r="F453" s="91"/>
      <c r="G453" s="91"/>
      <c r="H453" s="346"/>
      <c r="I453" s="350"/>
      <c r="J453" s="697"/>
      <c r="K453" s="346"/>
      <c r="L453" s="349"/>
      <c r="M453" s="346"/>
      <c r="N453" s="361"/>
      <c r="O453" s="91"/>
      <c r="P453" s="91"/>
      <c r="Q453" s="91"/>
      <c r="R453" s="360"/>
      <c r="S453" s="353"/>
      <c r="T453" s="484"/>
      <c r="U453" s="40" t="str">
        <f>IF(A453="","",U$5+Header!C$6*(A453-1))</f>
        <v/>
      </c>
      <c r="W453" s="43" t="str">
        <f t="shared" si="75"/>
        <v/>
      </c>
      <c r="X453" s="42" t="str">
        <f t="shared" si="76"/>
        <v/>
      </c>
      <c r="Y453" s="238" t="str">
        <f t="shared" si="77"/>
        <v/>
      </c>
      <c r="Z453" s="112" t="str">
        <f t="shared" si="69"/>
        <v/>
      </c>
      <c r="AA453" s="833" t="str">
        <f t="shared" si="70"/>
        <v/>
      </c>
      <c r="AB453" s="456">
        <f t="shared" si="71"/>
        <v>0</v>
      </c>
      <c r="AC453" s="448">
        <f t="shared" si="73"/>
        <v>1</v>
      </c>
      <c r="AD453" s="837" t="str">
        <f t="shared" si="72"/>
        <v/>
      </c>
      <c r="AF453" s="438"/>
      <c r="AG453" s="461"/>
      <c r="AO453" s="504"/>
      <c r="AP453" s="472"/>
      <c r="AQ453" s="473"/>
      <c r="AR453" s="424"/>
      <c r="AS453" s="56"/>
      <c r="AT453" s="44"/>
      <c r="AU453" s="501"/>
      <c r="AV453" s="452"/>
      <c r="AW453" s="497"/>
      <c r="AX453" s="44"/>
      <c r="AY453" s="452"/>
      <c r="AZ453" s="56"/>
      <c r="BA453" s="452"/>
      <c r="BB453" s="455"/>
      <c r="BC453" s="452"/>
      <c r="BD453" s="56"/>
      <c r="BE453" s="452"/>
      <c r="BF453" s="452"/>
      <c r="BG453" s="456"/>
      <c r="BH453" s="457"/>
      <c r="BI453" s="56"/>
      <c r="BJ453" s="424"/>
      <c r="BK453" s="452"/>
      <c r="BL453" s="56"/>
      <c r="BM453" s="56"/>
      <c r="BN453" s="452"/>
      <c r="BR453" s="459"/>
      <c r="BS453" s="460"/>
      <c r="BZ453" s="475"/>
      <c r="CB453" s="452"/>
      <c r="CC453" s="452"/>
      <c r="CD453" s="452"/>
      <c r="CE453" s="56"/>
      <c r="CF453" s="452"/>
      <c r="CG453" s="452"/>
      <c r="CH453" s="452"/>
      <c r="CI453" s="452"/>
      <c r="CK453" s="382"/>
      <c r="CL453" s="382"/>
      <c r="CM453" s="382"/>
      <c r="CP453" s="464"/>
      <c r="CQ453" s="380"/>
      <c r="CR453" s="476"/>
      <c r="CS453" s="382"/>
      <c r="CT453" s="477"/>
      <c r="DB453" s="438"/>
      <c r="DC453" s="461"/>
      <c r="DD453" s="382"/>
      <c r="DE453" s="382"/>
      <c r="DF453" s="382"/>
      <c r="DJ453" s="438"/>
      <c r="DK453" s="461"/>
      <c r="DN453" s="438"/>
      <c r="DO453" s="452"/>
      <c r="DP453" s="455"/>
      <c r="DQ453" s="452"/>
      <c r="DR453" s="456"/>
      <c r="FC453" s="237" t="str">
        <f t="shared" si="74"/>
        <v/>
      </c>
      <c r="FD453" s="91"/>
    </row>
    <row r="454" spans="1:160" ht="14.5" thickBot="1" x14ac:dyDescent="0.35">
      <c r="A454" s="338"/>
      <c r="B454" s="343"/>
      <c r="C454" s="128"/>
      <c r="D454" s="372"/>
      <c r="E454" s="351"/>
      <c r="F454" s="127"/>
      <c r="G454" s="127"/>
      <c r="H454" s="344"/>
      <c r="I454" s="348"/>
      <c r="J454" s="696"/>
      <c r="K454" s="344"/>
      <c r="L454" s="348"/>
      <c r="M454" s="344"/>
      <c r="N454" s="357"/>
      <c r="O454" s="127"/>
      <c r="P454" s="127"/>
      <c r="Q454" s="127"/>
      <c r="R454" s="358"/>
      <c r="S454" s="351"/>
      <c r="T454" s="127"/>
      <c r="U454" s="40" t="str">
        <f>IF(A454="","",U$5+Header!C$6*(A454-1))</f>
        <v/>
      </c>
      <c r="W454" s="43" t="str">
        <f t="shared" si="75"/>
        <v/>
      </c>
      <c r="X454" s="42" t="str">
        <f t="shared" si="76"/>
        <v/>
      </c>
      <c r="Y454" s="238" t="str">
        <f t="shared" si="77"/>
        <v/>
      </c>
      <c r="Z454" s="112" t="str">
        <f t="shared" ref="Z454:Z503" si="78">IF($Y454="cs",1,IF($Y454="cu",2,IF($Y454="us",3,IF($Y454="uu",4,""))))</f>
        <v/>
      </c>
      <c r="AA454" s="833" t="str">
        <f t="shared" ref="AA454:AA503" si="79">IF(A454="","",A454)</f>
        <v/>
      </c>
      <c r="AB454" s="456">
        <f t="shared" ref="AB454:AB503" si="80">C454</f>
        <v>0</v>
      </c>
      <c r="AC454" s="448">
        <f t="shared" si="73"/>
        <v>1</v>
      </c>
      <c r="AD454" s="837" t="str">
        <f t="shared" ref="AD454:AD503" si="81">IF(AA454&lt;&gt;"",SUMIF(AC:AC,AA454,AB:AB),"")</f>
        <v/>
      </c>
      <c r="AF454" s="438"/>
      <c r="AG454" s="461"/>
      <c r="AO454" s="504"/>
      <c r="AP454" s="472"/>
      <c r="AQ454" s="473"/>
      <c r="AR454" s="424"/>
      <c r="AS454" s="56"/>
      <c r="AT454" s="44"/>
      <c r="AU454" s="501"/>
      <c r="AV454" s="452"/>
      <c r="AW454" s="497"/>
      <c r="AX454" s="44"/>
      <c r="AY454" s="452"/>
      <c r="AZ454" s="56"/>
      <c r="BA454" s="452"/>
      <c r="BB454" s="455"/>
      <c r="BC454" s="452"/>
      <c r="BD454" s="56"/>
      <c r="BE454" s="452"/>
      <c r="BF454" s="452"/>
      <c r="BG454" s="456"/>
      <c r="BH454" s="457"/>
      <c r="BI454" s="56"/>
      <c r="BJ454" s="424"/>
      <c r="BK454" s="452"/>
      <c r="BL454" s="56"/>
      <c r="BM454" s="56"/>
      <c r="BN454" s="452"/>
      <c r="BR454" s="459"/>
      <c r="BS454" s="460"/>
      <c r="BZ454" s="475"/>
      <c r="CB454" s="452"/>
      <c r="CC454" s="452"/>
      <c r="CD454" s="452"/>
      <c r="CE454" s="56"/>
      <c r="CF454" s="452"/>
      <c r="CG454" s="452"/>
      <c r="CH454" s="452"/>
      <c r="CI454" s="452"/>
      <c r="CK454" s="382"/>
      <c r="CL454" s="382"/>
      <c r="CM454" s="382"/>
      <c r="CP454" s="464"/>
      <c r="CQ454" s="380"/>
      <c r="CR454" s="476"/>
      <c r="CS454" s="382"/>
      <c r="CT454" s="477"/>
      <c r="DB454" s="438"/>
      <c r="DC454" s="461"/>
      <c r="DD454" s="382"/>
      <c r="DE454" s="382"/>
      <c r="DF454" s="382"/>
      <c r="DJ454" s="438"/>
      <c r="DK454" s="461"/>
      <c r="DN454" s="438"/>
      <c r="DO454" s="452"/>
      <c r="DP454" s="455"/>
      <c r="DQ454" s="452"/>
      <c r="DR454" s="456"/>
      <c r="FC454" s="351" t="str">
        <f t="shared" si="74"/>
        <v/>
      </c>
      <c r="FD454" s="127"/>
    </row>
    <row r="455" spans="1:160" ht="14.5" thickBot="1" x14ac:dyDescent="0.35">
      <c r="A455" s="339"/>
      <c r="B455" s="345"/>
      <c r="C455" s="91"/>
      <c r="D455" s="360"/>
      <c r="E455" s="352"/>
      <c r="F455" s="91"/>
      <c r="G455" s="91"/>
      <c r="H455" s="346"/>
      <c r="I455" s="350"/>
      <c r="J455" s="697"/>
      <c r="K455" s="346"/>
      <c r="L455" s="349"/>
      <c r="M455" s="346"/>
      <c r="N455" s="361"/>
      <c r="O455" s="91"/>
      <c r="P455" s="91"/>
      <c r="Q455" s="91"/>
      <c r="R455" s="360"/>
      <c r="S455" s="353"/>
      <c r="T455" s="484"/>
      <c r="U455" s="40" t="str">
        <f>IF(A455="","",U$5+Header!C$6*(A455-1))</f>
        <v/>
      </c>
      <c r="W455" s="43" t="str">
        <f t="shared" si="75"/>
        <v/>
      </c>
      <c r="X455" s="42" t="str">
        <f t="shared" si="76"/>
        <v/>
      </c>
      <c r="Y455" s="238" t="str">
        <f t="shared" si="77"/>
        <v/>
      </c>
      <c r="Z455" s="112" t="str">
        <f t="shared" si="78"/>
        <v/>
      </c>
      <c r="AA455" s="833" t="str">
        <f t="shared" si="79"/>
        <v/>
      </c>
      <c r="AB455" s="456">
        <f t="shared" si="80"/>
        <v>0</v>
      </c>
      <c r="AC455" s="448">
        <f t="shared" ref="AC455:AC503" si="82">IF(A455&gt;A454,A455,AC454)</f>
        <v>1</v>
      </c>
      <c r="AD455" s="837" t="str">
        <f t="shared" si="81"/>
        <v/>
      </c>
      <c r="AF455" s="438"/>
      <c r="AG455" s="461"/>
      <c r="AO455" s="504"/>
      <c r="AP455" s="472"/>
      <c r="AQ455" s="473"/>
      <c r="AR455" s="424"/>
      <c r="AS455" s="56"/>
      <c r="AT455" s="44"/>
      <c r="AU455" s="501"/>
      <c r="AV455" s="452"/>
      <c r="AW455" s="497"/>
      <c r="AX455" s="44"/>
      <c r="AY455" s="452"/>
      <c r="AZ455" s="56"/>
      <c r="BA455" s="452"/>
      <c r="BB455" s="455"/>
      <c r="BC455" s="452"/>
      <c r="BD455" s="56"/>
      <c r="BE455" s="452"/>
      <c r="BF455" s="452"/>
      <c r="BG455" s="456"/>
      <c r="BH455" s="457"/>
      <c r="BI455" s="56"/>
      <c r="BJ455" s="424"/>
      <c r="BK455" s="452"/>
      <c r="BL455" s="56"/>
      <c r="BM455" s="56"/>
      <c r="BN455" s="452"/>
      <c r="BR455" s="459"/>
      <c r="BS455" s="460"/>
      <c r="BZ455" s="475"/>
      <c r="CB455" s="452"/>
      <c r="CC455" s="452"/>
      <c r="CD455" s="452"/>
      <c r="CE455" s="56"/>
      <c r="CF455" s="452"/>
      <c r="CG455" s="452"/>
      <c r="CH455" s="452"/>
      <c r="CI455" s="452"/>
      <c r="CK455" s="382"/>
      <c r="CL455" s="382"/>
      <c r="CM455" s="382"/>
      <c r="CP455" s="464"/>
      <c r="CQ455" s="380"/>
      <c r="CR455" s="476"/>
      <c r="CS455" s="382"/>
      <c r="CT455" s="477"/>
      <c r="DB455" s="438"/>
      <c r="DC455" s="461"/>
      <c r="DD455" s="382"/>
      <c r="DE455" s="382"/>
      <c r="DF455" s="382"/>
      <c r="DJ455" s="438"/>
      <c r="DK455" s="461"/>
      <c r="DN455" s="438"/>
      <c r="DO455" s="452"/>
      <c r="DP455" s="455"/>
      <c r="DQ455" s="452"/>
      <c r="DR455" s="456"/>
      <c r="FC455" s="237" t="str">
        <f t="shared" ref="FC455:FC503" si="83">IF(E455="","",E455+1)</f>
        <v/>
      </c>
      <c r="FD455" s="91"/>
    </row>
    <row r="456" spans="1:160" ht="14.5" thickBot="1" x14ac:dyDescent="0.35">
      <c r="A456" s="338"/>
      <c r="B456" s="343"/>
      <c r="C456" s="128"/>
      <c r="D456" s="372"/>
      <c r="E456" s="351"/>
      <c r="F456" s="127"/>
      <c r="G456" s="127"/>
      <c r="H456" s="344"/>
      <c r="I456" s="348"/>
      <c r="J456" s="696"/>
      <c r="K456" s="344"/>
      <c r="L456" s="348"/>
      <c r="M456" s="344"/>
      <c r="N456" s="357"/>
      <c r="O456" s="127"/>
      <c r="P456" s="127"/>
      <c r="Q456" s="127"/>
      <c r="R456" s="358"/>
      <c r="S456" s="351"/>
      <c r="T456" s="127"/>
      <c r="U456" s="40" t="str">
        <f>IF(A456="","",U$5+Header!C$6*(A456-1))</f>
        <v/>
      </c>
      <c r="W456" s="43" t="str">
        <f t="shared" si="75"/>
        <v/>
      </c>
      <c r="X456" s="42" t="str">
        <f t="shared" si="76"/>
        <v/>
      </c>
      <c r="Y456" s="238" t="str">
        <f t="shared" si="77"/>
        <v/>
      </c>
      <c r="Z456" s="112" t="str">
        <f t="shared" si="78"/>
        <v/>
      </c>
      <c r="AA456" s="833" t="str">
        <f t="shared" si="79"/>
        <v/>
      </c>
      <c r="AB456" s="456">
        <f t="shared" si="80"/>
        <v>0</v>
      </c>
      <c r="AC456" s="448">
        <f t="shared" si="82"/>
        <v>1</v>
      </c>
      <c r="AD456" s="837" t="str">
        <f t="shared" si="81"/>
        <v/>
      </c>
      <c r="AF456" s="438"/>
      <c r="AG456" s="461"/>
      <c r="AO456" s="504"/>
      <c r="AP456" s="472"/>
      <c r="AQ456" s="473"/>
      <c r="AR456" s="424"/>
      <c r="AS456" s="56"/>
      <c r="AT456" s="44"/>
      <c r="AU456" s="501"/>
      <c r="AV456" s="452"/>
      <c r="AW456" s="497"/>
      <c r="AX456" s="44"/>
      <c r="AY456" s="452"/>
      <c r="AZ456" s="56"/>
      <c r="BA456" s="452"/>
      <c r="BB456" s="455"/>
      <c r="BC456" s="452"/>
      <c r="BD456" s="56"/>
      <c r="BE456" s="452"/>
      <c r="BF456" s="452"/>
      <c r="BG456" s="456"/>
      <c r="BH456" s="457"/>
      <c r="BI456" s="56"/>
      <c r="BJ456" s="424"/>
      <c r="BK456" s="452"/>
      <c r="BL456" s="56"/>
      <c r="BM456" s="56"/>
      <c r="BN456" s="452"/>
      <c r="BR456" s="459"/>
      <c r="BS456" s="460"/>
      <c r="BZ456" s="475"/>
      <c r="CB456" s="452"/>
      <c r="CC456" s="452"/>
      <c r="CD456" s="452"/>
      <c r="CE456" s="56"/>
      <c r="CF456" s="452"/>
      <c r="CG456" s="452"/>
      <c r="CH456" s="452"/>
      <c r="CI456" s="452"/>
      <c r="CK456" s="382"/>
      <c r="CL456" s="382"/>
      <c r="CM456" s="382"/>
      <c r="CP456" s="464"/>
      <c r="CQ456" s="380"/>
      <c r="CR456" s="476"/>
      <c r="CS456" s="382"/>
      <c r="CT456" s="477"/>
      <c r="DB456" s="438"/>
      <c r="DC456" s="461"/>
      <c r="DD456" s="382"/>
      <c r="DE456" s="382"/>
      <c r="DF456" s="382"/>
      <c r="DJ456" s="438"/>
      <c r="DK456" s="461"/>
      <c r="DN456" s="438"/>
      <c r="DO456" s="452"/>
      <c r="DP456" s="455"/>
      <c r="DQ456" s="452"/>
      <c r="DR456" s="456"/>
      <c r="FC456" s="351" t="str">
        <f t="shared" si="83"/>
        <v/>
      </c>
      <c r="FD456" s="127"/>
    </row>
    <row r="457" spans="1:160" ht="14.5" thickBot="1" x14ac:dyDescent="0.35">
      <c r="A457" s="339"/>
      <c r="B457" s="345"/>
      <c r="C457" s="91"/>
      <c r="D457" s="360"/>
      <c r="E457" s="352"/>
      <c r="F457" s="91"/>
      <c r="G457" s="91"/>
      <c r="H457" s="346"/>
      <c r="I457" s="350"/>
      <c r="J457" s="697"/>
      <c r="K457" s="346"/>
      <c r="L457" s="349"/>
      <c r="M457" s="346"/>
      <c r="N457" s="361"/>
      <c r="O457" s="91"/>
      <c r="P457" s="91"/>
      <c r="Q457" s="91"/>
      <c r="R457" s="360"/>
      <c r="S457" s="353"/>
      <c r="T457" s="484"/>
      <c r="U457" s="40" t="str">
        <f>IF(A457="","",U$5+Header!C$6*(A457-1))</f>
        <v/>
      </c>
      <c r="W457" s="43" t="str">
        <f t="shared" si="75"/>
        <v/>
      </c>
      <c r="X457" s="42" t="str">
        <f t="shared" si="76"/>
        <v/>
      </c>
      <c r="Y457" s="238" t="str">
        <f t="shared" si="77"/>
        <v/>
      </c>
      <c r="Z457" s="112" t="str">
        <f t="shared" si="78"/>
        <v/>
      </c>
      <c r="AA457" s="833" t="str">
        <f t="shared" si="79"/>
        <v/>
      </c>
      <c r="AB457" s="456">
        <f t="shared" si="80"/>
        <v>0</v>
      </c>
      <c r="AC457" s="448">
        <f t="shared" si="82"/>
        <v>1</v>
      </c>
      <c r="AD457" s="837" t="str">
        <f t="shared" si="81"/>
        <v/>
      </c>
      <c r="AF457" s="438"/>
      <c r="AG457" s="461"/>
      <c r="AO457" s="504"/>
      <c r="AP457" s="472"/>
      <c r="AQ457" s="473"/>
      <c r="AR457" s="424"/>
      <c r="AS457" s="56"/>
      <c r="AT457" s="44"/>
      <c r="AU457" s="501"/>
      <c r="AV457" s="452"/>
      <c r="AW457" s="497"/>
      <c r="AX457" s="44"/>
      <c r="AY457" s="452"/>
      <c r="AZ457" s="56"/>
      <c r="BA457" s="452"/>
      <c r="BB457" s="455"/>
      <c r="BC457" s="452"/>
      <c r="BD457" s="56"/>
      <c r="BE457" s="452"/>
      <c r="BF457" s="452"/>
      <c r="BG457" s="456"/>
      <c r="BH457" s="457"/>
      <c r="BI457" s="56"/>
      <c r="BJ457" s="424"/>
      <c r="BK457" s="452"/>
      <c r="BL457" s="56"/>
      <c r="BM457" s="56"/>
      <c r="BN457" s="452"/>
      <c r="BR457" s="459"/>
      <c r="BS457" s="460"/>
      <c r="BZ457" s="475"/>
      <c r="CB457" s="452"/>
      <c r="CC457" s="452"/>
      <c r="CD457" s="452"/>
      <c r="CE457" s="56"/>
      <c r="CF457" s="452"/>
      <c r="CG457" s="452"/>
      <c r="CH457" s="452"/>
      <c r="CI457" s="452"/>
      <c r="CK457" s="382"/>
      <c r="CL457" s="382"/>
      <c r="CM457" s="382"/>
      <c r="CP457" s="464"/>
      <c r="CQ457" s="380"/>
      <c r="CR457" s="476"/>
      <c r="CS457" s="382"/>
      <c r="CT457" s="477"/>
      <c r="DB457" s="438"/>
      <c r="DC457" s="461"/>
      <c r="DD457" s="382"/>
      <c r="DE457" s="382"/>
      <c r="DF457" s="382"/>
      <c r="DJ457" s="438"/>
      <c r="DK457" s="461"/>
      <c r="DN457" s="438"/>
      <c r="DO457" s="452"/>
      <c r="DP457" s="455"/>
      <c r="DQ457" s="452"/>
      <c r="DR457" s="456"/>
      <c r="FC457" s="237" t="str">
        <f t="shared" si="83"/>
        <v/>
      </c>
      <c r="FD457" s="91"/>
    </row>
    <row r="458" spans="1:160" ht="14.5" thickBot="1" x14ac:dyDescent="0.35">
      <c r="A458" s="338"/>
      <c r="B458" s="343"/>
      <c r="C458" s="128"/>
      <c r="D458" s="372"/>
      <c r="E458" s="351"/>
      <c r="F458" s="127"/>
      <c r="G458" s="127"/>
      <c r="H458" s="344"/>
      <c r="I458" s="348"/>
      <c r="J458" s="696"/>
      <c r="K458" s="344"/>
      <c r="L458" s="348"/>
      <c r="M458" s="344"/>
      <c r="N458" s="357"/>
      <c r="O458" s="127"/>
      <c r="P458" s="127"/>
      <c r="Q458" s="127"/>
      <c r="R458" s="358"/>
      <c r="S458" s="351"/>
      <c r="T458" s="127"/>
      <c r="U458" s="40" t="str">
        <f>IF(A458="","",U$5+Header!C$6*(A458-1))</f>
        <v/>
      </c>
      <c r="W458" s="43" t="str">
        <f t="shared" si="75"/>
        <v/>
      </c>
      <c r="X458" s="42" t="str">
        <f t="shared" si="76"/>
        <v/>
      </c>
      <c r="Y458" s="238" t="str">
        <f t="shared" si="77"/>
        <v/>
      </c>
      <c r="Z458" s="112" t="str">
        <f t="shared" si="78"/>
        <v/>
      </c>
      <c r="AA458" s="833" t="str">
        <f t="shared" si="79"/>
        <v/>
      </c>
      <c r="AB458" s="456">
        <f t="shared" si="80"/>
        <v>0</v>
      </c>
      <c r="AC458" s="448">
        <f t="shared" si="82"/>
        <v>1</v>
      </c>
      <c r="AD458" s="837" t="str">
        <f t="shared" si="81"/>
        <v/>
      </c>
      <c r="AF458" s="438"/>
      <c r="AG458" s="461"/>
      <c r="AO458" s="504"/>
      <c r="AP458" s="472"/>
      <c r="AQ458" s="473"/>
      <c r="AR458" s="424"/>
      <c r="AS458" s="56"/>
      <c r="AT458" s="44"/>
      <c r="AU458" s="501"/>
      <c r="AV458" s="452"/>
      <c r="AW458" s="497"/>
      <c r="AX458" s="44"/>
      <c r="AY458" s="452"/>
      <c r="AZ458" s="56"/>
      <c r="BA458" s="452"/>
      <c r="BB458" s="455"/>
      <c r="BC458" s="452"/>
      <c r="BD458" s="56"/>
      <c r="BE458" s="452"/>
      <c r="BF458" s="452"/>
      <c r="BG458" s="456"/>
      <c r="BH458" s="457"/>
      <c r="BI458" s="56"/>
      <c r="BJ458" s="424"/>
      <c r="BK458" s="452"/>
      <c r="BL458" s="56"/>
      <c r="BM458" s="56"/>
      <c r="BN458" s="452"/>
      <c r="BR458" s="459"/>
      <c r="BS458" s="460"/>
      <c r="BZ458" s="475"/>
      <c r="CB458" s="452"/>
      <c r="CC458" s="452"/>
      <c r="CD458" s="452"/>
      <c r="CE458" s="56"/>
      <c r="CF458" s="452"/>
      <c r="CG458" s="452"/>
      <c r="CH458" s="452"/>
      <c r="CI458" s="452"/>
      <c r="CK458" s="382"/>
      <c r="CL458" s="382"/>
      <c r="CM458" s="382"/>
      <c r="CP458" s="464"/>
      <c r="CQ458" s="380"/>
      <c r="CR458" s="476"/>
      <c r="CS458" s="382"/>
      <c r="CT458" s="477"/>
      <c r="DB458" s="438"/>
      <c r="DC458" s="461"/>
      <c r="DD458" s="382"/>
      <c r="DE458" s="382"/>
      <c r="DF458" s="382"/>
      <c r="DJ458" s="438"/>
      <c r="DK458" s="461"/>
      <c r="DN458" s="438"/>
      <c r="DO458" s="452"/>
      <c r="DP458" s="455"/>
      <c r="DQ458" s="452"/>
      <c r="DR458" s="456"/>
      <c r="FC458" s="351" t="str">
        <f t="shared" si="83"/>
        <v/>
      </c>
      <c r="FD458" s="127"/>
    </row>
    <row r="459" spans="1:160" ht="14.5" thickBot="1" x14ac:dyDescent="0.35">
      <c r="A459" s="339"/>
      <c r="B459" s="345"/>
      <c r="C459" s="91"/>
      <c r="D459" s="360"/>
      <c r="E459" s="352"/>
      <c r="F459" s="91"/>
      <c r="G459" s="91"/>
      <c r="H459" s="346"/>
      <c r="I459" s="350"/>
      <c r="J459" s="697"/>
      <c r="K459" s="346"/>
      <c r="L459" s="349"/>
      <c r="M459" s="346"/>
      <c r="N459" s="361"/>
      <c r="O459" s="91"/>
      <c r="P459" s="91"/>
      <c r="Q459" s="91"/>
      <c r="R459" s="360"/>
      <c r="S459" s="353"/>
      <c r="T459" s="484"/>
      <c r="U459" s="40" t="str">
        <f>IF(A459="","",U$5+Header!C$6*(A459-1))</f>
        <v/>
      </c>
      <c r="W459" s="43" t="str">
        <f t="shared" si="75"/>
        <v/>
      </c>
      <c r="X459" s="42" t="str">
        <f t="shared" si="76"/>
        <v/>
      </c>
      <c r="Y459" s="238" t="str">
        <f t="shared" si="77"/>
        <v/>
      </c>
      <c r="Z459" s="112" t="str">
        <f t="shared" si="78"/>
        <v/>
      </c>
      <c r="AA459" s="833" t="str">
        <f t="shared" si="79"/>
        <v/>
      </c>
      <c r="AB459" s="456">
        <f t="shared" si="80"/>
        <v>0</v>
      </c>
      <c r="AC459" s="448">
        <f t="shared" si="82"/>
        <v>1</v>
      </c>
      <c r="AD459" s="837" t="str">
        <f t="shared" si="81"/>
        <v/>
      </c>
      <c r="AF459" s="438"/>
      <c r="AG459" s="461"/>
      <c r="AO459" s="504"/>
      <c r="AP459" s="472"/>
      <c r="AQ459" s="473"/>
      <c r="AR459" s="424"/>
      <c r="AS459" s="56"/>
      <c r="AT459" s="44"/>
      <c r="AU459" s="501"/>
      <c r="AV459" s="452"/>
      <c r="AW459" s="497"/>
      <c r="AX459" s="44"/>
      <c r="AY459" s="452"/>
      <c r="AZ459" s="56"/>
      <c r="BA459" s="452"/>
      <c r="BB459" s="455"/>
      <c r="BC459" s="452"/>
      <c r="BD459" s="56"/>
      <c r="BE459" s="452"/>
      <c r="BF459" s="452"/>
      <c r="BG459" s="456"/>
      <c r="BH459" s="457"/>
      <c r="BI459" s="56"/>
      <c r="BJ459" s="424"/>
      <c r="BK459" s="452"/>
      <c r="BL459" s="56"/>
      <c r="BM459" s="56"/>
      <c r="BN459" s="452"/>
      <c r="BR459" s="459"/>
      <c r="BS459" s="460"/>
      <c r="BZ459" s="475"/>
      <c r="CB459" s="452"/>
      <c r="CC459" s="452"/>
      <c r="CD459" s="452"/>
      <c r="CE459" s="56"/>
      <c r="CF459" s="452"/>
      <c r="CG459" s="452"/>
      <c r="CH459" s="452"/>
      <c r="CI459" s="452"/>
      <c r="CK459" s="382"/>
      <c r="CL459" s="382"/>
      <c r="CM459" s="382"/>
      <c r="CP459" s="464"/>
      <c r="CQ459" s="380"/>
      <c r="CR459" s="476"/>
      <c r="CS459" s="382"/>
      <c r="CT459" s="477"/>
      <c r="DB459" s="438"/>
      <c r="DC459" s="461"/>
      <c r="DD459" s="382"/>
      <c r="DE459" s="382"/>
      <c r="DF459" s="382"/>
      <c r="DJ459" s="438"/>
      <c r="DK459" s="461"/>
      <c r="DN459" s="438"/>
      <c r="DO459" s="452"/>
      <c r="DP459" s="455"/>
      <c r="DQ459" s="452"/>
      <c r="DR459" s="456"/>
      <c r="FC459" s="237" t="str">
        <f t="shared" si="83"/>
        <v/>
      </c>
      <c r="FD459" s="91"/>
    </row>
    <row r="460" spans="1:160" ht="14.5" thickBot="1" x14ac:dyDescent="0.35">
      <c r="A460" s="338"/>
      <c r="B460" s="343"/>
      <c r="C460" s="128"/>
      <c r="D460" s="372"/>
      <c r="E460" s="351"/>
      <c r="F460" s="127"/>
      <c r="G460" s="127"/>
      <c r="H460" s="344"/>
      <c r="I460" s="348"/>
      <c r="J460" s="696"/>
      <c r="K460" s="344"/>
      <c r="L460" s="348"/>
      <c r="M460" s="344"/>
      <c r="N460" s="357"/>
      <c r="O460" s="127"/>
      <c r="P460" s="127"/>
      <c r="Q460" s="127"/>
      <c r="R460" s="358"/>
      <c r="S460" s="351"/>
      <c r="T460" s="127"/>
      <c r="U460" s="40" t="str">
        <f>IF(A460="","",U$5+Header!C$6*(A460-1))</f>
        <v/>
      </c>
      <c r="W460" s="43" t="str">
        <f t="shared" si="75"/>
        <v/>
      </c>
      <c r="X460" s="42" t="str">
        <f t="shared" si="76"/>
        <v/>
      </c>
      <c r="Y460" s="238" t="str">
        <f t="shared" si="77"/>
        <v/>
      </c>
      <c r="Z460" s="112" t="str">
        <f t="shared" si="78"/>
        <v/>
      </c>
      <c r="AA460" s="833" t="str">
        <f t="shared" si="79"/>
        <v/>
      </c>
      <c r="AB460" s="456">
        <f t="shared" si="80"/>
        <v>0</v>
      </c>
      <c r="AC460" s="448">
        <f t="shared" si="82"/>
        <v>1</v>
      </c>
      <c r="AD460" s="837" t="str">
        <f t="shared" si="81"/>
        <v/>
      </c>
      <c r="AF460" s="438"/>
      <c r="AG460" s="461"/>
      <c r="AO460" s="504"/>
      <c r="AP460" s="472"/>
      <c r="AQ460" s="473"/>
      <c r="AR460" s="424"/>
      <c r="AS460" s="56"/>
      <c r="AT460" s="44"/>
      <c r="AU460" s="501"/>
      <c r="AV460" s="452"/>
      <c r="AW460" s="497"/>
      <c r="AX460" s="44"/>
      <c r="AY460" s="452"/>
      <c r="AZ460" s="56"/>
      <c r="BA460" s="452"/>
      <c r="BB460" s="455"/>
      <c r="BC460" s="452"/>
      <c r="BD460" s="56"/>
      <c r="BE460" s="452"/>
      <c r="BF460" s="452"/>
      <c r="BG460" s="456"/>
      <c r="BH460" s="457"/>
      <c r="BI460" s="56"/>
      <c r="BJ460" s="424"/>
      <c r="BK460" s="452"/>
      <c r="BL460" s="56"/>
      <c r="BM460" s="56"/>
      <c r="BN460" s="452"/>
      <c r="BR460" s="459"/>
      <c r="BS460" s="460"/>
      <c r="BZ460" s="475"/>
      <c r="CB460" s="452"/>
      <c r="CC460" s="452"/>
      <c r="CD460" s="452"/>
      <c r="CE460" s="56"/>
      <c r="CF460" s="452"/>
      <c r="CG460" s="452"/>
      <c r="CH460" s="452"/>
      <c r="CI460" s="452"/>
      <c r="CK460" s="382"/>
      <c r="CL460" s="382"/>
      <c r="CM460" s="382"/>
      <c r="CP460" s="464"/>
      <c r="CQ460" s="380"/>
      <c r="CR460" s="476"/>
      <c r="CS460" s="382"/>
      <c r="CT460" s="477"/>
      <c r="DB460" s="438"/>
      <c r="DC460" s="461"/>
      <c r="DD460" s="382"/>
      <c r="DE460" s="382"/>
      <c r="DF460" s="382"/>
      <c r="DJ460" s="438"/>
      <c r="DK460" s="461"/>
      <c r="DN460" s="438"/>
      <c r="DO460" s="452"/>
      <c r="DP460" s="455"/>
      <c r="DQ460" s="452"/>
      <c r="DR460" s="456"/>
      <c r="FC460" s="351" t="str">
        <f t="shared" si="83"/>
        <v/>
      </c>
      <c r="FD460" s="127"/>
    </row>
    <row r="461" spans="1:160" ht="14.5" thickBot="1" x14ac:dyDescent="0.35">
      <c r="A461" s="339"/>
      <c r="B461" s="345"/>
      <c r="C461" s="91"/>
      <c r="D461" s="360"/>
      <c r="E461" s="352"/>
      <c r="F461" s="91"/>
      <c r="G461" s="91"/>
      <c r="H461" s="346"/>
      <c r="I461" s="350"/>
      <c r="J461" s="697"/>
      <c r="K461" s="346"/>
      <c r="L461" s="349"/>
      <c r="M461" s="346"/>
      <c r="N461" s="361"/>
      <c r="O461" s="91"/>
      <c r="P461" s="91"/>
      <c r="Q461" s="91"/>
      <c r="R461" s="360"/>
      <c r="S461" s="353"/>
      <c r="T461" s="484"/>
      <c r="U461" s="40" t="str">
        <f>IF(A461="","",U$5+Header!C$6*(A461-1))</f>
        <v/>
      </c>
      <c r="W461" s="43" t="str">
        <f t="shared" si="75"/>
        <v/>
      </c>
      <c r="X461" s="42" t="str">
        <f t="shared" si="76"/>
        <v/>
      </c>
      <c r="Y461" s="238" t="str">
        <f t="shared" si="77"/>
        <v/>
      </c>
      <c r="Z461" s="112" t="str">
        <f t="shared" si="78"/>
        <v/>
      </c>
      <c r="AA461" s="833" t="str">
        <f t="shared" si="79"/>
        <v/>
      </c>
      <c r="AB461" s="456">
        <f t="shared" si="80"/>
        <v>0</v>
      </c>
      <c r="AC461" s="448">
        <f t="shared" si="82"/>
        <v>1</v>
      </c>
      <c r="AD461" s="837" t="str">
        <f t="shared" si="81"/>
        <v/>
      </c>
      <c r="AF461" s="438"/>
      <c r="AG461" s="461"/>
      <c r="AO461" s="504"/>
      <c r="AP461" s="472"/>
      <c r="AQ461" s="473"/>
      <c r="AR461" s="424"/>
      <c r="AS461" s="56"/>
      <c r="AT461" s="44"/>
      <c r="AU461" s="501"/>
      <c r="AV461" s="452"/>
      <c r="AW461" s="497"/>
      <c r="AX461" s="44"/>
      <c r="AY461" s="452"/>
      <c r="AZ461" s="56"/>
      <c r="BA461" s="452"/>
      <c r="BB461" s="455"/>
      <c r="BC461" s="452"/>
      <c r="BD461" s="56"/>
      <c r="BE461" s="452"/>
      <c r="BF461" s="452"/>
      <c r="BG461" s="456"/>
      <c r="BH461" s="457"/>
      <c r="BI461" s="56"/>
      <c r="BJ461" s="424"/>
      <c r="BK461" s="452"/>
      <c r="BL461" s="56"/>
      <c r="BM461" s="56"/>
      <c r="BN461" s="452"/>
      <c r="BR461" s="459"/>
      <c r="BS461" s="460"/>
      <c r="BZ461" s="475"/>
      <c r="CB461" s="452"/>
      <c r="CC461" s="452"/>
      <c r="CD461" s="452"/>
      <c r="CE461" s="56"/>
      <c r="CF461" s="452"/>
      <c r="CG461" s="452"/>
      <c r="CH461" s="452"/>
      <c r="CI461" s="452"/>
      <c r="CK461" s="382"/>
      <c r="CL461" s="382"/>
      <c r="CM461" s="382"/>
      <c r="CP461" s="464"/>
      <c r="CQ461" s="380"/>
      <c r="CR461" s="476"/>
      <c r="CS461" s="382"/>
      <c r="CT461" s="477"/>
      <c r="DB461" s="438"/>
      <c r="DC461" s="461"/>
      <c r="DD461" s="382"/>
      <c r="DE461" s="382"/>
      <c r="DF461" s="382"/>
      <c r="DJ461" s="438"/>
      <c r="DK461" s="461"/>
      <c r="DN461" s="438"/>
      <c r="DO461" s="452"/>
      <c r="DP461" s="455"/>
      <c r="DQ461" s="452"/>
      <c r="DR461" s="456"/>
      <c r="FC461" s="237" t="str">
        <f t="shared" si="83"/>
        <v/>
      </c>
      <c r="FD461" s="91"/>
    </row>
    <row r="462" spans="1:160" ht="14.5" thickBot="1" x14ac:dyDescent="0.35">
      <c r="A462" s="338"/>
      <c r="B462" s="343"/>
      <c r="C462" s="128"/>
      <c r="D462" s="372"/>
      <c r="E462" s="351"/>
      <c r="F462" s="127"/>
      <c r="G462" s="127"/>
      <c r="H462" s="344"/>
      <c r="I462" s="348"/>
      <c r="J462" s="696"/>
      <c r="K462" s="344"/>
      <c r="L462" s="348"/>
      <c r="M462" s="344"/>
      <c r="N462" s="357"/>
      <c r="O462" s="127"/>
      <c r="P462" s="127"/>
      <c r="Q462" s="127"/>
      <c r="R462" s="358"/>
      <c r="S462" s="351"/>
      <c r="T462" s="127"/>
      <c r="U462" s="40" t="str">
        <f>IF(A462="","",U$5+Header!C$6*(A462-1))</f>
        <v/>
      </c>
      <c r="W462" s="43" t="str">
        <f t="shared" si="75"/>
        <v/>
      </c>
      <c r="X462" s="42" t="str">
        <f t="shared" si="76"/>
        <v/>
      </c>
      <c r="Y462" s="238" t="str">
        <f t="shared" si="77"/>
        <v/>
      </c>
      <c r="Z462" s="112" t="str">
        <f t="shared" si="78"/>
        <v/>
      </c>
      <c r="AA462" s="833" t="str">
        <f t="shared" si="79"/>
        <v/>
      </c>
      <c r="AB462" s="456">
        <f t="shared" si="80"/>
        <v>0</v>
      </c>
      <c r="AC462" s="448">
        <f t="shared" si="82"/>
        <v>1</v>
      </c>
      <c r="AD462" s="837" t="str">
        <f t="shared" si="81"/>
        <v/>
      </c>
      <c r="AF462" s="438"/>
      <c r="AG462" s="461"/>
      <c r="AO462" s="504"/>
      <c r="AP462" s="472"/>
      <c r="AQ462" s="473"/>
      <c r="AR462" s="424"/>
      <c r="AS462" s="56"/>
      <c r="AT462" s="44"/>
      <c r="AU462" s="501"/>
      <c r="AV462" s="452"/>
      <c r="AW462" s="497"/>
      <c r="AX462" s="44"/>
      <c r="AY462" s="452"/>
      <c r="AZ462" s="56"/>
      <c r="BA462" s="452"/>
      <c r="BB462" s="455"/>
      <c r="BC462" s="452"/>
      <c r="BD462" s="56"/>
      <c r="BE462" s="452"/>
      <c r="BF462" s="452"/>
      <c r="BG462" s="456"/>
      <c r="BH462" s="457"/>
      <c r="BI462" s="56"/>
      <c r="BJ462" s="424"/>
      <c r="BK462" s="452"/>
      <c r="BL462" s="56"/>
      <c r="BM462" s="56"/>
      <c r="BN462" s="452"/>
      <c r="BR462" s="459"/>
      <c r="BS462" s="460"/>
      <c r="BZ462" s="475"/>
      <c r="CB462" s="452"/>
      <c r="CC462" s="452"/>
      <c r="CD462" s="452"/>
      <c r="CE462" s="56"/>
      <c r="CF462" s="452"/>
      <c r="CG462" s="452"/>
      <c r="CH462" s="452"/>
      <c r="CI462" s="452"/>
      <c r="CK462" s="382"/>
      <c r="CL462" s="382"/>
      <c r="CM462" s="382"/>
      <c r="CP462" s="464"/>
      <c r="CQ462" s="380"/>
      <c r="CR462" s="476"/>
      <c r="CS462" s="382"/>
      <c r="CT462" s="477"/>
      <c r="DB462" s="438"/>
      <c r="DC462" s="461"/>
      <c r="DD462" s="382"/>
      <c r="DE462" s="382"/>
      <c r="DF462" s="382"/>
      <c r="DJ462" s="438"/>
      <c r="DK462" s="461"/>
      <c r="DN462" s="438"/>
      <c r="DO462" s="452"/>
      <c r="DP462" s="455"/>
      <c r="DQ462" s="452"/>
      <c r="DR462" s="456"/>
      <c r="FC462" s="351" t="str">
        <f t="shared" si="83"/>
        <v/>
      </c>
      <c r="FD462" s="127"/>
    </row>
    <row r="463" spans="1:160" ht="14.5" thickBot="1" x14ac:dyDescent="0.35">
      <c r="A463" s="339"/>
      <c r="B463" s="345"/>
      <c r="C463" s="91"/>
      <c r="D463" s="360"/>
      <c r="E463" s="352"/>
      <c r="F463" s="91"/>
      <c r="G463" s="91"/>
      <c r="H463" s="346"/>
      <c r="I463" s="350"/>
      <c r="J463" s="697"/>
      <c r="K463" s="346"/>
      <c r="L463" s="349"/>
      <c r="M463" s="346"/>
      <c r="N463" s="361"/>
      <c r="O463" s="91"/>
      <c r="P463" s="91"/>
      <c r="Q463" s="91"/>
      <c r="R463" s="360"/>
      <c r="S463" s="353"/>
      <c r="T463" s="484"/>
      <c r="U463" s="40" t="str">
        <f>IF(A463="","",U$5+Header!C$6*(A463-1))</f>
        <v/>
      </c>
      <c r="W463" s="43" t="str">
        <f t="shared" si="75"/>
        <v/>
      </c>
      <c r="X463" s="42" t="str">
        <f t="shared" si="76"/>
        <v/>
      </c>
      <c r="Y463" s="238" t="str">
        <f t="shared" si="77"/>
        <v/>
      </c>
      <c r="Z463" s="112" t="str">
        <f t="shared" si="78"/>
        <v/>
      </c>
      <c r="AA463" s="833" t="str">
        <f t="shared" si="79"/>
        <v/>
      </c>
      <c r="AB463" s="456">
        <f t="shared" si="80"/>
        <v>0</v>
      </c>
      <c r="AC463" s="448">
        <f t="shared" si="82"/>
        <v>1</v>
      </c>
      <c r="AD463" s="837" t="str">
        <f t="shared" si="81"/>
        <v/>
      </c>
      <c r="AF463" s="438"/>
      <c r="AG463" s="461"/>
      <c r="AO463" s="504"/>
      <c r="AP463" s="472"/>
      <c r="AQ463" s="473"/>
      <c r="AR463" s="424"/>
      <c r="AS463" s="56"/>
      <c r="AT463" s="44"/>
      <c r="AU463" s="501"/>
      <c r="AV463" s="452"/>
      <c r="AW463" s="497"/>
      <c r="AX463" s="44"/>
      <c r="AY463" s="452"/>
      <c r="AZ463" s="56"/>
      <c r="BA463" s="452"/>
      <c r="BB463" s="455"/>
      <c r="BC463" s="452"/>
      <c r="BD463" s="56"/>
      <c r="BE463" s="452"/>
      <c r="BF463" s="452"/>
      <c r="BG463" s="456"/>
      <c r="BH463" s="457"/>
      <c r="BI463" s="56"/>
      <c r="BJ463" s="424"/>
      <c r="BK463" s="452"/>
      <c r="BL463" s="56"/>
      <c r="BM463" s="56"/>
      <c r="BN463" s="452"/>
      <c r="BR463" s="459"/>
      <c r="BS463" s="460"/>
      <c r="BZ463" s="475"/>
      <c r="CB463" s="452"/>
      <c r="CC463" s="452"/>
      <c r="CD463" s="452"/>
      <c r="CE463" s="56"/>
      <c r="CF463" s="452"/>
      <c r="CG463" s="452"/>
      <c r="CH463" s="452"/>
      <c r="CI463" s="452"/>
      <c r="CK463" s="382"/>
      <c r="CL463" s="382"/>
      <c r="CM463" s="382"/>
      <c r="CP463" s="464"/>
      <c r="CQ463" s="380"/>
      <c r="CR463" s="476"/>
      <c r="CS463" s="382"/>
      <c r="CT463" s="477"/>
      <c r="DB463" s="438"/>
      <c r="DC463" s="461"/>
      <c r="DD463" s="382"/>
      <c r="DE463" s="382"/>
      <c r="DF463" s="382"/>
      <c r="DJ463" s="438"/>
      <c r="DK463" s="461"/>
      <c r="DN463" s="438"/>
      <c r="DO463" s="452"/>
      <c r="DP463" s="455"/>
      <c r="DQ463" s="452"/>
      <c r="DR463" s="456"/>
      <c r="FC463" s="237" t="str">
        <f t="shared" si="83"/>
        <v/>
      </c>
      <c r="FD463" s="91"/>
    </row>
    <row r="464" spans="1:160" ht="14.5" thickBot="1" x14ac:dyDescent="0.35">
      <c r="A464" s="338"/>
      <c r="B464" s="343"/>
      <c r="C464" s="128"/>
      <c r="D464" s="372"/>
      <c r="E464" s="351"/>
      <c r="F464" s="127"/>
      <c r="G464" s="127"/>
      <c r="H464" s="344"/>
      <c r="I464" s="348"/>
      <c r="J464" s="696"/>
      <c r="K464" s="344"/>
      <c r="L464" s="348"/>
      <c r="M464" s="344"/>
      <c r="N464" s="357"/>
      <c r="O464" s="127"/>
      <c r="P464" s="127"/>
      <c r="Q464" s="127"/>
      <c r="R464" s="358"/>
      <c r="S464" s="351"/>
      <c r="T464" s="127"/>
      <c r="U464" s="40" t="str">
        <f>IF(A464="","",U$5+Header!C$6*(A464-1))</f>
        <v/>
      </c>
      <c r="W464" s="43" t="str">
        <f t="shared" si="75"/>
        <v/>
      </c>
      <c r="X464" s="42" t="str">
        <f t="shared" si="76"/>
        <v/>
      </c>
      <c r="Y464" s="238" t="str">
        <f t="shared" si="77"/>
        <v/>
      </c>
      <c r="Z464" s="112" t="str">
        <f t="shared" si="78"/>
        <v/>
      </c>
      <c r="AA464" s="833" t="str">
        <f t="shared" si="79"/>
        <v/>
      </c>
      <c r="AB464" s="456">
        <f t="shared" si="80"/>
        <v>0</v>
      </c>
      <c r="AC464" s="448">
        <f t="shared" si="82"/>
        <v>1</v>
      </c>
      <c r="AD464" s="837" t="str">
        <f t="shared" si="81"/>
        <v/>
      </c>
      <c r="AF464" s="438"/>
      <c r="AG464" s="461"/>
      <c r="AO464" s="504"/>
      <c r="AP464" s="472"/>
      <c r="AQ464" s="473"/>
      <c r="AR464" s="424"/>
      <c r="AS464" s="56"/>
      <c r="AT464" s="44"/>
      <c r="AU464" s="501"/>
      <c r="AV464" s="452"/>
      <c r="AW464" s="497"/>
      <c r="AX464" s="44"/>
      <c r="AY464" s="452"/>
      <c r="AZ464" s="56"/>
      <c r="BA464" s="452"/>
      <c r="BB464" s="455"/>
      <c r="BC464" s="452"/>
      <c r="BD464" s="56"/>
      <c r="BE464" s="452"/>
      <c r="BF464" s="452"/>
      <c r="BG464" s="456"/>
      <c r="BH464" s="457"/>
      <c r="BI464" s="56"/>
      <c r="BJ464" s="424"/>
      <c r="BK464" s="452"/>
      <c r="BL464" s="56"/>
      <c r="BM464" s="56"/>
      <c r="BN464" s="452"/>
      <c r="BR464" s="459"/>
      <c r="BS464" s="460"/>
      <c r="BZ464" s="475"/>
      <c r="CB464" s="452"/>
      <c r="CC464" s="452"/>
      <c r="CD464" s="452"/>
      <c r="CE464" s="56"/>
      <c r="CF464" s="452"/>
      <c r="CG464" s="452"/>
      <c r="CH464" s="452"/>
      <c r="CI464" s="452"/>
      <c r="CK464" s="382"/>
      <c r="CL464" s="382"/>
      <c r="CM464" s="382"/>
      <c r="CP464" s="464"/>
      <c r="CQ464" s="380"/>
      <c r="CR464" s="476"/>
      <c r="CS464" s="382"/>
      <c r="CT464" s="477"/>
      <c r="DB464" s="438"/>
      <c r="DC464" s="461"/>
      <c r="DD464" s="382"/>
      <c r="DE464" s="382"/>
      <c r="DF464" s="382"/>
      <c r="DJ464" s="438"/>
      <c r="DK464" s="461"/>
      <c r="DN464" s="438"/>
      <c r="DO464" s="452"/>
      <c r="DP464" s="455"/>
      <c r="DQ464" s="452"/>
      <c r="DR464" s="456"/>
      <c r="FC464" s="351" t="str">
        <f t="shared" si="83"/>
        <v/>
      </c>
      <c r="FD464" s="127"/>
    </row>
    <row r="465" spans="1:160" ht="14.5" thickBot="1" x14ac:dyDescent="0.35">
      <c r="A465" s="339"/>
      <c r="B465" s="345"/>
      <c r="C465" s="91"/>
      <c r="D465" s="360"/>
      <c r="E465" s="352"/>
      <c r="F465" s="91"/>
      <c r="G465" s="91"/>
      <c r="H465" s="346"/>
      <c r="I465" s="350"/>
      <c r="J465" s="697"/>
      <c r="K465" s="346"/>
      <c r="L465" s="349"/>
      <c r="M465" s="346"/>
      <c r="N465" s="361"/>
      <c r="O465" s="91"/>
      <c r="P465" s="91"/>
      <c r="Q465" s="91"/>
      <c r="R465" s="360"/>
      <c r="S465" s="353"/>
      <c r="T465" s="484"/>
      <c r="U465" s="40" t="str">
        <f>IF(A465="","",U$5+Header!C$6*(A465-1))</f>
        <v/>
      </c>
      <c r="W465" s="43" t="str">
        <f t="shared" si="75"/>
        <v/>
      </c>
      <c r="X465" s="42" t="str">
        <f t="shared" si="76"/>
        <v/>
      </c>
      <c r="Y465" s="238" t="str">
        <f t="shared" si="77"/>
        <v/>
      </c>
      <c r="Z465" s="112" t="str">
        <f t="shared" si="78"/>
        <v/>
      </c>
      <c r="AA465" s="833" t="str">
        <f t="shared" si="79"/>
        <v/>
      </c>
      <c r="AB465" s="456">
        <f t="shared" si="80"/>
        <v>0</v>
      </c>
      <c r="AC465" s="448">
        <f t="shared" si="82"/>
        <v>1</v>
      </c>
      <c r="AD465" s="837" t="str">
        <f t="shared" si="81"/>
        <v/>
      </c>
      <c r="AF465" s="438"/>
      <c r="AG465" s="461"/>
      <c r="AO465" s="504"/>
      <c r="AP465" s="472"/>
      <c r="AQ465" s="473"/>
      <c r="AR465" s="424"/>
      <c r="AS465" s="56"/>
      <c r="AT465" s="44"/>
      <c r="AU465" s="501"/>
      <c r="AV465" s="452"/>
      <c r="AW465" s="497"/>
      <c r="AX465" s="44"/>
      <c r="AY465" s="452"/>
      <c r="AZ465" s="56"/>
      <c r="BA465" s="452"/>
      <c r="BB465" s="455"/>
      <c r="BC465" s="452"/>
      <c r="BD465" s="56"/>
      <c r="BE465" s="452"/>
      <c r="BF465" s="452"/>
      <c r="BG465" s="456"/>
      <c r="BH465" s="457"/>
      <c r="BI465" s="56"/>
      <c r="BJ465" s="424"/>
      <c r="BK465" s="452"/>
      <c r="BL465" s="56"/>
      <c r="BM465" s="56"/>
      <c r="BN465" s="452"/>
      <c r="BR465" s="459"/>
      <c r="BS465" s="460"/>
      <c r="BZ465" s="475"/>
      <c r="CB465" s="452"/>
      <c r="CC465" s="452"/>
      <c r="CD465" s="452"/>
      <c r="CE465" s="56"/>
      <c r="CF465" s="452"/>
      <c r="CG465" s="452"/>
      <c r="CH465" s="452"/>
      <c r="CI465" s="452"/>
      <c r="CK465" s="382"/>
      <c r="CL465" s="382"/>
      <c r="CM465" s="382"/>
      <c r="CP465" s="464"/>
      <c r="CQ465" s="380"/>
      <c r="CR465" s="476"/>
      <c r="CS465" s="382"/>
      <c r="CT465" s="477"/>
      <c r="DB465" s="438"/>
      <c r="DC465" s="461"/>
      <c r="DD465" s="382"/>
      <c r="DE465" s="382"/>
      <c r="DF465" s="382"/>
      <c r="DJ465" s="438"/>
      <c r="DK465" s="461"/>
      <c r="DN465" s="438"/>
      <c r="DO465" s="452"/>
      <c r="DP465" s="455"/>
      <c r="DQ465" s="452"/>
      <c r="DR465" s="456"/>
      <c r="FC465" s="237" t="str">
        <f t="shared" si="83"/>
        <v/>
      </c>
      <c r="FD465" s="91"/>
    </row>
    <row r="466" spans="1:160" ht="14.5" thickBot="1" x14ac:dyDescent="0.35">
      <c r="A466" s="338"/>
      <c r="B466" s="343"/>
      <c r="C466" s="128"/>
      <c r="D466" s="372"/>
      <c r="E466" s="351"/>
      <c r="F466" s="127"/>
      <c r="G466" s="127"/>
      <c r="H466" s="344"/>
      <c r="I466" s="348"/>
      <c r="J466" s="696"/>
      <c r="K466" s="344"/>
      <c r="L466" s="348"/>
      <c r="M466" s="344"/>
      <c r="N466" s="357"/>
      <c r="O466" s="127"/>
      <c r="P466" s="127"/>
      <c r="Q466" s="127"/>
      <c r="R466" s="358"/>
      <c r="S466" s="351"/>
      <c r="T466" s="127"/>
      <c r="U466" s="40" t="str">
        <f>IF(A466="","",U$5+Header!C$6*(A466-1))</f>
        <v/>
      </c>
      <c r="W466" s="43" t="str">
        <f t="shared" si="75"/>
        <v/>
      </c>
      <c r="X466" s="42" t="str">
        <f t="shared" si="76"/>
        <v/>
      </c>
      <c r="Y466" s="238" t="str">
        <f t="shared" si="77"/>
        <v/>
      </c>
      <c r="Z466" s="112" t="str">
        <f t="shared" si="78"/>
        <v/>
      </c>
      <c r="AA466" s="833" t="str">
        <f t="shared" si="79"/>
        <v/>
      </c>
      <c r="AB466" s="456">
        <f t="shared" si="80"/>
        <v>0</v>
      </c>
      <c r="AC466" s="448">
        <f t="shared" si="82"/>
        <v>1</v>
      </c>
      <c r="AD466" s="837" t="str">
        <f t="shared" si="81"/>
        <v/>
      </c>
      <c r="AF466" s="438"/>
      <c r="AG466" s="461"/>
      <c r="AO466" s="504"/>
      <c r="AP466" s="472"/>
      <c r="AQ466" s="473"/>
      <c r="AR466" s="424"/>
      <c r="AS466" s="56"/>
      <c r="AT466" s="44"/>
      <c r="AU466" s="501"/>
      <c r="AV466" s="452"/>
      <c r="AW466" s="497"/>
      <c r="AX466" s="44"/>
      <c r="AY466" s="452"/>
      <c r="AZ466" s="56"/>
      <c r="BA466" s="452"/>
      <c r="BB466" s="455"/>
      <c r="BC466" s="452"/>
      <c r="BD466" s="56"/>
      <c r="BE466" s="452"/>
      <c r="BF466" s="452"/>
      <c r="BG466" s="456"/>
      <c r="BH466" s="457"/>
      <c r="BI466" s="56"/>
      <c r="BJ466" s="424"/>
      <c r="BK466" s="452"/>
      <c r="BL466" s="56"/>
      <c r="BM466" s="56"/>
      <c r="BN466" s="452"/>
      <c r="BR466" s="459"/>
      <c r="BS466" s="460"/>
      <c r="BZ466" s="475"/>
      <c r="CB466" s="452"/>
      <c r="CC466" s="452"/>
      <c r="CD466" s="452"/>
      <c r="CE466" s="56"/>
      <c r="CF466" s="452"/>
      <c r="CG466" s="452"/>
      <c r="CH466" s="452"/>
      <c r="CI466" s="452"/>
      <c r="CK466" s="382"/>
      <c r="CL466" s="382"/>
      <c r="CM466" s="382"/>
      <c r="CP466" s="464"/>
      <c r="CQ466" s="380"/>
      <c r="CR466" s="476"/>
      <c r="CS466" s="382"/>
      <c r="CT466" s="477"/>
      <c r="DB466" s="438"/>
      <c r="DC466" s="461"/>
      <c r="DD466" s="382"/>
      <c r="DE466" s="382"/>
      <c r="DF466" s="382"/>
      <c r="DJ466" s="438"/>
      <c r="DK466" s="461"/>
      <c r="DN466" s="438"/>
      <c r="DO466" s="452"/>
      <c r="DP466" s="455"/>
      <c r="DQ466" s="452"/>
      <c r="DR466" s="456"/>
      <c r="FC466" s="351" t="str">
        <f t="shared" si="83"/>
        <v/>
      </c>
      <c r="FD466" s="127"/>
    </row>
    <row r="467" spans="1:160" ht="14.5" thickBot="1" x14ac:dyDescent="0.35">
      <c r="A467" s="339"/>
      <c r="B467" s="345"/>
      <c r="C467" s="91"/>
      <c r="D467" s="360"/>
      <c r="E467" s="352"/>
      <c r="F467" s="91"/>
      <c r="G467" s="91"/>
      <c r="H467" s="346"/>
      <c r="I467" s="350"/>
      <c r="J467" s="697"/>
      <c r="K467" s="346"/>
      <c r="L467" s="349"/>
      <c r="M467" s="346"/>
      <c r="N467" s="361"/>
      <c r="O467" s="91"/>
      <c r="P467" s="91"/>
      <c r="Q467" s="91"/>
      <c r="R467" s="360"/>
      <c r="S467" s="353"/>
      <c r="T467" s="484"/>
      <c r="U467" s="40" t="str">
        <f>IF(A467="","",U$5+Header!C$6*(A467-1))</f>
        <v/>
      </c>
      <c r="W467" s="43" t="str">
        <f t="shared" si="75"/>
        <v/>
      </c>
      <c r="X467" s="42" t="str">
        <f t="shared" si="76"/>
        <v/>
      </c>
      <c r="Y467" s="238" t="str">
        <f t="shared" si="77"/>
        <v/>
      </c>
      <c r="Z467" s="112" t="str">
        <f t="shared" si="78"/>
        <v/>
      </c>
      <c r="AA467" s="833" t="str">
        <f t="shared" si="79"/>
        <v/>
      </c>
      <c r="AB467" s="456">
        <f t="shared" si="80"/>
        <v>0</v>
      </c>
      <c r="AC467" s="448">
        <f t="shared" si="82"/>
        <v>1</v>
      </c>
      <c r="AD467" s="837" t="str">
        <f t="shared" si="81"/>
        <v/>
      </c>
      <c r="AF467" s="438"/>
      <c r="AG467" s="461"/>
      <c r="AO467" s="504"/>
      <c r="AP467" s="472"/>
      <c r="AQ467" s="473"/>
      <c r="AR467" s="424"/>
      <c r="AS467" s="56"/>
      <c r="AT467" s="44"/>
      <c r="AU467" s="501"/>
      <c r="AV467" s="452"/>
      <c r="AW467" s="497"/>
      <c r="AX467" s="44"/>
      <c r="AY467" s="452"/>
      <c r="AZ467" s="56"/>
      <c r="BA467" s="452"/>
      <c r="BB467" s="455"/>
      <c r="BC467" s="452"/>
      <c r="BD467" s="56"/>
      <c r="BE467" s="452"/>
      <c r="BF467" s="452"/>
      <c r="BG467" s="456"/>
      <c r="BH467" s="457"/>
      <c r="BI467" s="56"/>
      <c r="BJ467" s="424"/>
      <c r="BK467" s="452"/>
      <c r="BL467" s="56"/>
      <c r="BM467" s="56"/>
      <c r="BN467" s="452"/>
      <c r="BR467" s="459"/>
      <c r="BS467" s="460"/>
      <c r="BZ467" s="475"/>
      <c r="CB467" s="452"/>
      <c r="CC467" s="452"/>
      <c r="CD467" s="452"/>
      <c r="CE467" s="56"/>
      <c r="CF467" s="452"/>
      <c r="CG467" s="452"/>
      <c r="CH467" s="452"/>
      <c r="CI467" s="452"/>
      <c r="CK467" s="382"/>
      <c r="CL467" s="382"/>
      <c r="CM467" s="382"/>
      <c r="CP467" s="464"/>
      <c r="CQ467" s="380"/>
      <c r="CR467" s="476"/>
      <c r="CS467" s="382"/>
      <c r="CT467" s="477"/>
      <c r="DB467" s="438"/>
      <c r="DC467" s="461"/>
      <c r="DD467" s="382"/>
      <c r="DE467" s="382"/>
      <c r="DF467" s="382"/>
      <c r="DJ467" s="438"/>
      <c r="DK467" s="461"/>
      <c r="DN467" s="438"/>
      <c r="DO467" s="452"/>
      <c r="DP467" s="455"/>
      <c r="DQ467" s="452"/>
      <c r="DR467" s="456"/>
      <c r="FC467" s="237" t="str">
        <f t="shared" si="83"/>
        <v/>
      </c>
      <c r="FD467" s="91"/>
    </row>
    <row r="468" spans="1:160" ht="14.5" thickBot="1" x14ac:dyDescent="0.35">
      <c r="A468" s="338"/>
      <c r="B468" s="343"/>
      <c r="C468" s="128"/>
      <c r="D468" s="372"/>
      <c r="E468" s="351"/>
      <c r="F468" s="127"/>
      <c r="G468" s="127"/>
      <c r="H468" s="344"/>
      <c r="I468" s="348"/>
      <c r="J468" s="696"/>
      <c r="K468" s="344"/>
      <c r="L468" s="348"/>
      <c r="M468" s="344"/>
      <c r="N468" s="357"/>
      <c r="O468" s="127"/>
      <c r="P468" s="127"/>
      <c r="Q468" s="127"/>
      <c r="R468" s="358"/>
      <c r="S468" s="351"/>
      <c r="T468" s="127"/>
      <c r="U468" s="40" t="str">
        <f>IF(A468="","",U$5+Header!C$6*(A468-1))</f>
        <v/>
      </c>
      <c r="W468" s="43" t="str">
        <f t="shared" si="75"/>
        <v/>
      </c>
      <c r="X468" s="42" t="str">
        <f t="shared" si="76"/>
        <v/>
      </c>
      <c r="Y468" s="238" t="str">
        <f t="shared" si="77"/>
        <v/>
      </c>
      <c r="Z468" s="112" t="str">
        <f t="shared" si="78"/>
        <v/>
      </c>
      <c r="AA468" s="833" t="str">
        <f t="shared" si="79"/>
        <v/>
      </c>
      <c r="AB468" s="456">
        <f t="shared" si="80"/>
        <v>0</v>
      </c>
      <c r="AC468" s="448">
        <f t="shared" si="82"/>
        <v>1</v>
      </c>
      <c r="AD468" s="837" t="str">
        <f t="shared" si="81"/>
        <v/>
      </c>
      <c r="AF468" s="438"/>
      <c r="AG468" s="461"/>
      <c r="AO468" s="504"/>
      <c r="AP468" s="472"/>
      <c r="AQ468" s="473"/>
      <c r="AR468" s="424"/>
      <c r="AS468" s="56"/>
      <c r="AT468" s="44"/>
      <c r="AU468" s="501"/>
      <c r="AV468" s="452"/>
      <c r="AW468" s="497"/>
      <c r="AX468" s="44"/>
      <c r="AY468" s="452"/>
      <c r="AZ468" s="56"/>
      <c r="BA468" s="452"/>
      <c r="BB468" s="455"/>
      <c r="BC468" s="452"/>
      <c r="BD468" s="56"/>
      <c r="BE468" s="452"/>
      <c r="BF468" s="452"/>
      <c r="BG468" s="456"/>
      <c r="BH468" s="457"/>
      <c r="BI468" s="56"/>
      <c r="BJ468" s="424"/>
      <c r="BK468" s="452"/>
      <c r="BL468" s="56"/>
      <c r="BM468" s="56"/>
      <c r="BN468" s="452"/>
      <c r="BR468" s="459"/>
      <c r="BS468" s="460"/>
      <c r="BZ468" s="475"/>
      <c r="CB468" s="452"/>
      <c r="CC468" s="452"/>
      <c r="CD468" s="452"/>
      <c r="CE468" s="56"/>
      <c r="CF468" s="452"/>
      <c r="CG468" s="452"/>
      <c r="CH468" s="452"/>
      <c r="CI468" s="452"/>
      <c r="CK468" s="382"/>
      <c r="CL468" s="382"/>
      <c r="CM468" s="382"/>
      <c r="CP468" s="464"/>
      <c r="CQ468" s="380"/>
      <c r="CR468" s="476"/>
      <c r="CS468" s="382"/>
      <c r="CT468" s="477"/>
      <c r="DB468" s="438"/>
      <c r="DC468" s="461"/>
      <c r="DD468" s="382"/>
      <c r="DE468" s="382"/>
      <c r="DF468" s="382"/>
      <c r="DJ468" s="438"/>
      <c r="DK468" s="461"/>
      <c r="DN468" s="438"/>
      <c r="DO468" s="452"/>
      <c r="DP468" s="455"/>
      <c r="DQ468" s="452"/>
      <c r="DR468" s="456"/>
      <c r="FC468" s="351" t="str">
        <f t="shared" si="83"/>
        <v/>
      </c>
      <c r="FD468" s="127"/>
    </row>
    <row r="469" spans="1:160" ht="14.5" thickBot="1" x14ac:dyDescent="0.35">
      <c r="A469" s="339"/>
      <c r="B469" s="345"/>
      <c r="C469" s="91"/>
      <c r="D469" s="360"/>
      <c r="E469" s="352"/>
      <c r="F469" s="91"/>
      <c r="G469" s="91"/>
      <c r="H469" s="346"/>
      <c r="I469" s="350"/>
      <c r="J469" s="697"/>
      <c r="K469" s="346"/>
      <c r="L469" s="349"/>
      <c r="M469" s="346"/>
      <c r="N469" s="361"/>
      <c r="O469" s="91"/>
      <c r="P469" s="91"/>
      <c r="Q469" s="91"/>
      <c r="R469" s="360"/>
      <c r="S469" s="353"/>
      <c r="T469" s="484"/>
      <c r="U469" s="40" t="str">
        <f>IF(A469="","",U$5+Header!C$6*(A469-1))</f>
        <v/>
      </c>
      <c r="W469" s="43" t="str">
        <f t="shared" si="75"/>
        <v/>
      </c>
      <c r="X469" s="42" t="str">
        <f t="shared" si="76"/>
        <v/>
      </c>
      <c r="Y469" s="238" t="str">
        <f t="shared" si="77"/>
        <v/>
      </c>
      <c r="Z469" s="112" t="str">
        <f t="shared" si="78"/>
        <v/>
      </c>
      <c r="AA469" s="833" t="str">
        <f t="shared" si="79"/>
        <v/>
      </c>
      <c r="AB469" s="456">
        <f t="shared" si="80"/>
        <v>0</v>
      </c>
      <c r="AC469" s="448">
        <f t="shared" si="82"/>
        <v>1</v>
      </c>
      <c r="AD469" s="837" t="str">
        <f t="shared" si="81"/>
        <v/>
      </c>
      <c r="AF469" s="438"/>
      <c r="AG469" s="461"/>
      <c r="AO469" s="504"/>
      <c r="AP469" s="472"/>
      <c r="AQ469" s="473"/>
      <c r="AR469" s="424"/>
      <c r="AS469" s="56"/>
      <c r="AT469" s="44"/>
      <c r="AU469" s="501"/>
      <c r="AV469" s="452"/>
      <c r="AW469" s="497"/>
      <c r="AX469" s="44"/>
      <c r="AY469" s="452"/>
      <c r="AZ469" s="56"/>
      <c r="BA469" s="452"/>
      <c r="BB469" s="455"/>
      <c r="BC469" s="452"/>
      <c r="BD469" s="56"/>
      <c r="BE469" s="452"/>
      <c r="BF469" s="452"/>
      <c r="BG469" s="456"/>
      <c r="BH469" s="457"/>
      <c r="BI469" s="56"/>
      <c r="BJ469" s="424"/>
      <c r="BK469" s="452"/>
      <c r="BL469" s="56"/>
      <c r="BM469" s="56"/>
      <c r="BN469" s="452"/>
      <c r="BR469" s="459"/>
      <c r="BS469" s="460"/>
      <c r="BZ469" s="475"/>
      <c r="CB469" s="452"/>
      <c r="CC469" s="452"/>
      <c r="CD469" s="452"/>
      <c r="CE469" s="56"/>
      <c r="CF469" s="452"/>
      <c r="CG469" s="452"/>
      <c r="CH469" s="452"/>
      <c r="CI469" s="452"/>
      <c r="CK469" s="382"/>
      <c r="CL469" s="382"/>
      <c r="CM469" s="382"/>
      <c r="CP469" s="464"/>
      <c r="CQ469" s="380"/>
      <c r="CR469" s="476"/>
      <c r="CS469" s="382"/>
      <c r="CT469" s="477"/>
      <c r="DB469" s="438"/>
      <c r="DC469" s="461"/>
      <c r="DD469" s="382"/>
      <c r="DE469" s="382"/>
      <c r="DF469" s="382"/>
      <c r="DJ469" s="438"/>
      <c r="DK469" s="461"/>
      <c r="DN469" s="438"/>
      <c r="DO469" s="452"/>
      <c r="DP469" s="455"/>
      <c r="DQ469" s="452"/>
      <c r="DR469" s="456"/>
      <c r="FC469" s="237" t="str">
        <f t="shared" si="83"/>
        <v/>
      </c>
      <c r="FD469" s="91"/>
    </row>
    <row r="470" spans="1:160" ht="14.5" thickBot="1" x14ac:dyDescent="0.35">
      <c r="A470" s="338"/>
      <c r="B470" s="343"/>
      <c r="C470" s="128"/>
      <c r="D470" s="372"/>
      <c r="E470" s="351"/>
      <c r="F470" s="127"/>
      <c r="G470" s="127"/>
      <c r="H470" s="344"/>
      <c r="I470" s="348"/>
      <c r="J470" s="696"/>
      <c r="K470" s="344"/>
      <c r="L470" s="348"/>
      <c r="M470" s="344"/>
      <c r="N470" s="357"/>
      <c r="O470" s="127"/>
      <c r="P470" s="127"/>
      <c r="Q470" s="127"/>
      <c r="R470" s="358"/>
      <c r="S470" s="351"/>
      <c r="T470" s="127"/>
      <c r="U470" s="40" t="str">
        <f>IF(A470="","",U$5+Header!C$6*(A470-1))</f>
        <v/>
      </c>
      <c r="W470" s="43" t="str">
        <f t="shared" si="75"/>
        <v/>
      </c>
      <c r="X470" s="42" t="str">
        <f t="shared" si="76"/>
        <v/>
      </c>
      <c r="Y470" s="238" t="str">
        <f t="shared" si="77"/>
        <v/>
      </c>
      <c r="Z470" s="112" t="str">
        <f t="shared" si="78"/>
        <v/>
      </c>
      <c r="AA470" s="833" t="str">
        <f t="shared" si="79"/>
        <v/>
      </c>
      <c r="AB470" s="456">
        <f t="shared" si="80"/>
        <v>0</v>
      </c>
      <c r="AC470" s="448">
        <f t="shared" si="82"/>
        <v>1</v>
      </c>
      <c r="AD470" s="837" t="str">
        <f t="shared" si="81"/>
        <v/>
      </c>
      <c r="AF470" s="438"/>
      <c r="AG470" s="461"/>
      <c r="AO470" s="504"/>
      <c r="AP470" s="472"/>
      <c r="AQ470" s="473"/>
      <c r="AR470" s="424"/>
      <c r="AS470" s="56"/>
      <c r="AT470" s="44"/>
      <c r="AU470" s="501"/>
      <c r="AV470" s="452"/>
      <c r="AW470" s="497"/>
      <c r="AX470" s="44"/>
      <c r="AY470" s="452"/>
      <c r="AZ470" s="56"/>
      <c r="BA470" s="452"/>
      <c r="BB470" s="455"/>
      <c r="BC470" s="452"/>
      <c r="BD470" s="56"/>
      <c r="BE470" s="452"/>
      <c r="BF470" s="452"/>
      <c r="BG470" s="456"/>
      <c r="BH470" s="457"/>
      <c r="BI470" s="56"/>
      <c r="BJ470" s="424"/>
      <c r="BK470" s="452"/>
      <c r="BL470" s="56"/>
      <c r="BM470" s="56"/>
      <c r="BN470" s="452"/>
      <c r="BR470" s="459"/>
      <c r="BS470" s="460"/>
      <c r="BZ470" s="475"/>
      <c r="CB470" s="452"/>
      <c r="CC470" s="452"/>
      <c r="CD470" s="452"/>
      <c r="CE470" s="56"/>
      <c r="CF470" s="452"/>
      <c r="CG470" s="452"/>
      <c r="CH470" s="452"/>
      <c r="CI470" s="452"/>
      <c r="CK470" s="382"/>
      <c r="CL470" s="382"/>
      <c r="CM470" s="382"/>
      <c r="CP470" s="464"/>
      <c r="CQ470" s="380"/>
      <c r="CR470" s="476"/>
      <c r="CS470" s="382"/>
      <c r="CT470" s="477"/>
      <c r="DB470" s="438"/>
      <c r="DC470" s="461"/>
      <c r="DD470" s="382"/>
      <c r="DE470" s="382"/>
      <c r="DF470" s="382"/>
      <c r="DJ470" s="438"/>
      <c r="DK470" s="461"/>
      <c r="DN470" s="438"/>
      <c r="DO470" s="452"/>
      <c r="DP470" s="455"/>
      <c r="DQ470" s="452"/>
      <c r="DR470" s="456"/>
      <c r="FC470" s="351" t="str">
        <f t="shared" si="83"/>
        <v/>
      </c>
      <c r="FD470" s="127"/>
    </row>
    <row r="471" spans="1:160" ht="14.5" thickBot="1" x14ac:dyDescent="0.35">
      <c r="A471" s="339"/>
      <c r="B471" s="345"/>
      <c r="C471" s="91"/>
      <c r="D471" s="360"/>
      <c r="E471" s="352"/>
      <c r="F471" s="91"/>
      <c r="G471" s="91"/>
      <c r="H471" s="346"/>
      <c r="I471" s="350"/>
      <c r="J471" s="697"/>
      <c r="K471" s="346"/>
      <c r="L471" s="349"/>
      <c r="M471" s="346"/>
      <c r="N471" s="361"/>
      <c r="O471" s="91"/>
      <c r="P471" s="91"/>
      <c r="Q471" s="91"/>
      <c r="R471" s="360"/>
      <c r="S471" s="353"/>
      <c r="T471" s="484"/>
      <c r="U471" s="40" t="str">
        <f>IF(A471="","",U$5+Header!C$6*(A471-1))</f>
        <v/>
      </c>
      <c r="W471" s="43" t="str">
        <f t="shared" si="75"/>
        <v/>
      </c>
      <c r="X471" s="42" t="str">
        <f t="shared" si="76"/>
        <v/>
      </c>
      <c r="Y471" s="238" t="str">
        <f t="shared" si="77"/>
        <v/>
      </c>
      <c r="Z471" s="112" t="str">
        <f t="shared" si="78"/>
        <v/>
      </c>
      <c r="AA471" s="833" t="str">
        <f t="shared" si="79"/>
        <v/>
      </c>
      <c r="AB471" s="456">
        <f t="shared" si="80"/>
        <v>0</v>
      </c>
      <c r="AC471" s="448">
        <f t="shared" si="82"/>
        <v>1</v>
      </c>
      <c r="AD471" s="837" t="str">
        <f t="shared" si="81"/>
        <v/>
      </c>
      <c r="AF471" s="438"/>
      <c r="AG471" s="461"/>
      <c r="AO471" s="504"/>
      <c r="AP471" s="472"/>
      <c r="AQ471" s="473"/>
      <c r="AR471" s="424"/>
      <c r="AS471" s="56"/>
      <c r="AT471" s="44"/>
      <c r="AU471" s="501"/>
      <c r="AV471" s="452"/>
      <c r="AW471" s="497"/>
      <c r="AX471" s="44"/>
      <c r="AY471" s="452"/>
      <c r="AZ471" s="56"/>
      <c r="BA471" s="452"/>
      <c r="BB471" s="455"/>
      <c r="BC471" s="452"/>
      <c r="BD471" s="56"/>
      <c r="BE471" s="452"/>
      <c r="BF471" s="452"/>
      <c r="BG471" s="456"/>
      <c r="BH471" s="457"/>
      <c r="BI471" s="56"/>
      <c r="BJ471" s="424"/>
      <c r="BK471" s="452"/>
      <c r="BL471" s="56"/>
      <c r="BM471" s="56"/>
      <c r="BN471" s="452"/>
      <c r="BR471" s="459"/>
      <c r="BS471" s="460"/>
      <c r="BZ471" s="475"/>
      <c r="CB471" s="452"/>
      <c r="CC471" s="452"/>
      <c r="CD471" s="452"/>
      <c r="CE471" s="56"/>
      <c r="CF471" s="452"/>
      <c r="CG471" s="452"/>
      <c r="CH471" s="452"/>
      <c r="CI471" s="452"/>
      <c r="CK471" s="382"/>
      <c r="CL471" s="382"/>
      <c r="CM471" s="382"/>
      <c r="CP471" s="464"/>
      <c r="CQ471" s="380"/>
      <c r="CR471" s="476"/>
      <c r="CS471" s="382"/>
      <c r="CT471" s="477"/>
      <c r="DB471" s="438"/>
      <c r="DC471" s="461"/>
      <c r="DD471" s="382"/>
      <c r="DE471" s="382"/>
      <c r="DF471" s="382"/>
      <c r="DJ471" s="438"/>
      <c r="DK471" s="461"/>
      <c r="DN471" s="438"/>
      <c r="DO471" s="452"/>
      <c r="DP471" s="455"/>
      <c r="DQ471" s="452"/>
      <c r="DR471" s="456"/>
      <c r="FC471" s="237" t="str">
        <f t="shared" si="83"/>
        <v/>
      </c>
      <c r="FD471" s="91"/>
    </row>
    <row r="472" spans="1:160" ht="14.5" thickBot="1" x14ac:dyDescent="0.35">
      <c r="A472" s="338"/>
      <c r="B472" s="343"/>
      <c r="C472" s="128"/>
      <c r="D472" s="372"/>
      <c r="E472" s="351"/>
      <c r="F472" s="127"/>
      <c r="G472" s="127"/>
      <c r="H472" s="344"/>
      <c r="I472" s="348"/>
      <c r="J472" s="696"/>
      <c r="K472" s="344"/>
      <c r="L472" s="348"/>
      <c r="M472" s="344"/>
      <c r="N472" s="357"/>
      <c r="O472" s="127"/>
      <c r="P472" s="127"/>
      <c r="Q472" s="127"/>
      <c r="R472" s="358"/>
      <c r="S472" s="351"/>
      <c r="T472" s="127"/>
      <c r="U472" s="40" t="str">
        <f>IF(A472="","",U$5+Header!C$6*(A472-1))</f>
        <v/>
      </c>
      <c r="W472" s="43" t="str">
        <f t="shared" si="75"/>
        <v/>
      </c>
      <c r="X472" s="42" t="str">
        <f t="shared" si="76"/>
        <v/>
      </c>
      <c r="Y472" s="238" t="str">
        <f t="shared" si="77"/>
        <v/>
      </c>
      <c r="Z472" s="112" t="str">
        <f t="shared" si="78"/>
        <v/>
      </c>
      <c r="AA472" s="833" t="str">
        <f t="shared" si="79"/>
        <v/>
      </c>
      <c r="AB472" s="456">
        <f t="shared" si="80"/>
        <v>0</v>
      </c>
      <c r="AC472" s="448">
        <f t="shared" si="82"/>
        <v>1</v>
      </c>
      <c r="AD472" s="837" t="str">
        <f t="shared" si="81"/>
        <v/>
      </c>
      <c r="AF472" s="438"/>
      <c r="AG472" s="461"/>
      <c r="AO472" s="504"/>
      <c r="AP472" s="472"/>
      <c r="AQ472" s="473"/>
      <c r="AR472" s="424"/>
      <c r="AS472" s="56"/>
      <c r="AT472" s="44"/>
      <c r="AU472" s="501"/>
      <c r="AV472" s="452"/>
      <c r="AW472" s="497"/>
      <c r="AX472" s="44"/>
      <c r="AY472" s="452"/>
      <c r="AZ472" s="56"/>
      <c r="BA472" s="452"/>
      <c r="BB472" s="455"/>
      <c r="BC472" s="452"/>
      <c r="BD472" s="56"/>
      <c r="BE472" s="452"/>
      <c r="BF472" s="452"/>
      <c r="BG472" s="456"/>
      <c r="BH472" s="457"/>
      <c r="BI472" s="56"/>
      <c r="BJ472" s="424"/>
      <c r="BK472" s="452"/>
      <c r="BL472" s="56"/>
      <c r="BM472" s="56"/>
      <c r="BN472" s="452"/>
      <c r="BR472" s="459"/>
      <c r="BS472" s="460"/>
      <c r="BZ472" s="475"/>
      <c r="CB472" s="452"/>
      <c r="CC472" s="452"/>
      <c r="CD472" s="452"/>
      <c r="CE472" s="56"/>
      <c r="CF472" s="452"/>
      <c r="CG472" s="452"/>
      <c r="CH472" s="452"/>
      <c r="CI472" s="452"/>
      <c r="CK472" s="382"/>
      <c r="CL472" s="382"/>
      <c r="CM472" s="382"/>
      <c r="CP472" s="464"/>
      <c r="CQ472" s="380"/>
      <c r="CR472" s="476"/>
      <c r="CS472" s="382"/>
      <c r="CT472" s="477"/>
      <c r="DB472" s="438"/>
      <c r="DC472" s="461"/>
      <c r="DD472" s="382"/>
      <c r="DE472" s="382"/>
      <c r="DF472" s="382"/>
      <c r="DJ472" s="438"/>
      <c r="DK472" s="461"/>
      <c r="DN472" s="438"/>
      <c r="DO472" s="452"/>
      <c r="DP472" s="455"/>
      <c r="DQ472" s="452"/>
      <c r="DR472" s="456"/>
      <c r="FC472" s="351" t="str">
        <f t="shared" si="83"/>
        <v/>
      </c>
      <c r="FD472" s="127"/>
    </row>
    <row r="473" spans="1:160" ht="14.5" thickBot="1" x14ac:dyDescent="0.35">
      <c r="A473" s="339"/>
      <c r="B473" s="345"/>
      <c r="C473" s="91"/>
      <c r="D473" s="360"/>
      <c r="E473" s="352"/>
      <c r="F473" s="91"/>
      <c r="G473" s="91"/>
      <c r="H473" s="346"/>
      <c r="I473" s="350"/>
      <c r="J473" s="697"/>
      <c r="K473" s="346"/>
      <c r="L473" s="349"/>
      <c r="M473" s="346"/>
      <c r="N473" s="361"/>
      <c r="O473" s="91"/>
      <c r="P473" s="91"/>
      <c r="Q473" s="91"/>
      <c r="R473" s="360"/>
      <c r="S473" s="353"/>
      <c r="T473" s="484"/>
      <c r="U473" s="40" t="str">
        <f>IF(A473="","",U$5+Header!C$6*(A473-1))</f>
        <v/>
      </c>
      <c r="W473" s="43" t="str">
        <f t="shared" si="75"/>
        <v/>
      </c>
      <c r="X473" s="42" t="str">
        <f t="shared" si="76"/>
        <v/>
      </c>
      <c r="Y473" s="238" t="str">
        <f t="shared" si="77"/>
        <v/>
      </c>
      <c r="Z473" s="112" t="str">
        <f t="shared" si="78"/>
        <v/>
      </c>
      <c r="AA473" s="833" t="str">
        <f t="shared" si="79"/>
        <v/>
      </c>
      <c r="AB473" s="456">
        <f t="shared" si="80"/>
        <v>0</v>
      </c>
      <c r="AC473" s="448">
        <f t="shared" si="82"/>
        <v>1</v>
      </c>
      <c r="AD473" s="837" t="str">
        <f t="shared" si="81"/>
        <v/>
      </c>
      <c r="AF473" s="438"/>
      <c r="AG473" s="461"/>
      <c r="AO473" s="504"/>
      <c r="AP473" s="472"/>
      <c r="AQ473" s="473"/>
      <c r="AR473" s="424"/>
      <c r="AS473" s="56"/>
      <c r="AT473" s="44"/>
      <c r="AU473" s="501"/>
      <c r="AV473" s="452"/>
      <c r="AW473" s="497"/>
      <c r="AX473" s="44"/>
      <c r="AY473" s="452"/>
      <c r="AZ473" s="56"/>
      <c r="BA473" s="452"/>
      <c r="BB473" s="455"/>
      <c r="BC473" s="452"/>
      <c r="BD473" s="56"/>
      <c r="BE473" s="452"/>
      <c r="BF473" s="452"/>
      <c r="BG473" s="456"/>
      <c r="BH473" s="457"/>
      <c r="BI473" s="56"/>
      <c r="BJ473" s="424"/>
      <c r="BK473" s="452"/>
      <c r="BL473" s="56"/>
      <c r="BM473" s="56"/>
      <c r="BN473" s="452"/>
      <c r="BR473" s="459"/>
      <c r="BS473" s="460"/>
      <c r="BZ473" s="475"/>
      <c r="CB473" s="452"/>
      <c r="CC473" s="452"/>
      <c r="CD473" s="452"/>
      <c r="CE473" s="56"/>
      <c r="CF473" s="452"/>
      <c r="CG473" s="452"/>
      <c r="CH473" s="452"/>
      <c r="CI473" s="452"/>
      <c r="CK473" s="382"/>
      <c r="CL473" s="382"/>
      <c r="CM473" s="382"/>
      <c r="CP473" s="464"/>
      <c r="CQ473" s="380"/>
      <c r="CR473" s="476"/>
      <c r="CS473" s="382"/>
      <c r="CT473" s="477"/>
      <c r="DB473" s="438"/>
      <c r="DC473" s="461"/>
      <c r="DD473" s="382"/>
      <c r="DE473" s="382"/>
      <c r="DF473" s="382"/>
      <c r="DJ473" s="438"/>
      <c r="DK473" s="461"/>
      <c r="DN473" s="438"/>
      <c r="DO473" s="452"/>
      <c r="DP473" s="455"/>
      <c r="DQ473" s="452"/>
      <c r="DR473" s="456"/>
      <c r="FC473" s="237" t="str">
        <f t="shared" si="83"/>
        <v/>
      </c>
      <c r="FD473" s="91"/>
    </row>
    <row r="474" spans="1:160" ht="14.5" thickBot="1" x14ac:dyDescent="0.35">
      <c r="A474" s="338"/>
      <c r="B474" s="343"/>
      <c r="C474" s="128"/>
      <c r="D474" s="372"/>
      <c r="E474" s="351"/>
      <c r="F474" s="127"/>
      <c r="G474" s="127"/>
      <c r="H474" s="344"/>
      <c r="I474" s="348"/>
      <c r="J474" s="696"/>
      <c r="K474" s="344"/>
      <c r="L474" s="348"/>
      <c r="M474" s="344"/>
      <c r="N474" s="357"/>
      <c r="O474" s="127"/>
      <c r="P474" s="127"/>
      <c r="Q474" s="127"/>
      <c r="R474" s="358"/>
      <c r="S474" s="351"/>
      <c r="T474" s="127"/>
      <c r="U474" s="40" t="str">
        <f>IF(A474="","",U$5+Header!C$6*(A474-1))</f>
        <v/>
      </c>
      <c r="W474" s="43" t="str">
        <f t="shared" si="75"/>
        <v/>
      </c>
      <c r="X474" s="42" t="str">
        <f t="shared" si="76"/>
        <v/>
      </c>
      <c r="Y474" s="238" t="str">
        <f t="shared" si="77"/>
        <v/>
      </c>
      <c r="Z474" s="112" t="str">
        <f t="shared" si="78"/>
        <v/>
      </c>
      <c r="AA474" s="833" t="str">
        <f t="shared" si="79"/>
        <v/>
      </c>
      <c r="AB474" s="456">
        <f t="shared" si="80"/>
        <v>0</v>
      </c>
      <c r="AC474" s="448">
        <f t="shared" si="82"/>
        <v>1</v>
      </c>
      <c r="AD474" s="837" t="str">
        <f t="shared" si="81"/>
        <v/>
      </c>
      <c r="AF474" s="438"/>
      <c r="AG474" s="461"/>
      <c r="AO474" s="504"/>
      <c r="AP474" s="472"/>
      <c r="AQ474" s="473"/>
      <c r="AR474" s="424"/>
      <c r="AS474" s="56"/>
      <c r="AT474" s="44"/>
      <c r="AU474" s="501"/>
      <c r="AV474" s="452"/>
      <c r="AW474" s="497"/>
      <c r="AX474" s="44"/>
      <c r="AY474" s="452"/>
      <c r="AZ474" s="56"/>
      <c r="BA474" s="452"/>
      <c r="BB474" s="455"/>
      <c r="BC474" s="452"/>
      <c r="BD474" s="56"/>
      <c r="BE474" s="452"/>
      <c r="BF474" s="452"/>
      <c r="BG474" s="456"/>
      <c r="BH474" s="457"/>
      <c r="BI474" s="56"/>
      <c r="BJ474" s="424"/>
      <c r="BK474" s="452"/>
      <c r="BL474" s="56"/>
      <c r="BM474" s="56"/>
      <c r="BN474" s="452"/>
      <c r="BR474" s="459"/>
      <c r="BS474" s="460"/>
      <c r="BZ474" s="475"/>
      <c r="CB474" s="452"/>
      <c r="CC474" s="452"/>
      <c r="CD474" s="452"/>
      <c r="CE474" s="56"/>
      <c r="CF474" s="452"/>
      <c r="CG474" s="452"/>
      <c r="CH474" s="452"/>
      <c r="CI474" s="452"/>
      <c r="CK474" s="382"/>
      <c r="CL474" s="382"/>
      <c r="CM474" s="382"/>
      <c r="CP474" s="464"/>
      <c r="CQ474" s="380"/>
      <c r="CR474" s="476"/>
      <c r="CS474" s="382"/>
      <c r="CT474" s="477"/>
      <c r="DB474" s="438"/>
      <c r="DC474" s="461"/>
      <c r="DD474" s="382"/>
      <c r="DE474" s="382"/>
      <c r="DF474" s="382"/>
      <c r="DJ474" s="438"/>
      <c r="DK474" s="461"/>
      <c r="DN474" s="438"/>
      <c r="DO474" s="452"/>
      <c r="DP474" s="455"/>
      <c r="DQ474" s="452"/>
      <c r="DR474" s="456"/>
      <c r="FC474" s="351" t="str">
        <f t="shared" si="83"/>
        <v/>
      </c>
      <c r="FD474" s="127"/>
    </row>
    <row r="475" spans="1:160" ht="14.5" thickBot="1" x14ac:dyDescent="0.35">
      <c r="A475" s="339"/>
      <c r="B475" s="345"/>
      <c r="C475" s="91"/>
      <c r="D475" s="360"/>
      <c r="E475" s="352"/>
      <c r="F475" s="91"/>
      <c r="G475" s="91"/>
      <c r="H475" s="346"/>
      <c r="I475" s="350"/>
      <c r="J475" s="697"/>
      <c r="K475" s="346"/>
      <c r="L475" s="349"/>
      <c r="M475" s="346"/>
      <c r="N475" s="361"/>
      <c r="O475" s="91"/>
      <c r="P475" s="91"/>
      <c r="Q475" s="91"/>
      <c r="R475" s="360"/>
      <c r="S475" s="353"/>
      <c r="T475" s="484"/>
      <c r="U475" s="40" t="str">
        <f>IF(A475="","",U$5+Header!C$6*(A475-1))</f>
        <v/>
      </c>
      <c r="W475" s="43" t="str">
        <f t="shared" si="75"/>
        <v/>
      </c>
      <c r="X475" s="42" t="str">
        <f t="shared" si="76"/>
        <v/>
      </c>
      <c r="Y475" s="238" t="str">
        <f t="shared" si="77"/>
        <v/>
      </c>
      <c r="Z475" s="112" t="str">
        <f t="shared" si="78"/>
        <v/>
      </c>
      <c r="AA475" s="833" t="str">
        <f t="shared" si="79"/>
        <v/>
      </c>
      <c r="AB475" s="456">
        <f t="shared" si="80"/>
        <v>0</v>
      </c>
      <c r="AC475" s="448">
        <f t="shared" si="82"/>
        <v>1</v>
      </c>
      <c r="AD475" s="837" t="str">
        <f t="shared" si="81"/>
        <v/>
      </c>
      <c r="AF475" s="438"/>
      <c r="AG475" s="461"/>
      <c r="AO475" s="504"/>
      <c r="AP475" s="472"/>
      <c r="AQ475" s="473"/>
      <c r="AR475" s="424"/>
      <c r="AS475" s="56"/>
      <c r="AT475" s="44"/>
      <c r="AU475" s="501"/>
      <c r="AV475" s="452"/>
      <c r="AW475" s="497"/>
      <c r="AX475" s="44"/>
      <c r="AY475" s="452"/>
      <c r="AZ475" s="56"/>
      <c r="BA475" s="452"/>
      <c r="BB475" s="455"/>
      <c r="BC475" s="452"/>
      <c r="BD475" s="56"/>
      <c r="BE475" s="452"/>
      <c r="BF475" s="452"/>
      <c r="BG475" s="456"/>
      <c r="BH475" s="457"/>
      <c r="BI475" s="56"/>
      <c r="BJ475" s="424"/>
      <c r="BK475" s="452"/>
      <c r="BL475" s="56"/>
      <c r="BM475" s="56"/>
      <c r="BN475" s="452"/>
      <c r="BR475" s="459"/>
      <c r="BS475" s="460"/>
      <c r="BZ475" s="475"/>
      <c r="CB475" s="452"/>
      <c r="CC475" s="452"/>
      <c r="CD475" s="452"/>
      <c r="CE475" s="56"/>
      <c r="CF475" s="452"/>
      <c r="CG475" s="452"/>
      <c r="CH475" s="452"/>
      <c r="CI475" s="452"/>
      <c r="CK475" s="382"/>
      <c r="CL475" s="382"/>
      <c r="CM475" s="382"/>
      <c r="CP475" s="464"/>
      <c r="CQ475" s="380"/>
      <c r="CR475" s="476"/>
      <c r="CS475" s="382"/>
      <c r="CT475" s="477"/>
      <c r="DB475" s="438"/>
      <c r="DC475" s="461"/>
      <c r="DD475" s="382"/>
      <c r="DE475" s="382"/>
      <c r="DF475" s="382"/>
      <c r="DJ475" s="438"/>
      <c r="DK475" s="461"/>
      <c r="DN475" s="438"/>
      <c r="DO475" s="452"/>
      <c r="DP475" s="455"/>
      <c r="DQ475" s="452"/>
      <c r="DR475" s="456"/>
      <c r="FC475" s="237" t="str">
        <f t="shared" si="83"/>
        <v/>
      </c>
      <c r="FD475" s="91"/>
    </row>
    <row r="476" spans="1:160" ht="14.5" thickBot="1" x14ac:dyDescent="0.35">
      <c r="A476" s="338"/>
      <c r="B476" s="343"/>
      <c r="C476" s="128"/>
      <c r="D476" s="372"/>
      <c r="E476" s="351"/>
      <c r="F476" s="127"/>
      <c r="G476" s="127"/>
      <c r="H476" s="344"/>
      <c r="I476" s="348"/>
      <c r="J476" s="696"/>
      <c r="K476" s="344"/>
      <c r="L476" s="348"/>
      <c r="M476" s="344"/>
      <c r="N476" s="357"/>
      <c r="O476" s="127"/>
      <c r="P476" s="127"/>
      <c r="Q476" s="127"/>
      <c r="R476" s="358"/>
      <c r="S476" s="351"/>
      <c r="T476" s="127"/>
      <c r="U476" s="40" t="str">
        <f>IF(A476="","",U$5+Header!C$6*(A476-1))</f>
        <v/>
      </c>
      <c r="W476" s="43" t="str">
        <f t="shared" si="75"/>
        <v/>
      </c>
      <c r="X476" s="42" t="str">
        <f t="shared" si="76"/>
        <v/>
      </c>
      <c r="Y476" s="238" t="str">
        <f t="shared" si="77"/>
        <v/>
      </c>
      <c r="Z476" s="112" t="str">
        <f t="shared" si="78"/>
        <v/>
      </c>
      <c r="AA476" s="833" t="str">
        <f t="shared" si="79"/>
        <v/>
      </c>
      <c r="AB476" s="456">
        <f t="shared" si="80"/>
        <v>0</v>
      </c>
      <c r="AC476" s="448">
        <f t="shared" si="82"/>
        <v>1</v>
      </c>
      <c r="AD476" s="837" t="str">
        <f t="shared" si="81"/>
        <v/>
      </c>
      <c r="AF476" s="438"/>
      <c r="AG476" s="461"/>
      <c r="AO476" s="504"/>
      <c r="AP476" s="472"/>
      <c r="AQ476" s="473"/>
      <c r="AR476" s="424"/>
      <c r="AS476" s="56"/>
      <c r="AT476" s="44"/>
      <c r="AU476" s="501"/>
      <c r="AV476" s="452"/>
      <c r="AW476" s="497"/>
      <c r="AX476" s="44"/>
      <c r="AY476" s="452"/>
      <c r="AZ476" s="56"/>
      <c r="BA476" s="452"/>
      <c r="BB476" s="455"/>
      <c r="BC476" s="452"/>
      <c r="BD476" s="56"/>
      <c r="BE476" s="452"/>
      <c r="BF476" s="452"/>
      <c r="BG476" s="456"/>
      <c r="BH476" s="457"/>
      <c r="BI476" s="56"/>
      <c r="BJ476" s="424"/>
      <c r="BK476" s="452"/>
      <c r="BL476" s="56"/>
      <c r="BM476" s="56"/>
      <c r="BN476" s="452"/>
      <c r="BR476" s="459"/>
      <c r="BS476" s="460"/>
      <c r="BZ476" s="475"/>
      <c r="CB476" s="452"/>
      <c r="CC476" s="452"/>
      <c r="CD476" s="452"/>
      <c r="CE476" s="56"/>
      <c r="CF476" s="452"/>
      <c r="CG476" s="452"/>
      <c r="CH476" s="452"/>
      <c r="CI476" s="452"/>
      <c r="CK476" s="382"/>
      <c r="CL476" s="382"/>
      <c r="CM476" s="382"/>
      <c r="CP476" s="464"/>
      <c r="CQ476" s="380"/>
      <c r="CR476" s="476"/>
      <c r="CS476" s="382"/>
      <c r="CT476" s="477"/>
      <c r="DB476" s="438"/>
      <c r="DC476" s="461"/>
      <c r="DD476" s="382"/>
      <c r="DE476" s="382"/>
      <c r="DF476" s="382"/>
      <c r="DJ476" s="438"/>
      <c r="DK476" s="461"/>
      <c r="DN476" s="438"/>
      <c r="DO476" s="452"/>
      <c r="DP476" s="455"/>
      <c r="DQ476" s="452"/>
      <c r="DR476" s="456"/>
      <c r="FC476" s="351" t="str">
        <f t="shared" si="83"/>
        <v/>
      </c>
      <c r="FD476" s="127"/>
    </row>
    <row r="477" spans="1:160" ht="14.5" thickBot="1" x14ac:dyDescent="0.35">
      <c r="A477" s="339"/>
      <c r="B477" s="345"/>
      <c r="C477" s="91"/>
      <c r="D477" s="360"/>
      <c r="E477" s="352"/>
      <c r="F477" s="91"/>
      <c r="G477" s="91"/>
      <c r="H477" s="346"/>
      <c r="I477" s="350"/>
      <c r="J477" s="697"/>
      <c r="K477" s="346"/>
      <c r="L477" s="349"/>
      <c r="M477" s="346"/>
      <c r="N477" s="361"/>
      <c r="O477" s="91"/>
      <c r="P477" s="91"/>
      <c r="Q477" s="91"/>
      <c r="R477" s="360"/>
      <c r="S477" s="353"/>
      <c r="T477" s="484"/>
      <c r="U477" s="40" t="str">
        <f>IF(A477="","",U$5+Header!C$6*(A477-1))</f>
        <v/>
      </c>
      <c r="W477" s="43" t="str">
        <f t="shared" si="75"/>
        <v/>
      </c>
      <c r="X477" s="42" t="str">
        <f t="shared" si="76"/>
        <v/>
      </c>
      <c r="Y477" s="238" t="str">
        <f t="shared" si="77"/>
        <v/>
      </c>
      <c r="Z477" s="112" t="str">
        <f t="shared" si="78"/>
        <v/>
      </c>
      <c r="AA477" s="833" t="str">
        <f t="shared" si="79"/>
        <v/>
      </c>
      <c r="AB477" s="456">
        <f t="shared" si="80"/>
        <v>0</v>
      </c>
      <c r="AC477" s="448">
        <f t="shared" si="82"/>
        <v>1</v>
      </c>
      <c r="AD477" s="837" t="str">
        <f t="shared" si="81"/>
        <v/>
      </c>
      <c r="AF477" s="438"/>
      <c r="AG477" s="461"/>
      <c r="AO477" s="504"/>
      <c r="AP477" s="472"/>
      <c r="AQ477" s="473"/>
      <c r="AR477" s="424"/>
      <c r="AS477" s="56"/>
      <c r="AT477" s="44"/>
      <c r="AU477" s="501"/>
      <c r="AV477" s="452"/>
      <c r="AW477" s="497"/>
      <c r="AX477" s="44"/>
      <c r="AY477" s="452"/>
      <c r="AZ477" s="56"/>
      <c r="BA477" s="452"/>
      <c r="BB477" s="455"/>
      <c r="BC477" s="452"/>
      <c r="BD477" s="56"/>
      <c r="BE477" s="452"/>
      <c r="BF477" s="452"/>
      <c r="BG477" s="456"/>
      <c r="BH477" s="457"/>
      <c r="BI477" s="56"/>
      <c r="BJ477" s="424"/>
      <c r="BK477" s="452"/>
      <c r="BL477" s="56"/>
      <c r="BM477" s="56"/>
      <c r="BN477" s="452"/>
      <c r="BR477" s="459"/>
      <c r="BS477" s="460"/>
      <c r="BZ477" s="475"/>
      <c r="CB477" s="452"/>
      <c r="CC477" s="452"/>
      <c r="CD477" s="452"/>
      <c r="CE477" s="56"/>
      <c r="CF477" s="452"/>
      <c r="CG477" s="452"/>
      <c r="CH477" s="452"/>
      <c r="CI477" s="452"/>
      <c r="CK477" s="382"/>
      <c r="CL477" s="382"/>
      <c r="CM477" s="382"/>
      <c r="CP477" s="464"/>
      <c r="CQ477" s="380"/>
      <c r="CR477" s="476"/>
      <c r="CS477" s="382"/>
      <c r="CT477" s="477"/>
      <c r="DB477" s="438"/>
      <c r="DC477" s="461"/>
      <c r="DD477" s="382"/>
      <c r="DE477" s="382"/>
      <c r="DF477" s="382"/>
      <c r="DJ477" s="438"/>
      <c r="DK477" s="461"/>
      <c r="DN477" s="438"/>
      <c r="DO477" s="452"/>
      <c r="DP477" s="455"/>
      <c r="DQ477" s="452"/>
      <c r="DR477" s="456"/>
      <c r="FC477" s="237" t="str">
        <f t="shared" si="83"/>
        <v/>
      </c>
      <c r="FD477" s="91"/>
    </row>
    <row r="478" spans="1:160" ht="14.5" thickBot="1" x14ac:dyDescent="0.35">
      <c r="A478" s="338"/>
      <c r="B478" s="343"/>
      <c r="C478" s="128"/>
      <c r="D478" s="372"/>
      <c r="E478" s="351"/>
      <c r="F478" s="127"/>
      <c r="G478" s="127"/>
      <c r="H478" s="344"/>
      <c r="I478" s="348"/>
      <c r="J478" s="696"/>
      <c r="K478" s="344"/>
      <c r="L478" s="348"/>
      <c r="M478" s="344"/>
      <c r="N478" s="357"/>
      <c r="O478" s="127"/>
      <c r="P478" s="127"/>
      <c r="Q478" s="127"/>
      <c r="R478" s="358"/>
      <c r="S478" s="351"/>
      <c r="T478" s="127"/>
      <c r="U478" s="40" t="str">
        <f>IF(A478="","",U$5+Header!C$6*(A478-1))</f>
        <v/>
      </c>
      <c r="W478" s="43" t="str">
        <f t="shared" si="75"/>
        <v/>
      </c>
      <c r="X478" s="42" t="str">
        <f t="shared" si="76"/>
        <v/>
      </c>
      <c r="Y478" s="238" t="str">
        <f t="shared" si="77"/>
        <v/>
      </c>
      <c r="Z478" s="112" t="str">
        <f t="shared" si="78"/>
        <v/>
      </c>
      <c r="AA478" s="833" t="str">
        <f t="shared" si="79"/>
        <v/>
      </c>
      <c r="AB478" s="456">
        <f t="shared" si="80"/>
        <v>0</v>
      </c>
      <c r="AC478" s="448">
        <f t="shared" si="82"/>
        <v>1</v>
      </c>
      <c r="AD478" s="837" t="str">
        <f t="shared" si="81"/>
        <v/>
      </c>
      <c r="AF478" s="438"/>
      <c r="AG478" s="461"/>
      <c r="AO478" s="504"/>
      <c r="AP478" s="472"/>
      <c r="AQ478" s="473"/>
      <c r="AR478" s="424"/>
      <c r="AS478" s="56"/>
      <c r="AT478" s="44"/>
      <c r="AU478" s="501"/>
      <c r="AV478" s="452"/>
      <c r="AW478" s="497"/>
      <c r="AX478" s="44"/>
      <c r="AY478" s="452"/>
      <c r="AZ478" s="56"/>
      <c r="BA478" s="452"/>
      <c r="BB478" s="455"/>
      <c r="BC478" s="452"/>
      <c r="BD478" s="56"/>
      <c r="BE478" s="452"/>
      <c r="BF478" s="452"/>
      <c r="BG478" s="456"/>
      <c r="BH478" s="457"/>
      <c r="BI478" s="56"/>
      <c r="BJ478" s="424"/>
      <c r="BK478" s="452"/>
      <c r="BL478" s="56"/>
      <c r="BM478" s="56"/>
      <c r="BN478" s="452"/>
      <c r="BR478" s="459"/>
      <c r="BS478" s="460"/>
      <c r="BZ478" s="475"/>
      <c r="CB478" s="452"/>
      <c r="CC478" s="452"/>
      <c r="CD478" s="452"/>
      <c r="CE478" s="56"/>
      <c r="CF478" s="452"/>
      <c r="CG478" s="452"/>
      <c r="CH478" s="452"/>
      <c r="CI478" s="452"/>
      <c r="CK478" s="382"/>
      <c r="CL478" s="382"/>
      <c r="CM478" s="382"/>
      <c r="CP478" s="464"/>
      <c r="CQ478" s="380"/>
      <c r="CR478" s="476"/>
      <c r="CS478" s="382"/>
      <c r="CT478" s="477"/>
      <c r="DB478" s="438"/>
      <c r="DC478" s="461"/>
      <c r="DD478" s="382"/>
      <c r="DE478" s="382"/>
      <c r="DF478" s="382"/>
      <c r="DJ478" s="438"/>
      <c r="DK478" s="461"/>
      <c r="DN478" s="438"/>
      <c r="DO478" s="452"/>
      <c r="DP478" s="455"/>
      <c r="DQ478" s="452"/>
      <c r="DR478" s="456"/>
      <c r="FC478" s="351" t="str">
        <f t="shared" si="83"/>
        <v/>
      </c>
      <c r="FD478" s="127"/>
    </row>
    <row r="479" spans="1:160" ht="14.5" thickBot="1" x14ac:dyDescent="0.35">
      <c r="A479" s="339"/>
      <c r="B479" s="345"/>
      <c r="C479" s="91"/>
      <c r="D479" s="360"/>
      <c r="E479" s="352"/>
      <c r="F479" s="91"/>
      <c r="G479" s="91"/>
      <c r="H479" s="346"/>
      <c r="I479" s="350"/>
      <c r="J479" s="697"/>
      <c r="K479" s="346"/>
      <c r="L479" s="349"/>
      <c r="M479" s="346"/>
      <c r="N479" s="361"/>
      <c r="O479" s="91"/>
      <c r="P479" s="91"/>
      <c r="Q479" s="91"/>
      <c r="R479" s="360"/>
      <c r="S479" s="353"/>
      <c r="T479" s="484"/>
      <c r="U479" s="40" t="str">
        <f>IF(A479="","",U$5+Header!C$6*(A479-1))</f>
        <v/>
      </c>
      <c r="W479" s="43" t="str">
        <f t="shared" si="75"/>
        <v/>
      </c>
      <c r="X479" s="42" t="str">
        <f t="shared" si="76"/>
        <v/>
      </c>
      <c r="Y479" s="238" t="str">
        <f t="shared" si="77"/>
        <v/>
      </c>
      <c r="Z479" s="112" t="str">
        <f t="shared" si="78"/>
        <v/>
      </c>
      <c r="AA479" s="833" t="str">
        <f t="shared" si="79"/>
        <v/>
      </c>
      <c r="AB479" s="456">
        <f t="shared" si="80"/>
        <v>0</v>
      </c>
      <c r="AC479" s="448">
        <f t="shared" si="82"/>
        <v>1</v>
      </c>
      <c r="AD479" s="837" t="str">
        <f t="shared" si="81"/>
        <v/>
      </c>
      <c r="AF479" s="438"/>
      <c r="AG479" s="461"/>
      <c r="AO479" s="504"/>
      <c r="AP479" s="472"/>
      <c r="AQ479" s="473"/>
      <c r="AR479" s="424"/>
      <c r="AS479" s="56"/>
      <c r="AT479" s="44"/>
      <c r="AU479" s="501"/>
      <c r="AV479" s="452"/>
      <c r="AW479" s="497"/>
      <c r="AX479" s="44"/>
      <c r="AY479" s="452"/>
      <c r="AZ479" s="56"/>
      <c r="BA479" s="452"/>
      <c r="BB479" s="455"/>
      <c r="BC479" s="452"/>
      <c r="BD479" s="56"/>
      <c r="BE479" s="452"/>
      <c r="BF479" s="452"/>
      <c r="BG479" s="456"/>
      <c r="BH479" s="457"/>
      <c r="BI479" s="56"/>
      <c r="BJ479" s="424"/>
      <c r="BK479" s="452"/>
      <c r="BL479" s="56"/>
      <c r="BM479" s="56"/>
      <c r="BN479" s="452"/>
      <c r="BR479" s="459"/>
      <c r="BS479" s="460"/>
      <c r="BZ479" s="475"/>
      <c r="CB479" s="452"/>
      <c r="CC479" s="452"/>
      <c r="CD479" s="452"/>
      <c r="CE479" s="56"/>
      <c r="CF479" s="452"/>
      <c r="CG479" s="452"/>
      <c r="CH479" s="452"/>
      <c r="CI479" s="452"/>
      <c r="CK479" s="382"/>
      <c r="CL479" s="382"/>
      <c r="CM479" s="382"/>
      <c r="CP479" s="464"/>
      <c r="CQ479" s="380"/>
      <c r="CR479" s="476"/>
      <c r="CS479" s="382"/>
      <c r="CT479" s="477"/>
      <c r="DB479" s="438"/>
      <c r="DC479" s="461"/>
      <c r="DD479" s="382"/>
      <c r="DE479" s="382"/>
      <c r="DF479" s="382"/>
      <c r="DJ479" s="438"/>
      <c r="DK479" s="461"/>
      <c r="DN479" s="438"/>
      <c r="DO479" s="452"/>
      <c r="DP479" s="455"/>
      <c r="DQ479" s="452"/>
      <c r="DR479" s="456"/>
      <c r="FC479" s="237" t="str">
        <f t="shared" si="83"/>
        <v/>
      </c>
      <c r="FD479" s="91"/>
    </row>
    <row r="480" spans="1:160" ht="14.5" thickBot="1" x14ac:dyDescent="0.35">
      <c r="A480" s="338"/>
      <c r="B480" s="343"/>
      <c r="C480" s="128"/>
      <c r="D480" s="372"/>
      <c r="E480" s="351"/>
      <c r="F480" s="127"/>
      <c r="G480" s="127"/>
      <c r="H480" s="344"/>
      <c r="I480" s="348"/>
      <c r="J480" s="696"/>
      <c r="K480" s="344"/>
      <c r="L480" s="348"/>
      <c r="M480" s="344"/>
      <c r="N480" s="357"/>
      <c r="O480" s="127"/>
      <c r="P480" s="127"/>
      <c r="Q480" s="127"/>
      <c r="R480" s="358"/>
      <c r="S480" s="351"/>
      <c r="T480" s="127"/>
      <c r="U480" s="40" t="str">
        <f>IF(A480="","",U$5+Header!C$6*(A480-1))</f>
        <v/>
      </c>
      <c r="W480" s="43" t="str">
        <f t="shared" si="75"/>
        <v/>
      </c>
      <c r="X480" s="42" t="str">
        <f t="shared" si="76"/>
        <v/>
      </c>
      <c r="Y480" s="238" t="str">
        <f t="shared" si="77"/>
        <v/>
      </c>
      <c r="Z480" s="112" t="str">
        <f t="shared" si="78"/>
        <v/>
      </c>
      <c r="AA480" s="833" t="str">
        <f t="shared" si="79"/>
        <v/>
      </c>
      <c r="AB480" s="456">
        <f t="shared" si="80"/>
        <v>0</v>
      </c>
      <c r="AC480" s="448">
        <f t="shared" si="82"/>
        <v>1</v>
      </c>
      <c r="AD480" s="837" t="str">
        <f t="shared" si="81"/>
        <v/>
      </c>
      <c r="AF480" s="438"/>
      <c r="AG480" s="461"/>
      <c r="AO480" s="504"/>
      <c r="AP480" s="472"/>
      <c r="AQ480" s="473"/>
      <c r="AR480" s="424"/>
      <c r="AS480" s="56"/>
      <c r="AT480" s="44"/>
      <c r="AU480" s="501"/>
      <c r="AV480" s="452"/>
      <c r="AW480" s="497"/>
      <c r="AX480" s="44"/>
      <c r="AY480" s="452"/>
      <c r="AZ480" s="56"/>
      <c r="BA480" s="452"/>
      <c r="BB480" s="455"/>
      <c r="BC480" s="452"/>
      <c r="BD480" s="56"/>
      <c r="BE480" s="452"/>
      <c r="BF480" s="452"/>
      <c r="BG480" s="456"/>
      <c r="BH480" s="457"/>
      <c r="BI480" s="56"/>
      <c r="BJ480" s="424"/>
      <c r="BK480" s="452"/>
      <c r="BL480" s="56"/>
      <c r="BM480" s="56"/>
      <c r="BN480" s="452"/>
      <c r="BR480" s="459"/>
      <c r="BS480" s="460"/>
      <c r="BZ480" s="475"/>
      <c r="CB480" s="452"/>
      <c r="CC480" s="452"/>
      <c r="CD480" s="452"/>
      <c r="CE480" s="56"/>
      <c r="CF480" s="452"/>
      <c r="CG480" s="452"/>
      <c r="CH480" s="452"/>
      <c r="CI480" s="452"/>
      <c r="CK480" s="382"/>
      <c r="CL480" s="382"/>
      <c r="CM480" s="382"/>
      <c r="CP480" s="464"/>
      <c r="CQ480" s="380"/>
      <c r="CR480" s="476"/>
      <c r="CS480" s="382"/>
      <c r="CT480" s="477"/>
      <c r="DB480" s="438"/>
      <c r="DC480" s="461"/>
      <c r="DD480" s="382"/>
      <c r="DE480" s="382"/>
      <c r="DF480" s="382"/>
      <c r="DJ480" s="438"/>
      <c r="DK480" s="461"/>
      <c r="DN480" s="438"/>
      <c r="DO480" s="452"/>
      <c r="DP480" s="455"/>
      <c r="DQ480" s="452"/>
      <c r="DR480" s="456"/>
      <c r="FC480" s="351" t="str">
        <f t="shared" si="83"/>
        <v/>
      </c>
      <c r="FD480" s="127"/>
    </row>
    <row r="481" spans="1:160" ht="14.5" thickBot="1" x14ac:dyDescent="0.35">
      <c r="A481" s="339"/>
      <c r="B481" s="345"/>
      <c r="C481" s="91"/>
      <c r="D481" s="360"/>
      <c r="E481" s="352"/>
      <c r="F481" s="91"/>
      <c r="G481" s="91"/>
      <c r="H481" s="346"/>
      <c r="I481" s="350"/>
      <c r="J481" s="697"/>
      <c r="K481" s="346"/>
      <c r="L481" s="349"/>
      <c r="M481" s="346"/>
      <c r="N481" s="361"/>
      <c r="O481" s="91"/>
      <c r="P481" s="91"/>
      <c r="Q481" s="91"/>
      <c r="R481" s="360"/>
      <c r="S481" s="353"/>
      <c r="T481" s="484"/>
      <c r="U481" s="40" t="str">
        <f>IF(A481="","",U$5+Header!C$6*(A481-1))</f>
        <v/>
      </c>
      <c r="W481" s="43" t="str">
        <f t="shared" si="75"/>
        <v/>
      </c>
      <c r="X481" s="42" t="str">
        <f t="shared" si="76"/>
        <v/>
      </c>
      <c r="Y481" s="238" t="str">
        <f t="shared" si="77"/>
        <v/>
      </c>
      <c r="Z481" s="112" t="str">
        <f t="shared" si="78"/>
        <v/>
      </c>
      <c r="AA481" s="833" t="str">
        <f t="shared" si="79"/>
        <v/>
      </c>
      <c r="AB481" s="456">
        <f t="shared" si="80"/>
        <v>0</v>
      </c>
      <c r="AC481" s="448">
        <f t="shared" si="82"/>
        <v>1</v>
      </c>
      <c r="AD481" s="837" t="str">
        <f t="shared" si="81"/>
        <v/>
      </c>
      <c r="AF481" s="438"/>
      <c r="AG481" s="461"/>
      <c r="AO481" s="504"/>
      <c r="AP481" s="472"/>
      <c r="AQ481" s="473"/>
      <c r="AR481" s="424"/>
      <c r="AS481" s="56"/>
      <c r="AT481" s="44"/>
      <c r="AU481" s="501"/>
      <c r="AV481" s="452"/>
      <c r="AW481" s="497"/>
      <c r="AX481" s="44"/>
      <c r="AY481" s="452"/>
      <c r="AZ481" s="56"/>
      <c r="BA481" s="452"/>
      <c r="BB481" s="455"/>
      <c r="BC481" s="452"/>
      <c r="BD481" s="56"/>
      <c r="BE481" s="452"/>
      <c r="BF481" s="452"/>
      <c r="BG481" s="456"/>
      <c r="BH481" s="457"/>
      <c r="BI481" s="56"/>
      <c r="BJ481" s="424"/>
      <c r="BK481" s="452"/>
      <c r="BL481" s="56"/>
      <c r="BM481" s="56"/>
      <c r="BN481" s="452"/>
      <c r="BR481" s="459"/>
      <c r="BS481" s="460"/>
      <c r="BZ481" s="475"/>
      <c r="CB481" s="452"/>
      <c r="CC481" s="452"/>
      <c r="CD481" s="452"/>
      <c r="CE481" s="56"/>
      <c r="CF481" s="452"/>
      <c r="CG481" s="452"/>
      <c r="CH481" s="452"/>
      <c r="CI481" s="452"/>
      <c r="CK481" s="382"/>
      <c r="CL481" s="382"/>
      <c r="CM481" s="382"/>
      <c r="CP481" s="464"/>
      <c r="CQ481" s="380"/>
      <c r="CR481" s="476"/>
      <c r="CS481" s="382"/>
      <c r="CT481" s="477"/>
      <c r="DB481" s="438"/>
      <c r="DC481" s="461"/>
      <c r="DD481" s="382"/>
      <c r="DE481" s="382"/>
      <c r="DF481" s="382"/>
      <c r="DJ481" s="438"/>
      <c r="DK481" s="461"/>
      <c r="DN481" s="438"/>
      <c r="DO481" s="452"/>
      <c r="DP481" s="455"/>
      <c r="DQ481" s="452"/>
      <c r="DR481" s="456"/>
      <c r="FC481" s="237" t="str">
        <f t="shared" si="83"/>
        <v/>
      </c>
      <c r="FD481" s="91"/>
    </row>
    <row r="482" spans="1:160" ht="14.5" thickBot="1" x14ac:dyDescent="0.35">
      <c r="A482" s="338"/>
      <c r="B482" s="343"/>
      <c r="C482" s="128"/>
      <c r="D482" s="372"/>
      <c r="E482" s="351"/>
      <c r="F482" s="127"/>
      <c r="G482" s="127"/>
      <c r="H482" s="344"/>
      <c r="I482" s="348"/>
      <c r="J482" s="696"/>
      <c r="K482" s="344"/>
      <c r="L482" s="348"/>
      <c r="M482" s="344"/>
      <c r="N482" s="357"/>
      <c r="O482" s="127"/>
      <c r="P482" s="127"/>
      <c r="Q482" s="127"/>
      <c r="R482" s="358"/>
      <c r="S482" s="351"/>
      <c r="T482" s="127"/>
      <c r="U482" s="40" t="str">
        <f>IF(A482="","",U$5+Header!C$6*(A482-1))</f>
        <v/>
      </c>
      <c r="W482" s="43" t="str">
        <f t="shared" si="75"/>
        <v/>
      </c>
      <c r="X482" s="42" t="str">
        <f t="shared" si="76"/>
        <v/>
      </c>
      <c r="Y482" s="238" t="str">
        <f t="shared" si="77"/>
        <v/>
      </c>
      <c r="Z482" s="112" t="str">
        <f t="shared" si="78"/>
        <v/>
      </c>
      <c r="AA482" s="833" t="str">
        <f t="shared" si="79"/>
        <v/>
      </c>
      <c r="AB482" s="456">
        <f t="shared" si="80"/>
        <v>0</v>
      </c>
      <c r="AC482" s="448">
        <f t="shared" si="82"/>
        <v>1</v>
      </c>
      <c r="AD482" s="837" t="str">
        <f t="shared" si="81"/>
        <v/>
      </c>
      <c r="AF482" s="438"/>
      <c r="AG482" s="461"/>
      <c r="AO482" s="504"/>
      <c r="AP482" s="472"/>
      <c r="AQ482" s="473"/>
      <c r="AR482" s="424"/>
      <c r="AS482" s="56"/>
      <c r="AT482" s="44"/>
      <c r="AU482" s="501"/>
      <c r="AV482" s="452"/>
      <c r="AW482" s="497"/>
      <c r="AX482" s="44"/>
      <c r="AY482" s="452"/>
      <c r="AZ482" s="56"/>
      <c r="BA482" s="452"/>
      <c r="BB482" s="455"/>
      <c r="BC482" s="452"/>
      <c r="BD482" s="56"/>
      <c r="BE482" s="452"/>
      <c r="BF482" s="452"/>
      <c r="BG482" s="456"/>
      <c r="BH482" s="457"/>
      <c r="BI482" s="56"/>
      <c r="BJ482" s="424"/>
      <c r="BK482" s="452"/>
      <c r="BL482" s="56"/>
      <c r="BM482" s="56"/>
      <c r="BN482" s="452"/>
      <c r="BR482" s="459"/>
      <c r="BS482" s="460"/>
      <c r="BZ482" s="475"/>
      <c r="CB482" s="452"/>
      <c r="CC482" s="452"/>
      <c r="CD482" s="452"/>
      <c r="CE482" s="56"/>
      <c r="CF482" s="452"/>
      <c r="CG482" s="452"/>
      <c r="CH482" s="452"/>
      <c r="CI482" s="452"/>
      <c r="CK482" s="382"/>
      <c r="CL482" s="382"/>
      <c r="CM482" s="382"/>
      <c r="CP482" s="464"/>
      <c r="CQ482" s="380"/>
      <c r="CR482" s="476"/>
      <c r="CS482" s="382"/>
      <c r="CT482" s="477"/>
      <c r="DB482" s="438"/>
      <c r="DC482" s="461"/>
      <c r="DD482" s="382"/>
      <c r="DE482" s="382"/>
      <c r="DF482" s="382"/>
      <c r="DJ482" s="438"/>
      <c r="DK482" s="461"/>
      <c r="DN482" s="438"/>
      <c r="DO482" s="452"/>
      <c r="DP482" s="455"/>
      <c r="DQ482" s="452"/>
      <c r="DR482" s="456"/>
      <c r="FC482" s="351" t="str">
        <f t="shared" si="83"/>
        <v/>
      </c>
      <c r="FD482" s="127"/>
    </row>
    <row r="483" spans="1:160" ht="14.5" thickBot="1" x14ac:dyDescent="0.35">
      <c r="A483" s="339"/>
      <c r="B483" s="345"/>
      <c r="C483" s="91"/>
      <c r="D483" s="360"/>
      <c r="E483" s="352"/>
      <c r="F483" s="91"/>
      <c r="G483" s="91"/>
      <c r="H483" s="346"/>
      <c r="I483" s="350"/>
      <c r="J483" s="697"/>
      <c r="K483" s="346"/>
      <c r="L483" s="349"/>
      <c r="M483" s="346"/>
      <c r="N483" s="361"/>
      <c r="O483" s="91"/>
      <c r="P483" s="91"/>
      <c r="Q483" s="91"/>
      <c r="R483" s="360"/>
      <c r="S483" s="353"/>
      <c r="T483" s="484"/>
      <c r="U483" s="40" t="str">
        <f>IF(A483="","",U$5+Header!C$6*(A483-1))</f>
        <v/>
      </c>
      <c r="W483" s="43" t="str">
        <f t="shared" si="75"/>
        <v/>
      </c>
      <c r="X483" s="42" t="str">
        <f t="shared" si="76"/>
        <v/>
      </c>
      <c r="Y483" s="238" t="str">
        <f t="shared" si="77"/>
        <v/>
      </c>
      <c r="Z483" s="112" t="str">
        <f t="shared" si="78"/>
        <v/>
      </c>
      <c r="AA483" s="833" t="str">
        <f t="shared" si="79"/>
        <v/>
      </c>
      <c r="AB483" s="456">
        <f t="shared" si="80"/>
        <v>0</v>
      </c>
      <c r="AC483" s="448">
        <f t="shared" si="82"/>
        <v>1</v>
      </c>
      <c r="AD483" s="837" t="str">
        <f t="shared" si="81"/>
        <v/>
      </c>
      <c r="AF483" s="438"/>
      <c r="AG483" s="461"/>
      <c r="AO483" s="504"/>
      <c r="AP483" s="472"/>
      <c r="AQ483" s="473"/>
      <c r="AR483" s="424"/>
      <c r="AS483" s="56"/>
      <c r="AT483" s="44"/>
      <c r="AU483" s="501"/>
      <c r="AV483" s="452"/>
      <c r="AW483" s="497"/>
      <c r="AX483" s="44"/>
      <c r="AY483" s="452"/>
      <c r="AZ483" s="56"/>
      <c r="BA483" s="452"/>
      <c r="BB483" s="455"/>
      <c r="BC483" s="452"/>
      <c r="BD483" s="56"/>
      <c r="BE483" s="452"/>
      <c r="BF483" s="452"/>
      <c r="BG483" s="456"/>
      <c r="BH483" s="457"/>
      <c r="BI483" s="56"/>
      <c r="BJ483" s="424"/>
      <c r="BK483" s="452"/>
      <c r="BL483" s="56"/>
      <c r="BM483" s="56"/>
      <c r="BN483" s="452"/>
      <c r="BR483" s="459"/>
      <c r="BS483" s="460"/>
      <c r="BZ483" s="475"/>
      <c r="CB483" s="452"/>
      <c r="CC483" s="452"/>
      <c r="CD483" s="452"/>
      <c r="CE483" s="56"/>
      <c r="CF483" s="452"/>
      <c r="CG483" s="452"/>
      <c r="CH483" s="452"/>
      <c r="CI483" s="452"/>
      <c r="CK483" s="382"/>
      <c r="CL483" s="382"/>
      <c r="CM483" s="382"/>
      <c r="CP483" s="464"/>
      <c r="CQ483" s="380"/>
      <c r="CR483" s="476"/>
      <c r="CS483" s="382"/>
      <c r="CT483" s="477"/>
      <c r="DB483" s="438"/>
      <c r="DC483" s="461"/>
      <c r="DD483" s="382"/>
      <c r="DE483" s="382"/>
      <c r="DF483" s="382"/>
      <c r="DJ483" s="438"/>
      <c r="DK483" s="461"/>
      <c r="DN483" s="438"/>
      <c r="DO483" s="452"/>
      <c r="DP483" s="455"/>
      <c r="DQ483" s="452"/>
      <c r="DR483" s="456"/>
      <c r="FC483" s="237" t="str">
        <f t="shared" si="83"/>
        <v/>
      </c>
      <c r="FD483" s="91"/>
    </row>
    <row r="484" spans="1:160" ht="14.5" thickBot="1" x14ac:dyDescent="0.35">
      <c r="A484" s="338"/>
      <c r="B484" s="343"/>
      <c r="C484" s="128"/>
      <c r="D484" s="372"/>
      <c r="E484" s="351"/>
      <c r="F484" s="127"/>
      <c r="G484" s="127"/>
      <c r="H484" s="344"/>
      <c r="I484" s="348"/>
      <c r="J484" s="696"/>
      <c r="K484" s="344"/>
      <c r="L484" s="348"/>
      <c r="M484" s="344"/>
      <c r="N484" s="357"/>
      <c r="O484" s="127"/>
      <c r="P484" s="127"/>
      <c r="Q484" s="127"/>
      <c r="R484" s="358"/>
      <c r="S484" s="351"/>
      <c r="T484" s="127"/>
      <c r="U484" s="40" t="str">
        <f>IF(A484="","",U$5+Header!C$6*(A484-1))</f>
        <v/>
      </c>
      <c r="W484" s="43" t="str">
        <f t="shared" si="75"/>
        <v/>
      </c>
      <c r="X484" s="42" t="str">
        <f t="shared" si="76"/>
        <v/>
      </c>
      <c r="Y484" s="238" t="str">
        <f t="shared" si="77"/>
        <v/>
      </c>
      <c r="Z484" s="112" t="str">
        <f t="shared" si="78"/>
        <v/>
      </c>
      <c r="AA484" s="833" t="str">
        <f t="shared" si="79"/>
        <v/>
      </c>
      <c r="AB484" s="456">
        <f t="shared" si="80"/>
        <v>0</v>
      </c>
      <c r="AC484" s="448">
        <f t="shared" si="82"/>
        <v>1</v>
      </c>
      <c r="AD484" s="837" t="str">
        <f t="shared" si="81"/>
        <v/>
      </c>
      <c r="AF484" s="438"/>
      <c r="AG484" s="461"/>
      <c r="AO484" s="504"/>
      <c r="AP484" s="472"/>
      <c r="AQ484" s="473"/>
      <c r="AR484" s="424"/>
      <c r="AS484" s="56"/>
      <c r="AT484" s="44"/>
      <c r="AU484" s="501"/>
      <c r="AV484" s="452"/>
      <c r="AW484" s="497"/>
      <c r="AX484" s="44"/>
      <c r="AY484" s="452"/>
      <c r="AZ484" s="56"/>
      <c r="BA484" s="452"/>
      <c r="BB484" s="455"/>
      <c r="BC484" s="452"/>
      <c r="BD484" s="56"/>
      <c r="BE484" s="452"/>
      <c r="BF484" s="452"/>
      <c r="BG484" s="456"/>
      <c r="BH484" s="457"/>
      <c r="BI484" s="56"/>
      <c r="BJ484" s="424"/>
      <c r="BK484" s="452"/>
      <c r="BL484" s="56"/>
      <c r="BM484" s="56"/>
      <c r="BN484" s="452"/>
      <c r="BR484" s="459"/>
      <c r="BS484" s="460"/>
      <c r="BZ484" s="475"/>
      <c r="CB484" s="452"/>
      <c r="CC484" s="452"/>
      <c r="CD484" s="452"/>
      <c r="CE484" s="56"/>
      <c r="CF484" s="452"/>
      <c r="CG484" s="452"/>
      <c r="CH484" s="452"/>
      <c r="CI484" s="452"/>
      <c r="CK484" s="382"/>
      <c r="CL484" s="382"/>
      <c r="CM484" s="382"/>
      <c r="CP484" s="464"/>
      <c r="CQ484" s="380"/>
      <c r="CR484" s="476"/>
      <c r="CS484" s="382"/>
      <c r="CT484" s="477"/>
      <c r="DB484" s="438"/>
      <c r="DC484" s="461"/>
      <c r="DD484" s="382"/>
      <c r="DE484" s="382"/>
      <c r="DF484" s="382"/>
      <c r="DJ484" s="438"/>
      <c r="DK484" s="461"/>
      <c r="DN484" s="438"/>
      <c r="DO484" s="452"/>
      <c r="DP484" s="455"/>
      <c r="DQ484" s="452"/>
      <c r="DR484" s="456"/>
      <c r="FC484" s="351" t="str">
        <f t="shared" si="83"/>
        <v/>
      </c>
      <c r="FD484" s="127"/>
    </row>
    <row r="485" spans="1:160" ht="14.5" thickBot="1" x14ac:dyDescent="0.35">
      <c r="A485" s="339"/>
      <c r="B485" s="345"/>
      <c r="C485" s="91"/>
      <c r="D485" s="360"/>
      <c r="E485" s="352"/>
      <c r="F485" s="91"/>
      <c r="G485" s="91"/>
      <c r="H485" s="346"/>
      <c r="I485" s="350"/>
      <c r="J485" s="697"/>
      <c r="K485" s="346"/>
      <c r="L485" s="349"/>
      <c r="M485" s="346"/>
      <c r="N485" s="361"/>
      <c r="O485" s="91"/>
      <c r="P485" s="91"/>
      <c r="Q485" s="91"/>
      <c r="R485" s="360"/>
      <c r="S485" s="353"/>
      <c r="T485" s="484"/>
      <c r="U485" s="40" t="str">
        <f>IF(A485="","",U$5+Header!C$6*(A485-1))</f>
        <v/>
      </c>
      <c r="W485" s="43" t="str">
        <f t="shared" si="75"/>
        <v/>
      </c>
      <c r="X485" s="42" t="str">
        <f t="shared" si="76"/>
        <v/>
      </c>
      <c r="Y485" s="238" t="str">
        <f t="shared" si="77"/>
        <v/>
      </c>
      <c r="Z485" s="112" t="str">
        <f t="shared" si="78"/>
        <v/>
      </c>
      <c r="AA485" s="833" t="str">
        <f t="shared" si="79"/>
        <v/>
      </c>
      <c r="AB485" s="456">
        <f t="shared" si="80"/>
        <v>0</v>
      </c>
      <c r="AC485" s="448">
        <f t="shared" si="82"/>
        <v>1</v>
      </c>
      <c r="AD485" s="837" t="str">
        <f t="shared" si="81"/>
        <v/>
      </c>
      <c r="AF485" s="438"/>
      <c r="AG485" s="461"/>
      <c r="AO485" s="504"/>
      <c r="AP485" s="472"/>
      <c r="AQ485" s="473"/>
      <c r="AR485" s="424"/>
      <c r="AS485" s="56"/>
      <c r="AT485" s="44"/>
      <c r="AU485" s="501"/>
      <c r="AV485" s="452"/>
      <c r="AW485" s="497"/>
      <c r="AX485" s="44"/>
      <c r="AY485" s="452"/>
      <c r="AZ485" s="56"/>
      <c r="BA485" s="452"/>
      <c r="BB485" s="455"/>
      <c r="BC485" s="452"/>
      <c r="BD485" s="56"/>
      <c r="BE485" s="452"/>
      <c r="BF485" s="452"/>
      <c r="BG485" s="456"/>
      <c r="BH485" s="457"/>
      <c r="BI485" s="56"/>
      <c r="BJ485" s="424"/>
      <c r="BK485" s="452"/>
      <c r="BL485" s="56"/>
      <c r="BM485" s="56"/>
      <c r="BN485" s="452"/>
      <c r="BR485" s="459"/>
      <c r="BS485" s="460"/>
      <c r="BZ485" s="475"/>
      <c r="CB485" s="452"/>
      <c r="CC485" s="452"/>
      <c r="CD485" s="452"/>
      <c r="CE485" s="56"/>
      <c r="CF485" s="452"/>
      <c r="CG485" s="452"/>
      <c r="CH485" s="452"/>
      <c r="CI485" s="452"/>
      <c r="CK485" s="382"/>
      <c r="CL485" s="382"/>
      <c r="CM485" s="382"/>
      <c r="CP485" s="464"/>
      <c r="CQ485" s="380"/>
      <c r="CR485" s="476"/>
      <c r="CS485" s="382"/>
      <c r="CT485" s="477"/>
      <c r="DB485" s="438"/>
      <c r="DC485" s="461"/>
      <c r="DD485" s="382"/>
      <c r="DE485" s="382"/>
      <c r="DF485" s="382"/>
      <c r="DJ485" s="438"/>
      <c r="DK485" s="461"/>
      <c r="DN485" s="438"/>
      <c r="DO485" s="452"/>
      <c r="DP485" s="455"/>
      <c r="DQ485" s="452"/>
      <c r="DR485" s="456"/>
      <c r="FC485" s="237" t="str">
        <f t="shared" si="83"/>
        <v/>
      </c>
      <c r="FD485" s="91"/>
    </row>
    <row r="486" spans="1:160" ht="14.5" thickBot="1" x14ac:dyDescent="0.35">
      <c r="A486" s="338"/>
      <c r="B486" s="343"/>
      <c r="C486" s="128"/>
      <c r="D486" s="372"/>
      <c r="E486" s="351"/>
      <c r="F486" s="127"/>
      <c r="G486" s="127"/>
      <c r="H486" s="344"/>
      <c r="I486" s="348"/>
      <c r="J486" s="696"/>
      <c r="K486" s="344"/>
      <c r="L486" s="348"/>
      <c r="M486" s="344"/>
      <c r="N486" s="357"/>
      <c r="O486" s="127"/>
      <c r="P486" s="127"/>
      <c r="Q486" s="127"/>
      <c r="R486" s="358"/>
      <c r="S486" s="351"/>
      <c r="T486" s="127"/>
      <c r="U486" s="40" t="str">
        <f>IF(A486="","",U$5+Header!C$6*(A486-1))</f>
        <v/>
      </c>
      <c r="W486" s="43" t="str">
        <f t="shared" si="75"/>
        <v/>
      </c>
      <c r="X486" s="42" t="str">
        <f t="shared" si="76"/>
        <v/>
      </c>
      <c r="Y486" s="238" t="str">
        <f t="shared" si="77"/>
        <v/>
      </c>
      <c r="Z486" s="112" t="str">
        <f t="shared" si="78"/>
        <v/>
      </c>
      <c r="AA486" s="833" t="str">
        <f t="shared" si="79"/>
        <v/>
      </c>
      <c r="AB486" s="456">
        <f t="shared" si="80"/>
        <v>0</v>
      </c>
      <c r="AC486" s="448">
        <f t="shared" si="82"/>
        <v>1</v>
      </c>
      <c r="AD486" s="837" t="str">
        <f t="shared" si="81"/>
        <v/>
      </c>
      <c r="AF486" s="438"/>
      <c r="AG486" s="461"/>
      <c r="AO486" s="504"/>
      <c r="AP486" s="472"/>
      <c r="AQ486" s="473"/>
      <c r="AR486" s="424"/>
      <c r="AS486" s="56"/>
      <c r="AT486" s="44"/>
      <c r="AU486" s="501"/>
      <c r="AV486" s="452"/>
      <c r="AW486" s="497"/>
      <c r="AX486" s="44"/>
      <c r="AY486" s="452"/>
      <c r="AZ486" s="56"/>
      <c r="BA486" s="452"/>
      <c r="BB486" s="455"/>
      <c r="BC486" s="452"/>
      <c r="BD486" s="56"/>
      <c r="BE486" s="452"/>
      <c r="BF486" s="452"/>
      <c r="BG486" s="456"/>
      <c r="BH486" s="457"/>
      <c r="BI486" s="56"/>
      <c r="BJ486" s="424"/>
      <c r="BK486" s="452"/>
      <c r="BL486" s="56"/>
      <c r="BM486" s="56"/>
      <c r="BN486" s="452"/>
      <c r="BR486" s="459"/>
      <c r="BS486" s="460"/>
      <c r="BZ486" s="475"/>
      <c r="CB486" s="452"/>
      <c r="CC486" s="452"/>
      <c r="CD486" s="452"/>
      <c r="CE486" s="56"/>
      <c r="CF486" s="452"/>
      <c r="CG486" s="452"/>
      <c r="CH486" s="452"/>
      <c r="CI486" s="452"/>
      <c r="CK486" s="382"/>
      <c r="CL486" s="382"/>
      <c r="CM486" s="382"/>
      <c r="CP486" s="464"/>
      <c r="CQ486" s="380"/>
      <c r="CR486" s="476"/>
      <c r="CS486" s="382"/>
      <c r="CT486" s="477"/>
      <c r="DB486" s="438"/>
      <c r="DC486" s="461"/>
      <c r="DD486" s="382"/>
      <c r="DE486" s="382"/>
      <c r="DF486" s="382"/>
      <c r="DJ486" s="438"/>
      <c r="DK486" s="461"/>
      <c r="DN486" s="438"/>
      <c r="DO486" s="452"/>
      <c r="DP486" s="455"/>
      <c r="DQ486" s="452"/>
      <c r="DR486" s="456"/>
      <c r="FC486" s="351" t="str">
        <f t="shared" si="83"/>
        <v/>
      </c>
      <c r="FD486" s="127"/>
    </row>
    <row r="487" spans="1:160" ht="14.5" thickBot="1" x14ac:dyDescent="0.35">
      <c r="A487" s="339"/>
      <c r="B487" s="345"/>
      <c r="C487" s="91"/>
      <c r="D487" s="360"/>
      <c r="E487" s="352"/>
      <c r="F487" s="91"/>
      <c r="G487" s="91"/>
      <c r="H487" s="346"/>
      <c r="I487" s="350"/>
      <c r="J487" s="697"/>
      <c r="K487" s="346"/>
      <c r="L487" s="349"/>
      <c r="M487" s="346"/>
      <c r="N487" s="361"/>
      <c r="O487" s="91"/>
      <c r="P487" s="91"/>
      <c r="Q487" s="91"/>
      <c r="R487" s="360"/>
      <c r="S487" s="353"/>
      <c r="T487" s="484"/>
      <c r="U487" s="40" t="str">
        <f>IF(A487="","",U$5+Header!C$6*(A487-1))</f>
        <v/>
      </c>
      <c r="W487" s="43" t="str">
        <f t="shared" si="75"/>
        <v/>
      </c>
      <c r="X487" s="42" t="str">
        <f t="shared" si="76"/>
        <v/>
      </c>
      <c r="Y487" s="238" t="str">
        <f t="shared" si="77"/>
        <v/>
      </c>
      <c r="Z487" s="112" t="str">
        <f t="shared" si="78"/>
        <v/>
      </c>
      <c r="AA487" s="833" t="str">
        <f t="shared" si="79"/>
        <v/>
      </c>
      <c r="AB487" s="456">
        <f t="shared" si="80"/>
        <v>0</v>
      </c>
      <c r="AC487" s="448">
        <f t="shared" si="82"/>
        <v>1</v>
      </c>
      <c r="AD487" s="837" t="str">
        <f t="shared" si="81"/>
        <v/>
      </c>
      <c r="AF487" s="438"/>
      <c r="AG487" s="461"/>
      <c r="AO487" s="504"/>
      <c r="AP487" s="472"/>
      <c r="AQ487" s="473"/>
      <c r="AR487" s="424"/>
      <c r="AS487" s="56"/>
      <c r="AT487" s="44"/>
      <c r="AU487" s="501"/>
      <c r="AV487" s="452"/>
      <c r="AW487" s="497"/>
      <c r="AX487" s="44"/>
      <c r="AY487" s="452"/>
      <c r="AZ487" s="56"/>
      <c r="BA487" s="452"/>
      <c r="BB487" s="455"/>
      <c r="BC487" s="452"/>
      <c r="BD487" s="56"/>
      <c r="BE487" s="452"/>
      <c r="BF487" s="452"/>
      <c r="BG487" s="456"/>
      <c r="BH487" s="457"/>
      <c r="BI487" s="56"/>
      <c r="BJ487" s="424"/>
      <c r="BK487" s="452"/>
      <c r="BL487" s="56"/>
      <c r="BM487" s="56"/>
      <c r="BN487" s="452"/>
      <c r="BR487" s="459"/>
      <c r="BS487" s="460"/>
      <c r="BZ487" s="475"/>
      <c r="CB487" s="452"/>
      <c r="CC487" s="452"/>
      <c r="CD487" s="452"/>
      <c r="CE487" s="56"/>
      <c r="CF487" s="452"/>
      <c r="CG487" s="452"/>
      <c r="CH487" s="452"/>
      <c r="CI487" s="452"/>
      <c r="CK487" s="382"/>
      <c r="CL487" s="382"/>
      <c r="CM487" s="382"/>
      <c r="CP487" s="464"/>
      <c r="CQ487" s="380"/>
      <c r="CR487" s="476"/>
      <c r="CS487" s="382"/>
      <c r="CT487" s="477"/>
      <c r="DB487" s="438"/>
      <c r="DC487" s="461"/>
      <c r="DD487" s="382"/>
      <c r="DE487" s="382"/>
      <c r="DF487" s="382"/>
      <c r="DJ487" s="438"/>
      <c r="DK487" s="461"/>
      <c r="DN487" s="438"/>
      <c r="DO487" s="452"/>
      <c r="DP487" s="455"/>
      <c r="DQ487" s="452"/>
      <c r="DR487" s="456"/>
      <c r="FC487" s="237" t="str">
        <f t="shared" si="83"/>
        <v/>
      </c>
      <c r="FD487" s="91"/>
    </row>
    <row r="488" spans="1:160" ht="14.5" thickBot="1" x14ac:dyDescent="0.35">
      <c r="A488" s="338"/>
      <c r="B488" s="343"/>
      <c r="C488" s="128"/>
      <c r="D488" s="372"/>
      <c r="E488" s="351"/>
      <c r="F488" s="127"/>
      <c r="G488" s="127"/>
      <c r="H488" s="344"/>
      <c r="I488" s="348"/>
      <c r="J488" s="696"/>
      <c r="K488" s="344"/>
      <c r="L488" s="348"/>
      <c r="M488" s="344"/>
      <c r="N488" s="357"/>
      <c r="O488" s="127"/>
      <c r="P488" s="127"/>
      <c r="Q488" s="127"/>
      <c r="R488" s="358"/>
      <c r="S488" s="351"/>
      <c r="T488" s="127"/>
      <c r="U488" s="40" t="str">
        <f>IF(A488="","",U$5+Header!C$6*(A488-1))</f>
        <v/>
      </c>
      <c r="W488" s="43" t="str">
        <f t="shared" si="75"/>
        <v/>
      </c>
      <c r="X488" s="42" t="str">
        <f t="shared" si="76"/>
        <v/>
      </c>
      <c r="Y488" s="238" t="str">
        <f t="shared" si="77"/>
        <v/>
      </c>
      <c r="Z488" s="112" t="str">
        <f t="shared" si="78"/>
        <v/>
      </c>
      <c r="AA488" s="833" t="str">
        <f t="shared" si="79"/>
        <v/>
      </c>
      <c r="AB488" s="456">
        <f t="shared" si="80"/>
        <v>0</v>
      </c>
      <c r="AC488" s="448">
        <f t="shared" si="82"/>
        <v>1</v>
      </c>
      <c r="AD488" s="837" t="str">
        <f t="shared" si="81"/>
        <v/>
      </c>
      <c r="AF488" s="438"/>
      <c r="AG488" s="461"/>
      <c r="AO488" s="504"/>
      <c r="AP488" s="472"/>
      <c r="AQ488" s="473"/>
      <c r="AR488" s="424"/>
      <c r="AS488" s="56"/>
      <c r="AT488" s="44"/>
      <c r="AU488" s="501"/>
      <c r="AV488" s="452"/>
      <c r="AW488" s="497"/>
      <c r="AX488" s="44"/>
      <c r="AY488" s="452"/>
      <c r="AZ488" s="56"/>
      <c r="BA488" s="452"/>
      <c r="BB488" s="455"/>
      <c r="BC488" s="452"/>
      <c r="BD488" s="56"/>
      <c r="BE488" s="452"/>
      <c r="BF488" s="452"/>
      <c r="BG488" s="456"/>
      <c r="BH488" s="457"/>
      <c r="BI488" s="56"/>
      <c r="BJ488" s="424"/>
      <c r="BK488" s="452"/>
      <c r="BL488" s="56"/>
      <c r="BM488" s="56"/>
      <c r="BN488" s="452"/>
      <c r="BR488" s="459"/>
      <c r="BS488" s="460"/>
      <c r="BZ488" s="475"/>
      <c r="CB488" s="452"/>
      <c r="CC488" s="452"/>
      <c r="CD488" s="452"/>
      <c r="CE488" s="56"/>
      <c r="CF488" s="452"/>
      <c r="CG488" s="452"/>
      <c r="CH488" s="452"/>
      <c r="CI488" s="452"/>
      <c r="CK488" s="382"/>
      <c r="CL488" s="382"/>
      <c r="CM488" s="382"/>
      <c r="CP488" s="464"/>
      <c r="CQ488" s="380"/>
      <c r="CR488" s="476"/>
      <c r="CS488" s="382"/>
      <c r="CT488" s="477"/>
      <c r="DB488" s="438"/>
      <c r="DC488" s="461"/>
      <c r="DD488" s="382"/>
      <c r="DE488" s="382"/>
      <c r="DF488" s="382"/>
      <c r="DJ488" s="438"/>
      <c r="DK488" s="461"/>
      <c r="DN488" s="438"/>
      <c r="DO488" s="452"/>
      <c r="DP488" s="455"/>
      <c r="DQ488" s="452"/>
      <c r="DR488" s="456"/>
      <c r="FC488" s="351" t="str">
        <f t="shared" si="83"/>
        <v/>
      </c>
      <c r="FD488" s="127"/>
    </row>
    <row r="489" spans="1:160" ht="14.5" thickBot="1" x14ac:dyDescent="0.35">
      <c r="A489" s="339"/>
      <c r="B489" s="345"/>
      <c r="C489" s="91"/>
      <c r="D489" s="360"/>
      <c r="E489" s="352"/>
      <c r="F489" s="91"/>
      <c r="G489" s="91"/>
      <c r="H489" s="346"/>
      <c r="I489" s="350"/>
      <c r="J489" s="697"/>
      <c r="K489" s="346"/>
      <c r="L489" s="349"/>
      <c r="M489" s="346"/>
      <c r="N489" s="361"/>
      <c r="O489" s="91"/>
      <c r="P489" s="91"/>
      <c r="Q489" s="91"/>
      <c r="R489" s="360"/>
      <c r="S489" s="353"/>
      <c r="T489" s="484"/>
      <c r="U489" s="40" t="str">
        <f>IF(A489="","",U$5+Header!C$6*(A489-1))</f>
        <v/>
      </c>
      <c r="W489" s="43" t="str">
        <f t="shared" si="75"/>
        <v/>
      </c>
      <c r="X489" s="42" t="str">
        <f t="shared" si="76"/>
        <v/>
      </c>
      <c r="Y489" s="238" t="str">
        <f t="shared" si="77"/>
        <v/>
      </c>
      <c r="Z489" s="112" t="str">
        <f t="shared" si="78"/>
        <v/>
      </c>
      <c r="AA489" s="833" t="str">
        <f t="shared" si="79"/>
        <v/>
      </c>
      <c r="AB489" s="456">
        <f t="shared" si="80"/>
        <v>0</v>
      </c>
      <c r="AC489" s="448">
        <f t="shared" si="82"/>
        <v>1</v>
      </c>
      <c r="AD489" s="837" t="str">
        <f t="shared" si="81"/>
        <v/>
      </c>
      <c r="AF489" s="438"/>
      <c r="AG489" s="461"/>
      <c r="AO489" s="504"/>
      <c r="AP489" s="472"/>
      <c r="AQ489" s="473"/>
      <c r="AR489" s="424"/>
      <c r="AS489" s="56"/>
      <c r="AT489" s="44"/>
      <c r="AU489" s="501"/>
      <c r="AV489" s="452"/>
      <c r="AW489" s="497"/>
      <c r="AX489" s="44"/>
      <c r="AY489" s="452"/>
      <c r="AZ489" s="56"/>
      <c r="BA489" s="452"/>
      <c r="BB489" s="455"/>
      <c r="BC489" s="452"/>
      <c r="BD489" s="56"/>
      <c r="BE489" s="452"/>
      <c r="BF489" s="452"/>
      <c r="BG489" s="456"/>
      <c r="BH489" s="457"/>
      <c r="BI489" s="56"/>
      <c r="BJ489" s="424"/>
      <c r="BK489" s="452"/>
      <c r="BL489" s="56"/>
      <c r="BM489" s="56"/>
      <c r="BN489" s="452"/>
      <c r="BR489" s="459"/>
      <c r="BS489" s="460"/>
      <c r="BZ489" s="475"/>
      <c r="CB489" s="452"/>
      <c r="CC489" s="452"/>
      <c r="CD489" s="452"/>
      <c r="CE489" s="56"/>
      <c r="CF489" s="452"/>
      <c r="CG489" s="452"/>
      <c r="CH489" s="452"/>
      <c r="CI489" s="452"/>
      <c r="CK489" s="382"/>
      <c r="CL489" s="382"/>
      <c r="CM489" s="382"/>
      <c r="CP489" s="464"/>
      <c r="CQ489" s="380"/>
      <c r="CR489" s="476"/>
      <c r="CS489" s="382"/>
      <c r="CT489" s="477"/>
      <c r="DB489" s="438"/>
      <c r="DC489" s="461"/>
      <c r="DD489" s="382"/>
      <c r="DE489" s="382"/>
      <c r="DF489" s="382"/>
      <c r="DJ489" s="438"/>
      <c r="DK489" s="461"/>
      <c r="DN489" s="438"/>
      <c r="DO489" s="452"/>
      <c r="DP489" s="455"/>
      <c r="DQ489" s="452"/>
      <c r="DR489" s="456"/>
      <c r="FC489" s="237" t="str">
        <f t="shared" si="83"/>
        <v/>
      </c>
      <c r="FD489" s="91"/>
    </row>
    <row r="490" spans="1:160" ht="14.5" thickBot="1" x14ac:dyDescent="0.35">
      <c r="A490" s="338"/>
      <c r="B490" s="343"/>
      <c r="C490" s="128"/>
      <c r="D490" s="372"/>
      <c r="E490" s="351"/>
      <c r="F490" s="127"/>
      <c r="G490" s="127"/>
      <c r="H490" s="344"/>
      <c r="I490" s="348"/>
      <c r="J490" s="696"/>
      <c r="K490" s="344"/>
      <c r="L490" s="348"/>
      <c r="M490" s="344"/>
      <c r="N490" s="357"/>
      <c r="O490" s="127"/>
      <c r="P490" s="127"/>
      <c r="Q490" s="127"/>
      <c r="R490" s="358"/>
      <c r="S490" s="351"/>
      <c r="T490" s="127"/>
      <c r="U490" s="40" t="str">
        <f>IF(A490="","",U$5+Header!C$6*(A490-1))</f>
        <v/>
      </c>
      <c r="W490" s="43" t="str">
        <f t="shared" si="75"/>
        <v/>
      </c>
      <c r="X490" s="42" t="str">
        <f t="shared" si="76"/>
        <v/>
      </c>
      <c r="Y490" s="238" t="str">
        <f t="shared" si="77"/>
        <v/>
      </c>
      <c r="Z490" s="112" t="str">
        <f t="shared" si="78"/>
        <v/>
      </c>
      <c r="AA490" s="833" t="str">
        <f t="shared" si="79"/>
        <v/>
      </c>
      <c r="AB490" s="456">
        <f t="shared" si="80"/>
        <v>0</v>
      </c>
      <c r="AC490" s="448">
        <f t="shared" si="82"/>
        <v>1</v>
      </c>
      <c r="AD490" s="837" t="str">
        <f t="shared" si="81"/>
        <v/>
      </c>
      <c r="AF490" s="438"/>
      <c r="AG490" s="461"/>
      <c r="AO490" s="504"/>
      <c r="AP490" s="472"/>
      <c r="AQ490" s="473"/>
      <c r="AR490" s="424"/>
      <c r="AS490" s="56"/>
      <c r="AT490" s="44"/>
      <c r="AU490" s="501"/>
      <c r="AV490" s="452"/>
      <c r="AW490" s="497"/>
      <c r="AX490" s="44"/>
      <c r="AY490" s="452"/>
      <c r="AZ490" s="56"/>
      <c r="BA490" s="452"/>
      <c r="BB490" s="455"/>
      <c r="BC490" s="452"/>
      <c r="BD490" s="56"/>
      <c r="BE490" s="452"/>
      <c r="BF490" s="452"/>
      <c r="BG490" s="456"/>
      <c r="BH490" s="457"/>
      <c r="BI490" s="56"/>
      <c r="BJ490" s="424"/>
      <c r="BK490" s="452"/>
      <c r="BL490" s="56"/>
      <c r="BM490" s="56"/>
      <c r="BN490" s="452"/>
      <c r="BR490" s="459"/>
      <c r="BS490" s="460"/>
      <c r="BZ490" s="475"/>
      <c r="CB490" s="452"/>
      <c r="CC490" s="452"/>
      <c r="CD490" s="452"/>
      <c r="CE490" s="56"/>
      <c r="CF490" s="452"/>
      <c r="CG490" s="452"/>
      <c r="CH490" s="452"/>
      <c r="CI490" s="452"/>
      <c r="CK490" s="382"/>
      <c r="CL490" s="382"/>
      <c r="CM490" s="382"/>
      <c r="CP490" s="464"/>
      <c r="CQ490" s="380"/>
      <c r="CR490" s="476"/>
      <c r="CS490" s="382"/>
      <c r="CT490" s="477"/>
      <c r="DB490" s="438"/>
      <c r="DC490" s="461"/>
      <c r="DD490" s="382"/>
      <c r="DE490" s="382"/>
      <c r="DF490" s="382"/>
      <c r="DJ490" s="438"/>
      <c r="DK490" s="461"/>
      <c r="DN490" s="438"/>
      <c r="DO490" s="452"/>
      <c r="DP490" s="455"/>
      <c r="DQ490" s="452"/>
      <c r="DR490" s="456"/>
      <c r="FC490" s="351" t="str">
        <f t="shared" si="83"/>
        <v/>
      </c>
      <c r="FD490" s="127"/>
    </row>
    <row r="491" spans="1:160" ht="14.5" thickBot="1" x14ac:dyDescent="0.35">
      <c r="A491" s="339"/>
      <c r="B491" s="345"/>
      <c r="C491" s="91"/>
      <c r="D491" s="360"/>
      <c r="E491" s="352"/>
      <c r="F491" s="91"/>
      <c r="G491" s="91"/>
      <c r="H491" s="346"/>
      <c r="I491" s="350"/>
      <c r="J491" s="697"/>
      <c r="K491" s="346"/>
      <c r="L491" s="349"/>
      <c r="M491" s="346"/>
      <c r="N491" s="361"/>
      <c r="O491" s="91"/>
      <c r="P491" s="91"/>
      <c r="Q491" s="91"/>
      <c r="R491" s="360"/>
      <c r="S491" s="353"/>
      <c r="T491" s="484"/>
      <c r="U491" s="40" t="str">
        <f>IF(A491="","",U$5+Header!C$6*(A491-1))</f>
        <v/>
      </c>
      <c r="W491" s="43" t="str">
        <f t="shared" si="75"/>
        <v/>
      </c>
      <c r="X491" s="42" t="str">
        <f t="shared" si="76"/>
        <v/>
      </c>
      <c r="Y491" s="238" t="str">
        <f t="shared" si="77"/>
        <v/>
      </c>
      <c r="Z491" s="112" t="str">
        <f t="shared" si="78"/>
        <v/>
      </c>
      <c r="AA491" s="833" t="str">
        <f t="shared" si="79"/>
        <v/>
      </c>
      <c r="AB491" s="456">
        <f t="shared" si="80"/>
        <v>0</v>
      </c>
      <c r="AC491" s="448">
        <f t="shared" si="82"/>
        <v>1</v>
      </c>
      <c r="AD491" s="837" t="str">
        <f t="shared" si="81"/>
        <v/>
      </c>
      <c r="AF491" s="438"/>
      <c r="AG491" s="461"/>
      <c r="AO491" s="504"/>
      <c r="AP491" s="472"/>
      <c r="AQ491" s="473"/>
      <c r="AR491" s="424"/>
      <c r="AS491" s="56"/>
      <c r="AT491" s="44"/>
      <c r="AU491" s="501"/>
      <c r="AV491" s="452"/>
      <c r="AW491" s="497"/>
      <c r="AX491" s="44"/>
      <c r="AY491" s="452"/>
      <c r="AZ491" s="56"/>
      <c r="BA491" s="452"/>
      <c r="BB491" s="455"/>
      <c r="BC491" s="452"/>
      <c r="BD491" s="56"/>
      <c r="BE491" s="452"/>
      <c r="BF491" s="452"/>
      <c r="BG491" s="456"/>
      <c r="BH491" s="457"/>
      <c r="BI491" s="56"/>
      <c r="BJ491" s="424"/>
      <c r="BK491" s="452"/>
      <c r="BL491" s="56"/>
      <c r="BM491" s="56"/>
      <c r="BN491" s="452"/>
      <c r="BR491" s="459"/>
      <c r="BS491" s="460"/>
      <c r="BZ491" s="475"/>
      <c r="CB491" s="452"/>
      <c r="CC491" s="452"/>
      <c r="CD491" s="452"/>
      <c r="CE491" s="56"/>
      <c r="CF491" s="452"/>
      <c r="CG491" s="452"/>
      <c r="CH491" s="452"/>
      <c r="CI491" s="452"/>
      <c r="CK491" s="382"/>
      <c r="CL491" s="382"/>
      <c r="CM491" s="382"/>
      <c r="CP491" s="464"/>
      <c r="CQ491" s="380"/>
      <c r="CR491" s="476"/>
      <c r="CS491" s="382"/>
      <c r="CT491" s="477"/>
      <c r="DB491" s="438"/>
      <c r="DC491" s="461"/>
      <c r="DD491" s="382"/>
      <c r="DE491" s="382"/>
      <c r="DF491" s="382"/>
      <c r="DJ491" s="438"/>
      <c r="DK491" s="461"/>
      <c r="DN491" s="438"/>
      <c r="DO491" s="452"/>
      <c r="DP491" s="455"/>
      <c r="DQ491" s="452"/>
      <c r="DR491" s="456"/>
      <c r="FC491" s="237" t="str">
        <f t="shared" si="83"/>
        <v/>
      </c>
      <c r="FD491" s="91"/>
    </row>
    <row r="492" spans="1:160" ht="14.5" thickBot="1" x14ac:dyDescent="0.35">
      <c r="A492" s="338"/>
      <c r="B492" s="343"/>
      <c r="C492" s="128"/>
      <c r="D492" s="372"/>
      <c r="E492" s="351"/>
      <c r="F492" s="127"/>
      <c r="G492" s="127"/>
      <c r="H492" s="344"/>
      <c r="I492" s="348"/>
      <c r="J492" s="696"/>
      <c r="K492" s="344"/>
      <c r="L492" s="348"/>
      <c r="M492" s="344"/>
      <c r="N492" s="357"/>
      <c r="O492" s="127"/>
      <c r="P492" s="127"/>
      <c r="Q492" s="127"/>
      <c r="R492" s="358"/>
      <c r="S492" s="351"/>
      <c r="T492" s="127"/>
      <c r="U492" s="40" t="str">
        <f>IF(A492="","",U$5+Header!C$6*(A492-1))</f>
        <v/>
      </c>
      <c r="W492" s="43" t="str">
        <f t="shared" ref="W492:W503" si="84">IF(F492="","",IF(ISNUMBER(SEARCH(F492,"d")),IF(ISNUMBER(SEARCH(G492,"c")),"CS",IF(ISNUMBER(SEARCH(G492,"u")),"UU")),""))</f>
        <v/>
      </c>
      <c r="X492" s="42" t="str">
        <f t="shared" ref="X492:X503" si="85">IF(F492="","",IF(ISNUMBER(SEARCH(F492,"e")),IF(ISNUMBER(SEARCH(G492,"c")),IF(ISNUMBER(SEARCH(H492,"a")),"CS","CU"),IF(ISNUMBER(SEARCH(H492,"a")),"US","UU")),""))</f>
        <v/>
      </c>
      <c r="Y492" s="238" t="str">
        <f t="shared" ref="Y492:Y503" si="86">IF(W492="",X492,W492)</f>
        <v/>
      </c>
      <c r="Z492" s="112" t="str">
        <f t="shared" si="78"/>
        <v/>
      </c>
      <c r="AA492" s="833" t="str">
        <f t="shared" si="79"/>
        <v/>
      </c>
      <c r="AB492" s="456">
        <f t="shared" si="80"/>
        <v>0</v>
      </c>
      <c r="AC492" s="448">
        <f t="shared" si="82"/>
        <v>1</v>
      </c>
      <c r="AD492" s="837" t="str">
        <f t="shared" si="81"/>
        <v/>
      </c>
      <c r="AF492" s="438"/>
      <c r="AG492" s="461"/>
      <c r="AO492" s="504"/>
      <c r="AP492" s="472"/>
      <c r="AQ492" s="473"/>
      <c r="AR492" s="424"/>
      <c r="AS492" s="56"/>
      <c r="AT492" s="44"/>
      <c r="AU492" s="501"/>
      <c r="AV492" s="452"/>
      <c r="AW492" s="497"/>
      <c r="AX492" s="44"/>
      <c r="AY492" s="452"/>
      <c r="AZ492" s="56"/>
      <c r="BA492" s="452"/>
      <c r="BB492" s="455"/>
      <c r="BC492" s="452"/>
      <c r="BD492" s="56"/>
      <c r="BE492" s="452"/>
      <c r="BF492" s="452"/>
      <c r="BG492" s="456"/>
      <c r="BH492" s="457"/>
      <c r="BI492" s="56"/>
      <c r="BJ492" s="424"/>
      <c r="BK492" s="452"/>
      <c r="BL492" s="56"/>
      <c r="BM492" s="56"/>
      <c r="BN492" s="452"/>
      <c r="BR492" s="459"/>
      <c r="BS492" s="460"/>
      <c r="BZ492" s="475"/>
      <c r="CB492" s="452"/>
      <c r="CC492" s="452"/>
      <c r="CD492" s="452"/>
      <c r="CE492" s="56"/>
      <c r="CF492" s="452"/>
      <c r="CG492" s="452"/>
      <c r="CH492" s="452"/>
      <c r="CI492" s="452"/>
      <c r="CK492" s="382"/>
      <c r="CL492" s="382"/>
      <c r="CM492" s="382"/>
      <c r="CP492" s="464"/>
      <c r="CQ492" s="380"/>
      <c r="CR492" s="476"/>
      <c r="CS492" s="382"/>
      <c r="CT492" s="477"/>
      <c r="DB492" s="438"/>
      <c r="DC492" s="461"/>
      <c r="DD492" s="382"/>
      <c r="DE492" s="382"/>
      <c r="DF492" s="382"/>
      <c r="DJ492" s="438"/>
      <c r="DK492" s="461"/>
      <c r="DN492" s="438"/>
      <c r="DO492" s="452"/>
      <c r="DP492" s="455"/>
      <c r="DQ492" s="452"/>
      <c r="DR492" s="456"/>
      <c r="FC492" s="351" t="str">
        <f t="shared" si="83"/>
        <v/>
      </c>
      <c r="FD492" s="127"/>
    </row>
    <row r="493" spans="1:160" ht="14.5" thickBot="1" x14ac:dyDescent="0.35">
      <c r="A493" s="339"/>
      <c r="B493" s="345"/>
      <c r="C493" s="91"/>
      <c r="D493" s="360"/>
      <c r="E493" s="352"/>
      <c r="F493" s="91"/>
      <c r="G493" s="91"/>
      <c r="H493" s="346"/>
      <c r="I493" s="350"/>
      <c r="J493" s="697"/>
      <c r="K493" s="346"/>
      <c r="L493" s="349"/>
      <c r="M493" s="346"/>
      <c r="N493" s="361"/>
      <c r="O493" s="91"/>
      <c r="P493" s="91"/>
      <c r="Q493" s="91"/>
      <c r="R493" s="360"/>
      <c r="S493" s="353"/>
      <c r="T493" s="484"/>
      <c r="U493" s="40" t="str">
        <f>IF(A493="","",U$5+Header!C$6*(A493-1))</f>
        <v/>
      </c>
      <c r="W493" s="43" t="str">
        <f t="shared" si="84"/>
        <v/>
      </c>
      <c r="X493" s="42" t="str">
        <f t="shared" si="85"/>
        <v/>
      </c>
      <c r="Y493" s="238" t="str">
        <f t="shared" si="86"/>
        <v/>
      </c>
      <c r="Z493" s="112" t="str">
        <f t="shared" si="78"/>
        <v/>
      </c>
      <c r="AA493" s="833" t="str">
        <f t="shared" si="79"/>
        <v/>
      </c>
      <c r="AB493" s="456">
        <f t="shared" si="80"/>
        <v>0</v>
      </c>
      <c r="AC493" s="448">
        <f t="shared" si="82"/>
        <v>1</v>
      </c>
      <c r="AD493" s="837" t="str">
        <f t="shared" si="81"/>
        <v/>
      </c>
      <c r="AF493" s="438"/>
      <c r="AG493" s="461"/>
      <c r="AO493" s="504"/>
      <c r="AP493" s="472"/>
      <c r="AQ493" s="473"/>
      <c r="AR493" s="424"/>
      <c r="AS493" s="56"/>
      <c r="AT493" s="44"/>
      <c r="AU493" s="501"/>
      <c r="AV493" s="452"/>
      <c r="AW493" s="497"/>
      <c r="AX493" s="44"/>
      <c r="AY493" s="452"/>
      <c r="AZ493" s="56"/>
      <c r="BA493" s="452"/>
      <c r="BB493" s="455"/>
      <c r="BC493" s="452"/>
      <c r="BD493" s="56"/>
      <c r="BE493" s="452"/>
      <c r="BF493" s="452"/>
      <c r="BG493" s="456"/>
      <c r="BH493" s="457"/>
      <c r="BI493" s="56"/>
      <c r="BJ493" s="424"/>
      <c r="BK493" s="452"/>
      <c r="BL493" s="56"/>
      <c r="BM493" s="56"/>
      <c r="BN493" s="452"/>
      <c r="BR493" s="459"/>
      <c r="BS493" s="460"/>
      <c r="BZ493" s="475"/>
      <c r="CB493" s="452"/>
      <c r="CC493" s="452"/>
      <c r="CD493" s="452"/>
      <c r="CE493" s="56"/>
      <c r="CF493" s="452"/>
      <c r="CG493" s="452"/>
      <c r="CH493" s="452"/>
      <c r="CI493" s="452"/>
      <c r="CK493" s="382"/>
      <c r="CL493" s="382"/>
      <c r="CM493" s="382"/>
      <c r="CP493" s="464"/>
      <c r="CQ493" s="380"/>
      <c r="CR493" s="476"/>
      <c r="CS493" s="382"/>
      <c r="CT493" s="477"/>
      <c r="DB493" s="438"/>
      <c r="DC493" s="461"/>
      <c r="DD493" s="382"/>
      <c r="DE493" s="382"/>
      <c r="DF493" s="382"/>
      <c r="DJ493" s="438"/>
      <c r="DK493" s="461"/>
      <c r="DN493" s="438"/>
      <c r="DO493" s="452"/>
      <c r="DP493" s="455"/>
      <c r="DQ493" s="452"/>
      <c r="DR493" s="456"/>
      <c r="FC493" s="237" t="str">
        <f t="shared" si="83"/>
        <v/>
      </c>
      <c r="FD493" s="91"/>
    </row>
    <row r="494" spans="1:160" ht="14.5" thickBot="1" x14ac:dyDescent="0.35">
      <c r="A494" s="338"/>
      <c r="B494" s="343"/>
      <c r="C494" s="128"/>
      <c r="D494" s="372"/>
      <c r="E494" s="351"/>
      <c r="F494" s="127"/>
      <c r="G494" s="127"/>
      <c r="H494" s="344"/>
      <c r="I494" s="348"/>
      <c r="J494" s="696"/>
      <c r="K494" s="344"/>
      <c r="L494" s="348"/>
      <c r="M494" s="344"/>
      <c r="N494" s="357"/>
      <c r="O494" s="127"/>
      <c r="P494" s="127"/>
      <c r="Q494" s="127"/>
      <c r="R494" s="358"/>
      <c r="S494" s="351"/>
      <c r="T494" s="127"/>
      <c r="U494" s="40" t="str">
        <f>IF(A494="","",U$5+Header!C$6*(A494-1))</f>
        <v/>
      </c>
      <c r="W494" s="43" t="str">
        <f t="shared" si="84"/>
        <v/>
      </c>
      <c r="X494" s="42" t="str">
        <f t="shared" si="85"/>
        <v/>
      </c>
      <c r="Y494" s="238" t="str">
        <f t="shared" si="86"/>
        <v/>
      </c>
      <c r="Z494" s="112" t="str">
        <f t="shared" si="78"/>
        <v/>
      </c>
      <c r="AA494" s="833" t="str">
        <f t="shared" si="79"/>
        <v/>
      </c>
      <c r="AB494" s="456">
        <f t="shared" si="80"/>
        <v>0</v>
      </c>
      <c r="AC494" s="448">
        <f t="shared" si="82"/>
        <v>1</v>
      </c>
      <c r="AD494" s="837" t="str">
        <f t="shared" si="81"/>
        <v/>
      </c>
      <c r="AF494" s="438"/>
      <c r="AG494" s="461"/>
      <c r="AO494" s="504"/>
      <c r="AP494" s="472"/>
      <c r="AQ494" s="473"/>
      <c r="AR494" s="424"/>
      <c r="AS494" s="56"/>
      <c r="AT494" s="44"/>
      <c r="AU494" s="501"/>
      <c r="AV494" s="452"/>
      <c r="AW494" s="497"/>
      <c r="AX494" s="44"/>
      <c r="AY494" s="452"/>
      <c r="AZ494" s="56"/>
      <c r="BA494" s="452"/>
      <c r="BB494" s="455"/>
      <c r="BC494" s="452"/>
      <c r="BD494" s="56"/>
      <c r="BE494" s="452"/>
      <c r="BF494" s="452"/>
      <c r="BG494" s="456"/>
      <c r="BH494" s="457"/>
      <c r="BI494" s="56"/>
      <c r="BJ494" s="424"/>
      <c r="BK494" s="452"/>
      <c r="BL494" s="56"/>
      <c r="BM494" s="56"/>
      <c r="BN494" s="452"/>
      <c r="BR494" s="459"/>
      <c r="BS494" s="460"/>
      <c r="BZ494" s="475"/>
      <c r="CB494" s="452"/>
      <c r="CC494" s="452"/>
      <c r="CD494" s="452"/>
      <c r="CE494" s="56"/>
      <c r="CF494" s="452"/>
      <c r="CG494" s="452"/>
      <c r="CH494" s="452"/>
      <c r="CI494" s="452"/>
      <c r="CK494" s="382"/>
      <c r="CL494" s="382"/>
      <c r="CM494" s="382"/>
      <c r="CP494" s="464"/>
      <c r="CQ494" s="380"/>
      <c r="CR494" s="476"/>
      <c r="CS494" s="382"/>
      <c r="CT494" s="477"/>
      <c r="DB494" s="438"/>
      <c r="DC494" s="461"/>
      <c r="DD494" s="382"/>
      <c r="DE494" s="382"/>
      <c r="DF494" s="382"/>
      <c r="DJ494" s="438"/>
      <c r="DK494" s="461"/>
      <c r="DN494" s="438"/>
      <c r="DO494" s="452"/>
      <c r="DP494" s="455"/>
      <c r="DQ494" s="452"/>
      <c r="DR494" s="456"/>
      <c r="FC494" s="351" t="str">
        <f t="shared" si="83"/>
        <v/>
      </c>
      <c r="FD494" s="127"/>
    </row>
    <row r="495" spans="1:160" ht="14.5" thickBot="1" x14ac:dyDescent="0.35">
      <c r="A495" s="339"/>
      <c r="B495" s="345"/>
      <c r="C495" s="91"/>
      <c r="D495" s="360"/>
      <c r="E495" s="352"/>
      <c r="F495" s="91"/>
      <c r="G495" s="91"/>
      <c r="H495" s="346"/>
      <c r="I495" s="350"/>
      <c r="J495" s="697"/>
      <c r="K495" s="346"/>
      <c r="L495" s="349"/>
      <c r="M495" s="346"/>
      <c r="N495" s="361"/>
      <c r="O495" s="91"/>
      <c r="P495" s="91"/>
      <c r="Q495" s="91"/>
      <c r="R495" s="360"/>
      <c r="S495" s="353"/>
      <c r="T495" s="484"/>
      <c r="U495" s="40" t="str">
        <f>IF(A495="","",U$5+Header!C$6*(A495-1))</f>
        <v/>
      </c>
      <c r="W495" s="43" t="str">
        <f t="shared" si="84"/>
        <v/>
      </c>
      <c r="X495" s="42" t="str">
        <f t="shared" si="85"/>
        <v/>
      </c>
      <c r="Y495" s="238" t="str">
        <f t="shared" si="86"/>
        <v/>
      </c>
      <c r="Z495" s="112" t="str">
        <f t="shared" si="78"/>
        <v/>
      </c>
      <c r="AA495" s="833" t="str">
        <f t="shared" si="79"/>
        <v/>
      </c>
      <c r="AB495" s="456">
        <f t="shared" si="80"/>
        <v>0</v>
      </c>
      <c r="AC495" s="448">
        <f t="shared" si="82"/>
        <v>1</v>
      </c>
      <c r="AD495" s="837" t="str">
        <f t="shared" si="81"/>
        <v/>
      </c>
      <c r="AF495" s="438"/>
      <c r="AG495" s="461"/>
      <c r="AO495" s="504"/>
      <c r="AP495" s="472"/>
      <c r="AQ495" s="473"/>
      <c r="AR495" s="424"/>
      <c r="AS495" s="56"/>
      <c r="AT495" s="44"/>
      <c r="AU495" s="501"/>
      <c r="AV495" s="452"/>
      <c r="AW495" s="497"/>
      <c r="AX495" s="44"/>
      <c r="AY495" s="452"/>
      <c r="AZ495" s="56"/>
      <c r="BA495" s="452"/>
      <c r="BB495" s="455"/>
      <c r="BC495" s="452"/>
      <c r="BD495" s="56"/>
      <c r="BE495" s="452"/>
      <c r="BF495" s="452"/>
      <c r="BG495" s="456"/>
      <c r="BH495" s="457"/>
      <c r="BI495" s="56"/>
      <c r="BJ495" s="424"/>
      <c r="BK495" s="452"/>
      <c r="BL495" s="56"/>
      <c r="BM495" s="56"/>
      <c r="BN495" s="452"/>
      <c r="BR495" s="459"/>
      <c r="BS495" s="460"/>
      <c r="BZ495" s="475"/>
      <c r="CB495" s="452"/>
      <c r="CC495" s="452"/>
      <c r="CD495" s="452"/>
      <c r="CE495" s="56"/>
      <c r="CF495" s="452"/>
      <c r="CG495" s="452"/>
      <c r="CH495" s="452"/>
      <c r="CI495" s="452"/>
      <c r="CK495" s="382"/>
      <c r="CL495" s="382"/>
      <c r="CM495" s="382"/>
      <c r="CP495" s="464"/>
      <c r="CQ495" s="380"/>
      <c r="CR495" s="476"/>
      <c r="CS495" s="382"/>
      <c r="CT495" s="477"/>
      <c r="DB495" s="438"/>
      <c r="DC495" s="461"/>
      <c r="DD495" s="382"/>
      <c r="DE495" s="382"/>
      <c r="DF495" s="382"/>
      <c r="DJ495" s="438"/>
      <c r="DK495" s="461"/>
      <c r="DN495" s="438"/>
      <c r="DO495" s="452"/>
      <c r="DP495" s="455"/>
      <c r="DQ495" s="452"/>
      <c r="DR495" s="456"/>
      <c r="FC495" s="237" t="str">
        <f t="shared" si="83"/>
        <v/>
      </c>
      <c r="FD495" s="91"/>
    </row>
    <row r="496" spans="1:160" ht="14.5" thickBot="1" x14ac:dyDescent="0.35">
      <c r="A496" s="338"/>
      <c r="B496" s="343"/>
      <c r="C496" s="128"/>
      <c r="D496" s="372"/>
      <c r="E496" s="351"/>
      <c r="F496" s="127"/>
      <c r="G496" s="127"/>
      <c r="H496" s="344"/>
      <c r="I496" s="348"/>
      <c r="J496" s="696"/>
      <c r="K496" s="344"/>
      <c r="L496" s="348"/>
      <c r="M496" s="344"/>
      <c r="N496" s="357"/>
      <c r="O496" s="127"/>
      <c r="P496" s="127"/>
      <c r="Q496" s="127"/>
      <c r="R496" s="358"/>
      <c r="S496" s="351"/>
      <c r="T496" s="127"/>
      <c r="U496" s="40" t="str">
        <f>IF(A496="","",U$5+Header!C$6*(A496-1))</f>
        <v/>
      </c>
      <c r="W496" s="43" t="str">
        <f t="shared" si="84"/>
        <v/>
      </c>
      <c r="X496" s="42" t="str">
        <f t="shared" si="85"/>
        <v/>
      </c>
      <c r="Y496" s="238" t="str">
        <f t="shared" si="86"/>
        <v/>
      </c>
      <c r="Z496" s="112" t="str">
        <f t="shared" si="78"/>
        <v/>
      </c>
      <c r="AA496" s="833" t="str">
        <f t="shared" si="79"/>
        <v/>
      </c>
      <c r="AB496" s="456">
        <f t="shared" si="80"/>
        <v>0</v>
      </c>
      <c r="AC496" s="448">
        <f t="shared" si="82"/>
        <v>1</v>
      </c>
      <c r="AD496" s="837" t="str">
        <f t="shared" si="81"/>
        <v/>
      </c>
      <c r="AF496" s="438"/>
      <c r="AG496" s="461"/>
      <c r="AO496" s="504"/>
      <c r="AP496" s="472"/>
      <c r="AQ496" s="473"/>
      <c r="AR496" s="424"/>
      <c r="AS496" s="56"/>
      <c r="AT496" s="44"/>
      <c r="AU496" s="501"/>
      <c r="AV496" s="452"/>
      <c r="AW496" s="497"/>
      <c r="AX496" s="44"/>
      <c r="AY496" s="452"/>
      <c r="AZ496" s="56"/>
      <c r="BA496" s="452"/>
      <c r="BB496" s="455"/>
      <c r="BC496" s="452"/>
      <c r="BD496" s="56"/>
      <c r="BE496" s="452"/>
      <c r="BF496" s="452"/>
      <c r="BG496" s="456"/>
      <c r="BH496" s="457"/>
      <c r="BI496" s="56"/>
      <c r="BJ496" s="424"/>
      <c r="BK496" s="452"/>
      <c r="BL496" s="56"/>
      <c r="BM496" s="56"/>
      <c r="BN496" s="452"/>
      <c r="BR496" s="459"/>
      <c r="BS496" s="460"/>
      <c r="BZ496" s="475"/>
      <c r="CB496" s="452"/>
      <c r="CC496" s="452"/>
      <c r="CD496" s="452"/>
      <c r="CE496" s="56"/>
      <c r="CF496" s="452"/>
      <c r="CG496" s="452"/>
      <c r="CH496" s="452"/>
      <c r="CI496" s="452"/>
      <c r="CK496" s="382"/>
      <c r="CL496" s="382"/>
      <c r="CM496" s="382"/>
      <c r="CP496" s="464"/>
      <c r="CQ496" s="380"/>
      <c r="CR496" s="476"/>
      <c r="CS496" s="382"/>
      <c r="CT496" s="477"/>
      <c r="DB496" s="438"/>
      <c r="DC496" s="461"/>
      <c r="DD496" s="382"/>
      <c r="DE496" s="382"/>
      <c r="DF496" s="382"/>
      <c r="DJ496" s="438"/>
      <c r="DK496" s="461"/>
      <c r="DN496" s="438"/>
      <c r="DO496" s="452"/>
      <c r="DP496" s="455"/>
      <c r="DQ496" s="452"/>
      <c r="DR496" s="456"/>
      <c r="FC496" s="351" t="str">
        <f t="shared" si="83"/>
        <v/>
      </c>
      <c r="FD496" s="127"/>
    </row>
    <row r="497" spans="1:160" ht="14.5" thickBot="1" x14ac:dyDescent="0.35">
      <c r="A497" s="339"/>
      <c r="B497" s="345"/>
      <c r="C497" s="91"/>
      <c r="D497" s="360"/>
      <c r="E497" s="352"/>
      <c r="F497" s="91"/>
      <c r="G497" s="91"/>
      <c r="H497" s="346"/>
      <c r="I497" s="350"/>
      <c r="J497" s="697"/>
      <c r="K497" s="346"/>
      <c r="L497" s="349"/>
      <c r="M497" s="346"/>
      <c r="N497" s="361"/>
      <c r="O497" s="91"/>
      <c r="P497" s="91"/>
      <c r="Q497" s="91"/>
      <c r="R497" s="360"/>
      <c r="S497" s="353"/>
      <c r="T497" s="484"/>
      <c r="U497" s="40" t="str">
        <f>IF(A497="","",U$5+Header!C$6*(A497-1))</f>
        <v/>
      </c>
      <c r="W497" s="43" t="str">
        <f t="shared" si="84"/>
        <v/>
      </c>
      <c r="X497" s="42" t="str">
        <f t="shared" si="85"/>
        <v/>
      </c>
      <c r="Y497" s="238" t="str">
        <f t="shared" si="86"/>
        <v/>
      </c>
      <c r="Z497" s="112" t="str">
        <f t="shared" si="78"/>
        <v/>
      </c>
      <c r="AA497" s="833" t="str">
        <f t="shared" si="79"/>
        <v/>
      </c>
      <c r="AB497" s="456">
        <f t="shared" si="80"/>
        <v>0</v>
      </c>
      <c r="AC497" s="448">
        <f t="shared" si="82"/>
        <v>1</v>
      </c>
      <c r="AD497" s="837" t="str">
        <f t="shared" si="81"/>
        <v/>
      </c>
      <c r="AF497" s="438"/>
      <c r="AG497" s="461"/>
      <c r="AO497" s="504"/>
      <c r="AP497" s="472"/>
      <c r="AQ497" s="473"/>
      <c r="AR497" s="424"/>
      <c r="AS497" s="56"/>
      <c r="AT497" s="44"/>
      <c r="AU497" s="501"/>
      <c r="AV497" s="452"/>
      <c r="AW497" s="497"/>
      <c r="AX497" s="44"/>
      <c r="AY497" s="452"/>
      <c r="AZ497" s="56"/>
      <c r="BA497" s="452"/>
      <c r="BB497" s="455"/>
      <c r="BC497" s="452"/>
      <c r="BD497" s="56"/>
      <c r="BE497" s="452"/>
      <c r="BF497" s="452"/>
      <c r="BG497" s="456"/>
      <c r="BH497" s="457"/>
      <c r="BI497" s="56"/>
      <c r="BJ497" s="424"/>
      <c r="BK497" s="452"/>
      <c r="BL497" s="56"/>
      <c r="BM497" s="56"/>
      <c r="BN497" s="452"/>
      <c r="BR497" s="459"/>
      <c r="BS497" s="460"/>
      <c r="BZ497" s="475"/>
      <c r="CB497" s="452"/>
      <c r="CC497" s="452"/>
      <c r="CD497" s="452"/>
      <c r="CE497" s="56"/>
      <c r="CF497" s="452"/>
      <c r="CG497" s="452"/>
      <c r="CH497" s="452"/>
      <c r="CI497" s="452"/>
      <c r="CK497" s="382"/>
      <c r="CL497" s="382"/>
      <c r="CM497" s="382"/>
      <c r="CP497" s="464"/>
      <c r="CQ497" s="380"/>
      <c r="CR497" s="476"/>
      <c r="CS497" s="382"/>
      <c r="CT497" s="477"/>
      <c r="DB497" s="438"/>
      <c r="DC497" s="461"/>
      <c r="DD497" s="382"/>
      <c r="DE497" s="382"/>
      <c r="DF497" s="382"/>
      <c r="DJ497" s="438"/>
      <c r="DK497" s="461"/>
      <c r="DN497" s="438"/>
      <c r="DO497" s="452"/>
      <c r="DP497" s="455"/>
      <c r="DQ497" s="452"/>
      <c r="DR497" s="456"/>
      <c r="FC497" s="237" t="str">
        <f t="shared" si="83"/>
        <v/>
      </c>
      <c r="FD497" s="91"/>
    </row>
    <row r="498" spans="1:160" ht="14.5" thickBot="1" x14ac:dyDescent="0.35">
      <c r="A498" s="338"/>
      <c r="B498" s="343"/>
      <c r="C498" s="128"/>
      <c r="D498" s="372"/>
      <c r="E498" s="351"/>
      <c r="F498" s="127"/>
      <c r="G498" s="127"/>
      <c r="H498" s="344"/>
      <c r="I498" s="348"/>
      <c r="J498" s="696"/>
      <c r="K498" s="344"/>
      <c r="L498" s="348"/>
      <c r="M498" s="344"/>
      <c r="N498" s="357"/>
      <c r="O498" s="127"/>
      <c r="P498" s="127"/>
      <c r="Q498" s="127"/>
      <c r="R498" s="358"/>
      <c r="S498" s="351"/>
      <c r="T498" s="127"/>
      <c r="U498" s="40" t="str">
        <f>IF(A498="","",U$5+Header!C$6*(A498-1))</f>
        <v/>
      </c>
      <c r="W498" s="43" t="str">
        <f t="shared" si="84"/>
        <v/>
      </c>
      <c r="X498" s="42" t="str">
        <f t="shared" si="85"/>
        <v/>
      </c>
      <c r="Y498" s="238" t="str">
        <f t="shared" si="86"/>
        <v/>
      </c>
      <c r="Z498" s="112" t="str">
        <f t="shared" si="78"/>
        <v/>
      </c>
      <c r="AA498" s="833" t="str">
        <f t="shared" si="79"/>
        <v/>
      </c>
      <c r="AB498" s="456">
        <f t="shared" si="80"/>
        <v>0</v>
      </c>
      <c r="AC498" s="448">
        <f t="shared" si="82"/>
        <v>1</v>
      </c>
      <c r="AD498" s="837" t="str">
        <f t="shared" si="81"/>
        <v/>
      </c>
      <c r="AF498" s="438"/>
      <c r="AG498" s="461"/>
      <c r="AO498" s="504"/>
      <c r="AP498" s="472"/>
      <c r="AQ498" s="473"/>
      <c r="AR498" s="424"/>
      <c r="AS498" s="56"/>
      <c r="AT498" s="44"/>
      <c r="AU498" s="501"/>
      <c r="AV498" s="452"/>
      <c r="AW498" s="497"/>
      <c r="AX498" s="44"/>
      <c r="AY498" s="452"/>
      <c r="AZ498" s="56"/>
      <c r="BA498" s="452"/>
      <c r="BB498" s="455"/>
      <c r="BC498" s="452"/>
      <c r="BD498" s="56"/>
      <c r="BE498" s="452"/>
      <c r="BF498" s="452"/>
      <c r="BG498" s="456"/>
      <c r="BH498" s="457"/>
      <c r="BI498" s="56"/>
      <c r="BJ498" s="424"/>
      <c r="BK498" s="452"/>
      <c r="BL498" s="56"/>
      <c r="BM498" s="56"/>
      <c r="BN498" s="452"/>
      <c r="BR498" s="459"/>
      <c r="BS498" s="460"/>
      <c r="BZ498" s="475"/>
      <c r="CB498" s="452"/>
      <c r="CC498" s="452"/>
      <c r="CD498" s="452"/>
      <c r="CE498" s="56"/>
      <c r="CF498" s="452"/>
      <c r="CG498" s="452"/>
      <c r="CH498" s="452"/>
      <c r="CI498" s="452"/>
      <c r="CK498" s="382"/>
      <c r="CL498" s="382"/>
      <c r="CM498" s="382"/>
      <c r="CP498" s="464"/>
      <c r="CQ498" s="380"/>
      <c r="CR498" s="476"/>
      <c r="CS498" s="382"/>
      <c r="CT498" s="477"/>
      <c r="DB498" s="438"/>
      <c r="DC498" s="461"/>
      <c r="DD498" s="382"/>
      <c r="DE498" s="382"/>
      <c r="DF498" s="382"/>
      <c r="DJ498" s="438"/>
      <c r="DK498" s="461"/>
      <c r="DN498" s="438"/>
      <c r="DO498" s="452"/>
      <c r="DP498" s="455"/>
      <c r="DQ498" s="452"/>
      <c r="DR498" s="456"/>
      <c r="FC498" s="351" t="str">
        <f t="shared" si="83"/>
        <v/>
      </c>
      <c r="FD498" s="127"/>
    </row>
    <row r="499" spans="1:160" ht="14.5" thickBot="1" x14ac:dyDescent="0.35">
      <c r="A499" s="339"/>
      <c r="B499" s="345"/>
      <c r="C499" s="91"/>
      <c r="D499" s="360"/>
      <c r="E499" s="352"/>
      <c r="F499" s="91"/>
      <c r="G499" s="91"/>
      <c r="H499" s="346"/>
      <c r="I499" s="350"/>
      <c r="J499" s="697"/>
      <c r="K499" s="346"/>
      <c r="L499" s="349"/>
      <c r="M499" s="346"/>
      <c r="N499" s="361"/>
      <c r="O499" s="91"/>
      <c r="P499" s="91"/>
      <c r="Q499" s="91"/>
      <c r="R499" s="360"/>
      <c r="S499" s="353"/>
      <c r="T499" s="484"/>
      <c r="U499" s="40" t="str">
        <f>IF(A499="","",U$5+Header!C$6*(A499-1))</f>
        <v/>
      </c>
      <c r="W499" s="43" t="str">
        <f t="shared" si="84"/>
        <v/>
      </c>
      <c r="X499" s="42" t="str">
        <f t="shared" si="85"/>
        <v/>
      </c>
      <c r="Y499" s="238" t="str">
        <f t="shared" si="86"/>
        <v/>
      </c>
      <c r="Z499" s="112" t="str">
        <f t="shared" si="78"/>
        <v/>
      </c>
      <c r="AA499" s="833" t="str">
        <f t="shared" si="79"/>
        <v/>
      </c>
      <c r="AB499" s="456">
        <f t="shared" si="80"/>
        <v>0</v>
      </c>
      <c r="AC499" s="448">
        <f t="shared" si="82"/>
        <v>1</v>
      </c>
      <c r="AD499" s="837" t="str">
        <f t="shared" si="81"/>
        <v/>
      </c>
      <c r="AF499" s="438"/>
      <c r="AG499" s="461"/>
      <c r="AO499" s="504"/>
      <c r="AP499" s="472"/>
      <c r="AQ499" s="473"/>
      <c r="AR499" s="424"/>
      <c r="AS499" s="56"/>
      <c r="AT499" s="44"/>
      <c r="AU499" s="501"/>
      <c r="AV499" s="452"/>
      <c r="AW499" s="497"/>
      <c r="AX499" s="44"/>
      <c r="AY499" s="452"/>
      <c r="AZ499" s="56"/>
      <c r="BA499" s="452"/>
      <c r="BB499" s="455"/>
      <c r="BC499" s="452"/>
      <c r="BD499" s="56"/>
      <c r="BE499" s="452"/>
      <c r="BF499" s="452"/>
      <c r="BG499" s="456"/>
      <c r="BH499" s="457"/>
      <c r="BI499" s="56"/>
      <c r="BJ499" s="424"/>
      <c r="BK499" s="452"/>
      <c r="BL499" s="56"/>
      <c r="BM499" s="56"/>
      <c r="BN499" s="452"/>
      <c r="BR499" s="459"/>
      <c r="BS499" s="460"/>
      <c r="BZ499" s="475"/>
      <c r="CB499" s="452"/>
      <c r="CC499" s="452"/>
      <c r="CD499" s="452"/>
      <c r="CE499" s="56"/>
      <c r="CF499" s="452"/>
      <c r="CG499" s="452"/>
      <c r="CH499" s="452"/>
      <c r="CI499" s="452"/>
      <c r="CK499" s="382"/>
      <c r="CL499" s="382"/>
      <c r="CM499" s="382"/>
      <c r="CP499" s="464"/>
      <c r="CQ499" s="380"/>
      <c r="CR499" s="476"/>
      <c r="CS499" s="382"/>
      <c r="CT499" s="477"/>
      <c r="DB499" s="438"/>
      <c r="DC499" s="461"/>
      <c r="DD499" s="382"/>
      <c r="DE499" s="382"/>
      <c r="DF499" s="382"/>
      <c r="DJ499" s="438"/>
      <c r="DK499" s="461"/>
      <c r="DN499" s="438"/>
      <c r="DO499" s="452"/>
      <c r="DP499" s="455"/>
      <c r="DQ499" s="452"/>
      <c r="DR499" s="456"/>
      <c r="FC499" s="237" t="str">
        <f t="shared" si="83"/>
        <v/>
      </c>
      <c r="FD499" s="91"/>
    </row>
    <row r="500" spans="1:160" ht="14.5" thickBot="1" x14ac:dyDescent="0.35">
      <c r="A500" s="338"/>
      <c r="B500" s="343"/>
      <c r="C500" s="128"/>
      <c r="D500" s="372"/>
      <c r="E500" s="351">
        <v>1</v>
      </c>
      <c r="F500" s="127"/>
      <c r="G500" s="127"/>
      <c r="H500" s="344"/>
      <c r="I500" s="348"/>
      <c r="J500" s="696"/>
      <c r="K500" s="344"/>
      <c r="L500" s="348"/>
      <c r="M500" s="344"/>
      <c r="N500" s="357"/>
      <c r="O500" s="127"/>
      <c r="P500" s="127"/>
      <c r="Q500" s="127"/>
      <c r="R500" s="358"/>
      <c r="S500" s="351"/>
      <c r="T500" s="127"/>
      <c r="U500" s="40" t="str">
        <f>IF(A500="","",U$5+Header!C$6*(A500-1))</f>
        <v/>
      </c>
      <c r="W500" s="43" t="str">
        <f t="shared" si="84"/>
        <v/>
      </c>
      <c r="X500" s="42" t="str">
        <f t="shared" si="85"/>
        <v/>
      </c>
      <c r="Y500" s="238" t="str">
        <f t="shared" si="86"/>
        <v/>
      </c>
      <c r="Z500" s="112" t="str">
        <f t="shared" si="78"/>
        <v/>
      </c>
      <c r="AA500" s="833" t="str">
        <f t="shared" si="79"/>
        <v/>
      </c>
      <c r="AB500" s="456">
        <f t="shared" si="80"/>
        <v>0</v>
      </c>
      <c r="AC500" s="448">
        <f t="shared" si="82"/>
        <v>1</v>
      </c>
      <c r="AD500" s="837" t="str">
        <f t="shared" si="81"/>
        <v/>
      </c>
      <c r="AF500" s="438"/>
      <c r="AG500" s="461"/>
      <c r="AO500" s="504"/>
      <c r="AP500" s="472"/>
      <c r="AQ500" s="473"/>
      <c r="AR500" s="424"/>
      <c r="AS500" s="56"/>
      <c r="AT500" s="44"/>
      <c r="AU500" s="501"/>
      <c r="AV500" s="452"/>
      <c r="AW500" s="497"/>
      <c r="AX500" s="44"/>
      <c r="AY500" s="452"/>
      <c r="AZ500" s="56"/>
      <c r="BA500" s="452"/>
      <c r="BB500" s="455"/>
      <c r="BC500" s="452"/>
      <c r="BD500" s="56"/>
      <c r="BE500" s="452"/>
      <c r="BF500" s="452"/>
      <c r="BG500" s="456"/>
      <c r="BH500" s="457"/>
      <c r="BI500" s="56"/>
      <c r="BJ500" s="424"/>
      <c r="BK500" s="452"/>
      <c r="BL500" s="56"/>
      <c r="BM500" s="56"/>
      <c r="BN500" s="452"/>
      <c r="BR500" s="459"/>
      <c r="BS500" s="460"/>
      <c r="BZ500" s="475"/>
      <c r="CB500" s="452"/>
      <c r="CC500" s="452"/>
      <c r="CD500" s="452"/>
      <c r="CE500" s="56"/>
      <c r="CF500" s="452"/>
      <c r="CG500" s="452"/>
      <c r="CH500" s="452"/>
      <c r="CI500" s="452"/>
      <c r="CK500" s="382"/>
      <c r="CL500" s="382"/>
      <c r="CM500" s="382"/>
      <c r="CP500" s="464"/>
      <c r="CQ500" s="380"/>
      <c r="CR500" s="476"/>
      <c r="CS500" s="382"/>
      <c r="CT500" s="477"/>
      <c r="DB500" s="438"/>
      <c r="DC500" s="461"/>
      <c r="DD500" s="382"/>
      <c r="DE500" s="382"/>
      <c r="DF500" s="382"/>
      <c r="DJ500" s="438"/>
      <c r="DK500" s="461"/>
      <c r="DN500" s="438"/>
      <c r="DO500" s="452"/>
      <c r="DP500" s="455"/>
      <c r="DQ500" s="452"/>
      <c r="DR500" s="456"/>
      <c r="FC500" s="351">
        <f t="shared" si="83"/>
        <v>2</v>
      </c>
      <c r="FD500" s="127"/>
    </row>
    <row r="501" spans="1:160" ht="14.5" thickBot="1" x14ac:dyDescent="0.35">
      <c r="A501" s="339"/>
      <c r="B501" s="345"/>
      <c r="C501" s="91"/>
      <c r="D501" s="360"/>
      <c r="E501" s="352"/>
      <c r="F501" s="91"/>
      <c r="G501" s="91"/>
      <c r="H501" s="346"/>
      <c r="I501" s="350"/>
      <c r="J501" s="697"/>
      <c r="K501" s="346"/>
      <c r="L501" s="349"/>
      <c r="M501" s="346"/>
      <c r="N501" s="361"/>
      <c r="O501" s="91"/>
      <c r="P501" s="91"/>
      <c r="Q501" s="91"/>
      <c r="R501" s="360"/>
      <c r="S501" s="353"/>
      <c r="T501" s="484"/>
      <c r="U501" s="40" t="str">
        <f>IF(A501="","",U$5+Header!C$6*(A501-1))</f>
        <v/>
      </c>
      <c r="W501" s="43" t="str">
        <f t="shared" si="84"/>
        <v/>
      </c>
      <c r="X501" s="42" t="str">
        <f t="shared" si="85"/>
        <v/>
      </c>
      <c r="Y501" s="238" t="str">
        <f t="shared" si="86"/>
        <v/>
      </c>
      <c r="Z501" s="112" t="str">
        <f t="shared" si="78"/>
        <v/>
      </c>
      <c r="AA501" s="833" t="str">
        <f t="shared" si="79"/>
        <v/>
      </c>
      <c r="AB501" s="456">
        <f t="shared" si="80"/>
        <v>0</v>
      </c>
      <c r="AC501" s="448">
        <f t="shared" si="82"/>
        <v>1</v>
      </c>
      <c r="AD501" s="837" t="str">
        <f t="shared" si="81"/>
        <v/>
      </c>
      <c r="AF501" s="438"/>
      <c r="AG501" s="461"/>
      <c r="AO501" s="504"/>
      <c r="AP501" s="472"/>
      <c r="AQ501" s="473"/>
      <c r="AR501" s="424"/>
      <c r="AS501" s="56"/>
      <c r="AT501" s="44"/>
      <c r="AU501" s="501"/>
      <c r="AV501" s="452"/>
      <c r="AW501" s="497"/>
      <c r="AX501" s="44"/>
      <c r="AY501" s="452"/>
      <c r="AZ501" s="56"/>
      <c r="BA501" s="452"/>
      <c r="BB501" s="455"/>
      <c r="BC501" s="452"/>
      <c r="BD501" s="56"/>
      <c r="BE501" s="452"/>
      <c r="BF501" s="452"/>
      <c r="BG501" s="456"/>
      <c r="BH501" s="457"/>
      <c r="BI501" s="56"/>
      <c r="BJ501" s="424"/>
      <c r="BK501" s="452"/>
      <c r="BL501" s="56"/>
      <c r="BM501" s="56"/>
      <c r="BN501" s="452"/>
      <c r="BR501" s="459"/>
      <c r="BS501" s="460"/>
      <c r="BZ501" s="475"/>
      <c r="CB501" s="452"/>
      <c r="CC501" s="452"/>
      <c r="CD501" s="452"/>
      <c r="CE501" s="56"/>
      <c r="CF501" s="452"/>
      <c r="CG501" s="452"/>
      <c r="CH501" s="452"/>
      <c r="CI501" s="452"/>
      <c r="CK501" s="382"/>
      <c r="CL501" s="382"/>
      <c r="CM501" s="382"/>
      <c r="CP501" s="464"/>
      <c r="CQ501" s="380"/>
      <c r="CR501" s="476"/>
      <c r="CS501" s="382"/>
      <c r="CT501" s="477"/>
      <c r="DB501" s="438"/>
      <c r="DC501" s="461"/>
      <c r="DD501" s="382"/>
      <c r="DE501" s="382"/>
      <c r="DF501" s="382"/>
      <c r="DJ501" s="438"/>
      <c r="DK501" s="461"/>
      <c r="DN501" s="438"/>
      <c r="DO501" s="452"/>
      <c r="DP501" s="455"/>
      <c r="DQ501" s="452"/>
      <c r="DR501" s="456"/>
      <c r="FC501" s="237" t="str">
        <f t="shared" si="83"/>
        <v/>
      </c>
      <c r="FD501" s="91"/>
    </row>
    <row r="502" spans="1:160" ht="14.5" thickBot="1" x14ac:dyDescent="0.35">
      <c r="A502" s="338"/>
      <c r="B502" s="343"/>
      <c r="C502" s="128"/>
      <c r="D502" s="372"/>
      <c r="E502" s="351"/>
      <c r="F502" s="127"/>
      <c r="G502" s="127"/>
      <c r="H502" s="344"/>
      <c r="I502" s="348"/>
      <c r="J502" s="696"/>
      <c r="K502" s="344"/>
      <c r="L502" s="348"/>
      <c r="M502" s="344"/>
      <c r="N502" s="357"/>
      <c r="O502" s="127"/>
      <c r="P502" s="127"/>
      <c r="Q502" s="127"/>
      <c r="R502" s="358"/>
      <c r="S502" s="351"/>
      <c r="T502" s="127"/>
      <c r="U502" s="40" t="str">
        <f>IF(A502="","",U$5+Header!C$6*(A502-1))</f>
        <v/>
      </c>
      <c r="W502" s="43" t="str">
        <f t="shared" si="84"/>
        <v/>
      </c>
      <c r="X502" s="42" t="str">
        <f t="shared" si="85"/>
        <v/>
      </c>
      <c r="Y502" s="238" t="str">
        <f t="shared" si="86"/>
        <v/>
      </c>
      <c r="Z502" s="112" t="str">
        <f t="shared" si="78"/>
        <v/>
      </c>
      <c r="AA502" s="833" t="str">
        <f t="shared" si="79"/>
        <v/>
      </c>
      <c r="AB502" s="456">
        <f t="shared" si="80"/>
        <v>0</v>
      </c>
      <c r="AC502" s="448">
        <f t="shared" si="82"/>
        <v>1</v>
      </c>
      <c r="AD502" s="837" t="str">
        <f t="shared" si="81"/>
        <v/>
      </c>
      <c r="AF502" s="438"/>
      <c r="AG502" s="461"/>
      <c r="AO502" s="504"/>
      <c r="AP502" s="472"/>
      <c r="AQ502" s="473"/>
      <c r="AR502" s="424"/>
      <c r="AS502" s="56"/>
      <c r="AT502" s="44"/>
      <c r="AU502" s="501"/>
      <c r="AV502" s="452"/>
      <c r="AW502" s="497"/>
      <c r="AX502" s="44"/>
      <c r="AY502" s="452"/>
      <c r="AZ502" s="56"/>
      <c r="BA502" s="452"/>
      <c r="BB502" s="455"/>
      <c r="BC502" s="452"/>
      <c r="BD502" s="56"/>
      <c r="BE502" s="452"/>
      <c r="BF502" s="452"/>
      <c r="BG502" s="456"/>
      <c r="BH502" s="457"/>
      <c r="BI502" s="56"/>
      <c r="BJ502" s="424"/>
      <c r="BK502" s="452"/>
      <c r="BL502" s="56"/>
      <c r="BM502" s="56"/>
      <c r="BN502" s="452"/>
      <c r="BR502" s="505"/>
      <c r="BS502" s="506"/>
      <c r="BZ502" s="475"/>
      <c r="CB502" s="452"/>
      <c r="CC502" s="452"/>
      <c r="CD502" s="452"/>
      <c r="CE502" s="56"/>
      <c r="CF502" s="452"/>
      <c r="CG502" s="452"/>
      <c r="CH502" s="452"/>
      <c r="CI502" s="452"/>
      <c r="CK502" s="382"/>
      <c r="CL502" s="382"/>
      <c r="CM502" s="382"/>
      <c r="CP502" s="464"/>
      <c r="CQ502" s="380"/>
      <c r="CR502" s="476"/>
      <c r="CS502" s="382"/>
      <c r="CT502" s="477"/>
      <c r="DB502" s="438"/>
      <c r="DC502" s="461"/>
      <c r="DD502" s="382"/>
      <c r="DE502" s="382"/>
      <c r="DF502" s="382"/>
      <c r="DJ502" s="438"/>
      <c r="DK502" s="461"/>
      <c r="DN502" s="438"/>
      <c r="DO502" s="452"/>
      <c r="DP502" s="455"/>
      <c r="DQ502" s="452"/>
      <c r="DR502" s="456"/>
      <c r="FC502" s="351" t="str">
        <f t="shared" si="83"/>
        <v/>
      </c>
      <c r="FD502" s="127"/>
    </row>
    <row r="503" spans="1:160" ht="14.5" thickBot="1" x14ac:dyDescent="0.35">
      <c r="A503" s="371"/>
      <c r="B503" s="365"/>
      <c r="C503" s="373"/>
      <c r="D503" s="374"/>
      <c r="E503" s="369"/>
      <c r="F503" s="366"/>
      <c r="G503" s="366"/>
      <c r="H503" s="367"/>
      <c r="I503" s="368"/>
      <c r="J503" s="698"/>
      <c r="K503" s="367"/>
      <c r="L503" s="368"/>
      <c r="M503" s="367"/>
      <c r="N503" s="369"/>
      <c r="O503" s="366"/>
      <c r="P503" s="366"/>
      <c r="Q503" s="366"/>
      <c r="R503" s="370"/>
      <c r="S503" s="369"/>
      <c r="T503" s="370"/>
      <c r="U503" s="40" t="str">
        <f>IF(A503="","",U$5+Header!C$6*(A503-1))</f>
        <v/>
      </c>
      <c r="W503" s="43" t="str">
        <f t="shared" si="84"/>
        <v/>
      </c>
      <c r="X503" s="42" t="str">
        <f t="shared" si="85"/>
        <v/>
      </c>
      <c r="Y503" s="238" t="str">
        <f t="shared" si="86"/>
        <v/>
      </c>
      <c r="Z503" s="112" t="str">
        <f t="shared" si="78"/>
        <v/>
      </c>
      <c r="AA503" s="833" t="str">
        <f t="shared" si="79"/>
        <v/>
      </c>
      <c r="AB503" s="456">
        <f t="shared" si="80"/>
        <v>0</v>
      </c>
      <c r="AC503" s="448">
        <f t="shared" si="82"/>
        <v>1</v>
      </c>
      <c r="AD503" s="837" t="str">
        <f t="shared" si="81"/>
        <v/>
      </c>
      <c r="AF503" s="438"/>
      <c r="AG503" s="461"/>
      <c r="AO503" s="504"/>
      <c r="AP503" s="472"/>
      <c r="AQ503" s="473"/>
      <c r="AR503" s="424"/>
      <c r="AS503" s="56"/>
      <c r="AT503" s="44"/>
      <c r="AU503" s="501"/>
      <c r="AV503" s="452"/>
      <c r="AW503" s="497"/>
      <c r="AX503" s="44"/>
      <c r="AY503" s="452"/>
      <c r="AZ503" s="56"/>
      <c r="BA503" s="452"/>
      <c r="BB503" s="455"/>
      <c r="BC503" s="452"/>
      <c r="BD503" s="56"/>
      <c r="BE503" s="452"/>
      <c r="BF503" s="452"/>
      <c r="BG503" s="456"/>
      <c r="BH503" s="457"/>
      <c r="BI503" s="56"/>
      <c r="BJ503" s="424"/>
      <c r="BK503" s="452"/>
      <c r="BL503" s="56"/>
      <c r="BM503" s="56"/>
      <c r="BN503" s="452"/>
      <c r="BZ503" s="475"/>
      <c r="CB503" s="452"/>
      <c r="CC503" s="452"/>
      <c r="CD503" s="452"/>
      <c r="CE503" s="56"/>
      <c r="CF503" s="452"/>
      <c r="CG503" s="452"/>
      <c r="CH503" s="452"/>
      <c r="CI503" s="452"/>
      <c r="CK503" s="382"/>
      <c r="CL503" s="382"/>
      <c r="CM503" s="382"/>
      <c r="CP503" s="464"/>
      <c r="CQ503" s="380"/>
      <c r="CR503" s="476"/>
      <c r="CS503" s="382"/>
      <c r="CT503" s="477"/>
      <c r="DB503" s="438"/>
      <c r="DC503" s="461"/>
      <c r="DD503" s="382"/>
      <c r="DE503" s="382"/>
      <c r="DF503" s="382"/>
      <c r="DJ503" s="438"/>
      <c r="DK503" s="507"/>
      <c r="DL503" s="508"/>
      <c r="DM503" s="508"/>
      <c r="DN503" s="509"/>
      <c r="DO503" s="452"/>
      <c r="DP503" s="455"/>
      <c r="DQ503" s="452"/>
      <c r="DR503" s="456"/>
      <c r="FC503" s="237" t="str">
        <f t="shared" si="83"/>
        <v/>
      </c>
      <c r="FD503" s="366"/>
    </row>
    <row r="504" spans="1:160" ht="15" thickTop="1" thickBot="1" x14ac:dyDescent="0.35">
      <c r="A504" s="510" t="s">
        <v>549</v>
      </c>
      <c r="B504" s="237"/>
      <c r="C504" s="237" t="s">
        <v>213</v>
      </c>
      <c r="D504" s="237"/>
      <c r="F504" s="237"/>
      <c r="G504" s="237"/>
      <c r="H504" s="392" t="s">
        <v>458</v>
      </c>
      <c r="I504" s="511"/>
      <c r="J504" s="511" t="e">
        <f>AVERAGE(J5:J503)</f>
        <v>#DIV/0!</v>
      </c>
      <c r="K504" s="511"/>
      <c r="L504" s="511" t="e">
        <f>AVERAGE(L5:L502)</f>
        <v>#DIV/0!</v>
      </c>
      <c r="M504" s="511" t="e">
        <f>AVERAGE(M5:M502)</f>
        <v>#DIV/0!</v>
      </c>
      <c r="N504" s="237" t="s">
        <v>550</v>
      </c>
      <c r="O504" s="237">
        <f>SUM(O5:O502)</f>
        <v>0</v>
      </c>
      <c r="P504" s="237">
        <f>SUM(P5:P502)</f>
        <v>0</v>
      </c>
      <c r="Q504" s="237">
        <f>SUM(Q5:Q502)</f>
        <v>0</v>
      </c>
      <c r="R504" s="237">
        <f>SUM(R5:R502)</f>
        <v>0</v>
      </c>
      <c r="S504" s="877" t="s">
        <v>458</v>
      </c>
      <c r="T504" s="237" t="str">
        <f>IF(ISERROR(AVERAGE(T5:T503)),"",AVERAGE(T5:T503))</f>
        <v/>
      </c>
      <c r="U504" s="512">
        <f>MAX(U5:U502)</f>
        <v>0</v>
      </c>
      <c r="Z504" s="411" t="e">
        <f>AVERAGE(Z5:Z502)</f>
        <v>#DIV/0!</v>
      </c>
      <c r="AA504" s="503"/>
      <c r="AF504" s="438"/>
      <c r="AG504" s="461"/>
      <c r="AO504" s="504"/>
      <c r="AP504" s="472"/>
      <c r="AQ504" s="473"/>
      <c r="AR504" s="424"/>
      <c r="AS504" s="56"/>
      <c r="AT504" s="44"/>
      <c r="AU504" s="501"/>
      <c r="AV504" s="452"/>
      <c r="AW504" s="497"/>
      <c r="AX504" s="44"/>
      <c r="AY504" s="452"/>
      <c r="AZ504" s="56"/>
      <c r="BA504" s="452"/>
      <c r="BB504" s="455"/>
      <c r="BC504" s="452"/>
      <c r="BD504" s="56"/>
      <c r="BE504" s="452"/>
      <c r="BF504" s="452"/>
      <c r="BG504" s="456"/>
      <c r="BH504" s="457"/>
      <c r="BI504" s="56"/>
      <c r="BJ504" s="424"/>
      <c r="BK504" s="441"/>
      <c r="BL504" s="441"/>
      <c r="BM504" s="441"/>
      <c r="BZ504" s="513"/>
      <c r="CB504" s="452"/>
      <c r="CC504" s="452"/>
      <c r="CD504" s="452"/>
      <c r="CE504" s="56"/>
      <c r="CF504" s="452"/>
      <c r="CG504" s="452"/>
      <c r="CH504" s="452"/>
      <c r="CI504" s="452"/>
      <c r="CK504" s="382"/>
      <c r="CL504" s="382"/>
      <c r="CM504" s="382"/>
      <c r="CP504" s="464"/>
      <c r="CQ504" s="380"/>
      <c r="CR504" s="476"/>
      <c r="CS504" s="382"/>
      <c r="CT504" s="477"/>
      <c r="DB504" s="438"/>
      <c r="DC504" s="461"/>
      <c r="DD504" s="382"/>
      <c r="DE504" s="382"/>
      <c r="DF504" s="382"/>
      <c r="DJ504" s="438"/>
      <c r="DO504" s="452"/>
      <c r="DP504" s="455"/>
      <c r="DQ504" s="452"/>
      <c r="DR504" s="456"/>
      <c r="FD504" s="237" t="s">
        <v>2354</v>
      </c>
    </row>
    <row r="505" spans="1:160" x14ac:dyDescent="0.3">
      <c r="B505" s="392" t="s">
        <v>458</v>
      </c>
      <c r="D505" s="495" t="e">
        <f>AVERAGE(D5:D502)</f>
        <v>#DIV/0!</v>
      </c>
      <c r="E505" s="1008">
        <f>AVERAGE(E5:E503)/5</f>
        <v>0.2</v>
      </c>
      <c r="F505" s="879"/>
      <c r="H505" s="391" t="s">
        <v>2350</v>
      </c>
      <c r="I505" s="464"/>
      <c r="J505" s="514" t="e">
        <f>MEDIAN(J5:J503)</f>
        <v>#NUM!</v>
      </c>
      <c r="K505" s="514"/>
      <c r="L505" s="876"/>
      <c r="M505" s="876"/>
      <c r="O505" s="379" t="str">
        <f>IF(SUM(O5:O206)=0,"",SUM(O5:O206))</f>
        <v/>
      </c>
      <c r="P505" s="379"/>
      <c r="Q505" s="495"/>
      <c r="R505" s="379"/>
      <c r="S505" s="878" t="s">
        <v>2350</v>
      </c>
      <c r="T505" s="237" t="e">
        <f>MEDIAN(T5:T503)</f>
        <v>#NUM!</v>
      </c>
      <c r="Z505" s="379" t="e">
        <f>STDEV(Z5:Z502)</f>
        <v>#DIV/0!</v>
      </c>
      <c r="AA505" s="503"/>
      <c r="AF505" s="438"/>
      <c r="AG505" s="461"/>
      <c r="AO505" s="504"/>
      <c r="AP505" s="472"/>
      <c r="AQ505" s="473"/>
      <c r="AR505" s="424"/>
      <c r="AS505" s="56"/>
      <c r="AT505" s="44"/>
      <c r="AU505" s="501"/>
      <c r="AV505" s="452"/>
      <c r="AW505" s="497"/>
      <c r="AX505" s="44"/>
      <c r="AY505" s="452"/>
      <c r="AZ505" s="56"/>
      <c r="BA505" s="452"/>
      <c r="BB505" s="455"/>
      <c r="BC505" s="452"/>
      <c r="BD505" s="56"/>
      <c r="BE505" s="452"/>
      <c r="BF505" s="452"/>
      <c r="BG505" s="456"/>
      <c r="BH505" s="457"/>
      <c r="BI505" s="56"/>
      <c r="BJ505" s="424"/>
      <c r="BZ505" s="392"/>
      <c r="CI505" s="452"/>
      <c r="CK505" s="382"/>
      <c r="CL505" s="382"/>
      <c r="CM505" s="382"/>
      <c r="CP505" s="464"/>
      <c r="CQ505" s="380"/>
      <c r="CR505" s="476"/>
      <c r="CS505" s="382"/>
      <c r="CT505" s="477"/>
      <c r="DB505" s="438"/>
      <c r="DC505" s="461"/>
      <c r="DD505" s="382"/>
      <c r="DE505" s="382"/>
      <c r="DF505" s="382"/>
      <c r="DJ505" s="438"/>
      <c r="DO505" s="452"/>
      <c r="DP505" s="455"/>
      <c r="DQ505" s="452"/>
      <c r="DR505" s="456"/>
      <c r="FB505" s="392" t="s">
        <v>458</v>
      </c>
      <c r="FC505" s="237">
        <f>IF(ISERROR(AVERAGE(FC5:FC503)),"",AVERAGE(FC5:FC503))</f>
        <v>2</v>
      </c>
      <c r="FD505" s="879">
        <f>FC505/5</f>
        <v>0.4</v>
      </c>
    </row>
    <row r="506" spans="1:160" x14ac:dyDescent="0.3">
      <c r="B506" s="391" t="s">
        <v>459</v>
      </c>
      <c r="D506" s="462" t="e">
        <f>STDEV(D5:D502)</f>
        <v>#DIV/0!</v>
      </c>
      <c r="E506" s="1008" t="str">
        <f>IF(ISERROR(STDEV(E5:E503)),"",STDEV(E5:E503)/5)</f>
        <v/>
      </c>
      <c r="F506" s="879"/>
      <c r="H506" s="391" t="s">
        <v>459</v>
      </c>
      <c r="J506" s="379" t="e">
        <f>STDEV(J5:J503)</f>
        <v>#DIV/0!</v>
      </c>
      <c r="L506" s="462" t="e">
        <f>STDEV(L5:L502)</f>
        <v>#DIV/0!</v>
      </c>
      <c r="M506" s="462" t="e">
        <f>STDEV(M5:M502)</f>
        <v>#DIV/0!</v>
      </c>
      <c r="N506" s="187" t="s">
        <v>2351</v>
      </c>
      <c r="O506" s="382">
        <f>COUNTA(N5:N503)</f>
        <v>0</v>
      </c>
      <c r="P506" s="379"/>
      <c r="Q506" s="462"/>
      <c r="R506" s="379"/>
      <c r="S506" s="878" t="s">
        <v>459</v>
      </c>
      <c r="T506" s="379" t="e">
        <f>STDEV(T5:T503)</f>
        <v>#DIV/0!</v>
      </c>
      <c r="Z506" s="379">
        <f>COUNT(Z5:Z502)</f>
        <v>0</v>
      </c>
      <c r="AA506" s="503"/>
      <c r="AF506" s="438"/>
      <c r="AG506" s="461"/>
      <c r="AO506" s="504"/>
      <c r="AP506" s="472"/>
      <c r="AQ506" s="473"/>
      <c r="AR506" s="424"/>
      <c r="AS506" s="56"/>
      <c r="AT506" s="44"/>
      <c r="AU506" s="501"/>
      <c r="AV506" s="452"/>
      <c r="AW506" s="497"/>
      <c r="AX506" s="44"/>
      <c r="AY506" s="452"/>
      <c r="AZ506" s="56"/>
      <c r="BA506" s="452"/>
      <c r="BB506" s="455"/>
      <c r="BC506" s="452"/>
      <c r="BD506" s="56"/>
      <c r="BE506" s="452"/>
      <c r="BF506" s="452"/>
      <c r="BG506" s="456"/>
      <c r="BH506" s="457"/>
      <c r="BI506" s="56"/>
      <c r="BJ506" s="424"/>
      <c r="BZ506" s="391"/>
      <c r="CI506" s="452"/>
      <c r="CK506" s="382"/>
      <c r="CL506" s="382"/>
      <c r="CM506" s="382"/>
      <c r="CP506" s="464"/>
      <c r="CQ506" s="380"/>
      <c r="CR506" s="476"/>
      <c r="CS506" s="382"/>
      <c r="CT506" s="477"/>
      <c r="DB506" s="438"/>
      <c r="DC506" s="461"/>
      <c r="DD506" s="382"/>
      <c r="DE506" s="382"/>
      <c r="DF506" s="382"/>
      <c r="DJ506" s="438"/>
      <c r="DO506" s="452"/>
      <c r="DP506" s="455"/>
      <c r="DQ506" s="452"/>
      <c r="DR506" s="456"/>
      <c r="FB506" s="391" t="s">
        <v>459</v>
      </c>
      <c r="FC506" s="237" t="str">
        <f>IF(ISERROR(STDEV(FC5:FC503)),"",STDEV(FC5:FC503))</f>
        <v/>
      </c>
      <c r="FD506" s="879" t="e">
        <f>FC506/5</f>
        <v>#VALUE!</v>
      </c>
    </row>
    <row r="507" spans="1:160" x14ac:dyDescent="0.3">
      <c r="B507" s="391" t="s">
        <v>434</v>
      </c>
      <c r="D507" s="874">
        <f>COUNT(D5:D502)</f>
        <v>0</v>
      </c>
      <c r="E507" s="382">
        <f>IF(COUNT(E5:E503)=0,"",COUNT(E5:E503))</f>
        <v>1</v>
      </c>
      <c r="H507" s="391" t="s">
        <v>434</v>
      </c>
      <c r="J507" s="379">
        <f>COUNT(J5:J503)</f>
        <v>0</v>
      </c>
      <c r="L507" s="462">
        <f>COUNT(L5:L502)</f>
        <v>0</v>
      </c>
      <c r="M507" s="462">
        <f>COUNT(M5:M502)</f>
        <v>0</v>
      </c>
      <c r="P507" s="379"/>
      <c r="Q507" s="462"/>
      <c r="R507" s="379"/>
      <c r="S507" s="878" t="s">
        <v>434</v>
      </c>
      <c r="T507" s="379">
        <f>COUNT(T5:T502)</f>
        <v>0</v>
      </c>
      <c r="Z507" s="379" t="e">
        <f>CONFIDENCE(0.05,Z505,Z506)</f>
        <v>#DIV/0!</v>
      </c>
      <c r="AA507" s="503"/>
      <c r="AF507" s="438"/>
      <c r="AG507" s="461"/>
      <c r="AO507" s="504"/>
      <c r="AP507" s="472"/>
      <c r="AQ507" s="473"/>
      <c r="AR507" s="424"/>
      <c r="AS507" s="56"/>
      <c r="AT507" s="44"/>
      <c r="AU507" s="501"/>
      <c r="AV507" s="452"/>
      <c r="AW507" s="497"/>
      <c r="AX507" s="44"/>
      <c r="AY507" s="452"/>
      <c r="AZ507" s="56"/>
      <c r="BA507" s="452"/>
      <c r="BB507" s="455"/>
      <c r="BC507" s="452"/>
      <c r="BD507" s="56"/>
      <c r="BE507" s="452"/>
      <c r="BF507" s="452"/>
      <c r="BG507" s="456"/>
      <c r="BH507" s="457"/>
      <c r="BI507" s="56"/>
      <c r="BJ507" s="424"/>
      <c r="BZ507" s="391"/>
      <c r="CI507" s="452"/>
      <c r="CK507" s="382"/>
      <c r="CL507" s="382"/>
      <c r="CM507" s="382"/>
      <c r="CP507" s="464"/>
      <c r="CQ507" s="380"/>
      <c r="CR507" s="476"/>
      <c r="CS507" s="382"/>
      <c r="CT507" s="477"/>
      <c r="DB507" s="438"/>
      <c r="DC507" s="461"/>
      <c r="DD507" s="382"/>
      <c r="DE507" s="382"/>
      <c r="DF507" s="382"/>
      <c r="DJ507" s="438"/>
      <c r="DO507" s="452"/>
      <c r="DP507" s="455"/>
      <c r="DQ507" s="452"/>
      <c r="DR507" s="456"/>
      <c r="FB507" s="391" t="s">
        <v>434</v>
      </c>
      <c r="FC507" s="382">
        <f>IF(COUNT(FC5:FC503)=0,"",COUNT(FC5:KC503))</f>
        <v>1</v>
      </c>
    </row>
    <row r="508" spans="1:160" x14ac:dyDescent="0.3">
      <c r="B508" s="391" t="s">
        <v>460</v>
      </c>
      <c r="D508" s="462" t="e">
        <f>CONFIDENCE(0.05,D506,D507)</f>
        <v>#DIV/0!</v>
      </c>
      <c r="E508" s="1009" t="e">
        <f>IF(E507="","",CONFIDENCE(0.05,E506,E507))</f>
        <v>#VALUE!</v>
      </c>
      <c r="F508" s="961"/>
      <c r="H508" s="391" t="s">
        <v>460</v>
      </c>
      <c r="J508" s="379" t="e">
        <f>CONFIDENCE(0.05,J506,J507)</f>
        <v>#DIV/0!</v>
      </c>
      <c r="L508" s="462" t="e">
        <f>CONFIDENCE(0.05,L506,L507)</f>
        <v>#DIV/0!</v>
      </c>
      <c r="M508" s="462" t="e">
        <f>CONFIDENCE(0.05,M506,M507)</f>
        <v>#DIV/0!</v>
      </c>
      <c r="P508" s="379"/>
      <c r="Q508" s="462"/>
      <c r="R508" s="379"/>
      <c r="S508" s="878" t="s">
        <v>460</v>
      </c>
      <c r="T508" s="379" t="e">
        <f>CONFIDENCE(0.05,T506,T507)</f>
        <v>#DIV/0!</v>
      </c>
      <c r="AA508" s="503"/>
      <c r="AF508" s="438"/>
      <c r="AG508" s="461"/>
      <c r="AO508" s="504"/>
      <c r="AP508" s="472"/>
      <c r="AQ508" s="473"/>
      <c r="AR508" s="424"/>
      <c r="AS508" s="56"/>
      <c r="AT508" s="44"/>
      <c r="AU508" s="501"/>
      <c r="AV508" s="452"/>
      <c r="AW508" s="497"/>
      <c r="AX508" s="44"/>
      <c r="AY508" s="452"/>
      <c r="AZ508" s="56"/>
      <c r="BA508" s="452"/>
      <c r="BB508" s="455"/>
      <c r="BC508" s="452"/>
      <c r="BD508" s="56"/>
      <c r="BE508" s="452"/>
      <c r="BF508" s="452"/>
      <c r="BG508" s="456"/>
      <c r="BH508" s="457"/>
      <c r="BI508" s="56"/>
      <c r="BJ508" s="424"/>
      <c r="BZ508" s="391"/>
      <c r="CA508" s="462"/>
      <c r="CI508" s="452"/>
      <c r="CK508" s="382"/>
      <c r="CL508" s="382"/>
      <c r="CM508" s="382"/>
      <c r="CP508" s="464"/>
      <c r="CQ508" s="380"/>
      <c r="CR508" s="476"/>
      <c r="CS508" s="382"/>
      <c r="CT508" s="477"/>
      <c r="DB508" s="438"/>
      <c r="DC508" s="461"/>
      <c r="DD508" s="382"/>
      <c r="DE508" s="382"/>
      <c r="DF508" s="382"/>
      <c r="DJ508" s="438"/>
      <c r="DO508" s="452"/>
      <c r="DP508" s="455"/>
      <c r="DQ508" s="452"/>
      <c r="DR508" s="456"/>
      <c r="FB508" s="391" t="s">
        <v>460</v>
      </c>
      <c r="FC508" s="875" t="e">
        <f>IF(FC507="","",CONFIDENCE(0.05,FC506,FC507))</f>
        <v>#VALUE!</v>
      </c>
      <c r="FD508" s="961" t="e">
        <f>FC508/5</f>
        <v>#VALUE!</v>
      </c>
    </row>
    <row r="509" spans="1:160" x14ac:dyDescent="0.3">
      <c r="D509" s="379" t="s">
        <v>2349</v>
      </c>
      <c r="E509" s="1009" t="e">
        <f>IF(E508="","",E508*1.0041-0.008)</f>
        <v>#VALUE!</v>
      </c>
      <c r="F509" s="961"/>
      <c r="H509" s="379" t="s">
        <v>220</v>
      </c>
      <c r="R509" s="379"/>
      <c r="S509" s="379" t="s">
        <v>2365</v>
      </c>
      <c r="T509" s="379" t="e">
        <f>0.98*T508-0.064</f>
        <v>#DIV/0!</v>
      </c>
      <c r="V509" s="187" t="s">
        <v>2366</v>
      </c>
      <c r="AA509" s="503"/>
      <c r="AF509" s="438"/>
      <c r="AG509" s="461"/>
      <c r="AO509" s="504"/>
      <c r="AP509" s="472"/>
      <c r="AQ509" s="473"/>
      <c r="AR509" s="424"/>
      <c r="AS509" s="56"/>
      <c r="AT509" s="44"/>
      <c r="AU509" s="501"/>
      <c r="AV509" s="452"/>
      <c r="AW509" s="497"/>
      <c r="AX509" s="44"/>
      <c r="AY509" s="452"/>
      <c r="AZ509" s="56"/>
      <c r="BA509" s="452"/>
      <c r="BB509" s="455"/>
      <c r="BC509" s="452"/>
      <c r="BD509" s="56"/>
      <c r="BE509" s="452"/>
      <c r="BF509" s="452"/>
      <c r="BG509" s="456"/>
      <c r="BH509" s="457"/>
      <c r="BI509" s="56"/>
      <c r="BJ509" s="424"/>
      <c r="CC509" s="462"/>
      <c r="CI509" s="452"/>
      <c r="CK509" s="382"/>
      <c r="CL509" s="382"/>
      <c r="CM509" s="382"/>
      <c r="CP509" s="464"/>
      <c r="CQ509" s="380"/>
      <c r="CR509" s="476"/>
      <c r="CS509" s="382"/>
      <c r="CT509" s="477"/>
      <c r="DB509" s="438"/>
      <c r="DC509" s="461"/>
      <c r="DD509" s="382"/>
      <c r="DE509" s="382"/>
      <c r="DF509" s="382"/>
      <c r="DJ509" s="438"/>
      <c r="DO509" s="452"/>
      <c r="DP509" s="455"/>
      <c r="DQ509" s="452"/>
      <c r="DR509" s="456"/>
      <c r="FC509" s="875" t="e">
        <f>IF(FC508="","",FC508*1.0041-0.008)</f>
        <v>#VALUE!</v>
      </c>
      <c r="FD509" s="961" t="e">
        <f>FC509/5</f>
        <v>#VALUE!</v>
      </c>
    </row>
    <row r="510" spans="1:160" x14ac:dyDescent="0.3">
      <c r="E510" s="382"/>
      <c r="R510" s="379"/>
      <c r="S510" s="379"/>
      <c r="AA510" s="503"/>
      <c r="AF510" s="438"/>
      <c r="AG510" s="461"/>
      <c r="AO510" s="504"/>
      <c r="AP510" s="472"/>
      <c r="AQ510" s="473"/>
      <c r="AR510" s="424"/>
      <c r="AS510" s="56"/>
      <c r="AT510" s="44"/>
      <c r="AU510" s="501"/>
      <c r="AV510" s="452"/>
      <c r="AW510" s="497"/>
      <c r="AX510" s="44"/>
      <c r="AY510" s="452"/>
      <c r="AZ510" s="56"/>
      <c r="BA510" s="452"/>
      <c r="BB510" s="455"/>
      <c r="BC510" s="452"/>
      <c r="BD510" s="56"/>
      <c r="BE510" s="452"/>
      <c r="BF510" s="452"/>
      <c r="BG510" s="456"/>
      <c r="BH510" s="457"/>
      <c r="BI510" s="56"/>
      <c r="BJ510" s="424"/>
      <c r="CI510" s="452"/>
      <c r="CK510" s="382"/>
      <c r="CL510" s="382"/>
      <c r="CM510" s="382"/>
      <c r="CP510" s="464"/>
      <c r="CQ510" s="380"/>
      <c r="CR510" s="476"/>
      <c r="CS510" s="382"/>
      <c r="CT510" s="477"/>
      <c r="DB510" s="438"/>
      <c r="DC510" s="461"/>
      <c r="DD510" s="382"/>
      <c r="DE510" s="382"/>
      <c r="DF510" s="382"/>
      <c r="DJ510" s="438"/>
      <c r="DO510" s="452"/>
      <c r="DP510" s="455"/>
      <c r="DQ510" s="452"/>
      <c r="DR510" s="456"/>
      <c r="FC510" s="382"/>
    </row>
    <row r="511" spans="1:160" x14ac:dyDescent="0.3">
      <c r="E511" s="382"/>
      <c r="I511" s="515" t="s">
        <v>691</v>
      </c>
      <c r="J511" s="382" t="str">
        <f>Header!F17</f>
        <v>In</v>
      </c>
      <c r="K511" s="382"/>
      <c r="R511" s="379"/>
      <c r="S511" s="379"/>
      <c r="AA511" s="503"/>
      <c r="AF511" s="438"/>
      <c r="AG511" s="461"/>
      <c r="AO511" s="504"/>
      <c r="AP511" s="472"/>
      <c r="AQ511" s="473"/>
      <c r="AR511" s="424"/>
      <c r="AS511" s="56"/>
      <c r="AT511" s="44"/>
      <c r="AU511" s="501"/>
      <c r="AV511" s="452"/>
      <c r="AW511" s="497"/>
      <c r="AX511" s="44"/>
      <c r="AY511" s="452"/>
      <c r="AZ511" s="56"/>
      <c r="BA511" s="452"/>
      <c r="BB511" s="455"/>
      <c r="BC511" s="452"/>
      <c r="BD511" s="56"/>
      <c r="BE511" s="452"/>
      <c r="BF511" s="452"/>
      <c r="BG511" s="456"/>
      <c r="BH511" s="457"/>
      <c r="BI511" s="56"/>
      <c r="BJ511" s="424"/>
      <c r="CI511" s="452"/>
      <c r="CK511" s="382"/>
      <c r="CL511" s="382"/>
      <c r="CM511" s="382"/>
      <c r="CP511" s="464"/>
      <c r="CQ511" s="380"/>
      <c r="CR511" s="476"/>
      <c r="CS511" s="382"/>
      <c r="CT511" s="477"/>
      <c r="DB511" s="438"/>
      <c r="DC511" s="461"/>
      <c r="DD511" s="382"/>
      <c r="DE511" s="382"/>
      <c r="DF511" s="382"/>
      <c r="DJ511" s="438"/>
      <c r="DO511" s="452"/>
      <c r="DP511" s="455"/>
      <c r="DQ511" s="452"/>
      <c r="DR511" s="456"/>
      <c r="FC511" s="382"/>
    </row>
    <row r="512" spans="1:160" ht="14.5" thickBot="1" x14ac:dyDescent="0.35">
      <c r="E512" s="381" t="s">
        <v>2440</v>
      </c>
      <c r="J512" s="381" t="s">
        <v>2417</v>
      </c>
      <c r="R512" s="379"/>
      <c r="S512" s="379"/>
      <c r="T512" s="381" t="s">
        <v>2417</v>
      </c>
      <c r="AA512" s="503"/>
      <c r="AF512" s="438"/>
      <c r="AG512" s="461"/>
      <c r="AO512" s="504"/>
      <c r="AP512" s="472"/>
      <c r="AQ512" s="473"/>
      <c r="AR512" s="424"/>
      <c r="AS512" s="56"/>
      <c r="AT512" s="44"/>
      <c r="AU512" s="501"/>
      <c r="AV512" s="452"/>
      <c r="AW512" s="497"/>
      <c r="AX512" s="44"/>
      <c r="AY512" s="452"/>
      <c r="AZ512" s="56"/>
      <c r="BA512" s="452"/>
      <c r="BB512" s="455"/>
      <c r="BC512" s="452"/>
      <c r="BD512" s="56"/>
      <c r="BE512" s="452"/>
      <c r="BF512" s="452"/>
      <c r="BG512" s="456"/>
      <c r="BH512" s="457"/>
      <c r="BI512" s="56"/>
      <c r="BJ512" s="424"/>
      <c r="CI512" s="452"/>
      <c r="CK512" s="382"/>
      <c r="CL512" s="382"/>
      <c r="CM512" s="382"/>
      <c r="CP512" s="464"/>
      <c r="CQ512" s="380"/>
      <c r="CR512" s="476"/>
      <c r="CS512" s="382"/>
      <c r="CT512" s="477"/>
      <c r="DB512" s="438"/>
      <c r="DC512" s="461"/>
      <c r="DD512" s="382"/>
      <c r="DE512" s="382"/>
      <c r="DF512" s="382"/>
      <c r="DJ512" s="438"/>
      <c r="DO512" s="452"/>
      <c r="DP512" s="455"/>
      <c r="DQ512" s="452"/>
      <c r="DR512" s="456"/>
      <c r="FC512" s="381" t="s">
        <v>2417</v>
      </c>
    </row>
    <row r="513" spans="1:160" ht="14.5" thickBot="1" x14ac:dyDescent="0.35">
      <c r="D513" s="382" t="s">
        <v>2415</v>
      </c>
      <c r="E513" s="1010">
        <f>IF(F513&lt;0.06,0.06,F513)</f>
        <v>6.6000000000000003E-2</v>
      </c>
      <c r="F513" s="1014">
        <f>E514*E505</f>
        <v>6.6000000000000003E-2</v>
      </c>
      <c r="I513" s="382" t="s">
        <v>2415</v>
      </c>
      <c r="J513" s="965">
        <f>IF(ISERROR(J504),0.83,J514*J504)</f>
        <v>0.83</v>
      </c>
      <c r="K513" s="966"/>
      <c r="L513" s="965">
        <f>IF(ISERROR(L504),0.45,L514*L504)</f>
        <v>0.45</v>
      </c>
      <c r="R513" s="379"/>
      <c r="S513" s="382" t="s">
        <v>2415</v>
      </c>
      <c r="T513" s="1013">
        <f>IF(ISERROR(T505),0.52,T515*T504)</f>
        <v>0.52</v>
      </c>
      <c r="U513" s="966"/>
      <c r="AA513" s="516"/>
      <c r="AB513" s="535"/>
      <c r="AC513" s="441"/>
      <c r="AD513" s="441"/>
      <c r="AE513" s="441"/>
      <c r="AF513" s="442"/>
      <c r="AG513" s="461"/>
      <c r="AL513" s="441"/>
      <c r="AM513" s="441"/>
      <c r="AN513" s="441"/>
      <c r="AO513" s="517"/>
      <c r="AP513" s="472"/>
      <c r="AQ513" s="473"/>
      <c r="AR513" s="424"/>
      <c r="AS513" s="56"/>
      <c r="AT513" s="44"/>
      <c r="AU513" s="501"/>
      <c r="AV513" s="452"/>
      <c r="AW513" s="497"/>
      <c r="AX513" s="44"/>
      <c r="AY513" s="452"/>
      <c r="AZ513" s="56"/>
      <c r="BA513" s="452"/>
      <c r="BB513" s="455"/>
      <c r="BC513" s="452"/>
      <c r="BD513" s="56"/>
      <c r="BE513" s="452"/>
      <c r="BF513" s="452"/>
      <c r="BG513" s="456"/>
      <c r="BH513" s="457"/>
      <c r="BI513" s="56"/>
      <c r="BJ513" s="424"/>
      <c r="CI513" s="452"/>
      <c r="CK513" s="382"/>
      <c r="CL513" s="382"/>
      <c r="CM513" s="382"/>
      <c r="CP513" s="464"/>
      <c r="CQ513" s="380"/>
      <c r="CR513" s="476"/>
      <c r="CS513" s="382"/>
      <c r="CT513" s="477"/>
      <c r="DB513" s="438"/>
      <c r="DC513" s="461"/>
      <c r="DD513" s="382"/>
      <c r="DE513" s="382"/>
      <c r="DF513" s="382"/>
      <c r="DJ513" s="438"/>
      <c r="DO513" s="452"/>
      <c r="DP513" s="455"/>
      <c r="DQ513" s="452"/>
      <c r="DR513" s="456"/>
      <c r="FC513" s="880">
        <f>IF(FC505="",0.07,FC515*FC505)</f>
        <v>0.66</v>
      </c>
      <c r="FD513" s="962">
        <f>FC513/5</f>
        <v>0.13200000000000001</v>
      </c>
    </row>
    <row r="514" spans="1:160" ht="14.5" thickBot="1" x14ac:dyDescent="0.35">
      <c r="D514" s="382" t="s">
        <v>2441</v>
      </c>
      <c r="E514" s="1010">
        <v>0.33</v>
      </c>
      <c r="F514" s="962"/>
      <c r="I514" s="382" t="s">
        <v>2416</v>
      </c>
      <c r="J514" s="965">
        <v>0.16</v>
      </c>
      <c r="L514" s="965">
        <v>0.12</v>
      </c>
      <c r="Q514" s="518"/>
      <c r="R514" s="379"/>
      <c r="S514" s="515"/>
      <c r="T514" s="965"/>
      <c r="U514" s="966"/>
      <c r="AA514" s="461"/>
      <c r="AC514" s="519"/>
      <c r="AD514" s="519"/>
      <c r="AF514" s="438"/>
      <c r="AG514" s="461"/>
      <c r="AP514" s="472"/>
      <c r="AQ514" s="473"/>
      <c r="AR514" s="424"/>
      <c r="AS514" s="56"/>
      <c r="AT514" s="44"/>
      <c r="AU514" s="501"/>
      <c r="AV514" s="452"/>
      <c r="AW514" s="497"/>
      <c r="AX514" s="44"/>
      <c r="AY514" s="452"/>
      <c r="AZ514" s="56"/>
      <c r="BA514" s="452"/>
      <c r="BB514" s="455"/>
      <c r="BC514" s="452"/>
      <c r="BD514" s="56"/>
      <c r="BE514" s="452"/>
      <c r="BF514" s="452"/>
      <c r="BG514" s="456"/>
      <c r="BH514" s="457"/>
      <c r="BI514" s="56"/>
      <c r="BJ514" s="424"/>
      <c r="CI514" s="452"/>
      <c r="CK514" s="382"/>
      <c r="CL514" s="382"/>
      <c r="CM514" s="382"/>
      <c r="CP514" s="464"/>
      <c r="CQ514" s="380"/>
      <c r="CR514" s="476"/>
      <c r="CS514" s="382"/>
      <c r="CT514" s="477"/>
      <c r="DB514" s="438"/>
      <c r="DC514" s="461"/>
      <c r="DD514" s="382"/>
      <c r="DE514" s="382"/>
      <c r="DF514" s="382"/>
      <c r="DJ514" s="438"/>
      <c r="DO514" s="452"/>
      <c r="DP514" s="455"/>
      <c r="DQ514" s="452"/>
      <c r="DR514" s="456"/>
      <c r="FC514" s="880" t="e">
        <f>IF(FC508="",FC513,FC513*1.0041-0.008)</f>
        <v>#VALUE!</v>
      </c>
      <c r="FD514" s="962" t="e">
        <f>FC514/5</f>
        <v>#VALUE!</v>
      </c>
    </row>
    <row r="515" spans="1:160" s="508" customFormat="1" ht="14.5" thickBot="1" x14ac:dyDescent="0.35">
      <c r="A515" s="379"/>
      <c r="B515" s="379"/>
      <c r="C515" s="379"/>
      <c r="D515" s="382"/>
      <c r="E515" s="965"/>
      <c r="F515" s="379"/>
      <c r="G515" s="379"/>
      <c r="H515" s="379"/>
      <c r="I515" s="379"/>
      <c r="J515" s="379"/>
      <c r="K515" s="379"/>
      <c r="L515" s="379"/>
      <c r="M515" s="379"/>
      <c r="N515" s="379"/>
      <c r="O515" s="379"/>
      <c r="P515" s="464"/>
      <c r="Q515" s="464"/>
      <c r="R515" s="379"/>
      <c r="S515" s="382" t="s">
        <v>2416</v>
      </c>
      <c r="T515" s="1012">
        <v>0.27</v>
      </c>
      <c r="U515" s="379"/>
      <c r="V515" s="379"/>
      <c r="W515" s="379"/>
      <c r="X515" s="379"/>
      <c r="Y515" s="379"/>
      <c r="Z515" s="379"/>
      <c r="AA515" s="520"/>
      <c r="AB515" s="836"/>
      <c r="AG515" s="461"/>
      <c r="AH515" s="379"/>
      <c r="AI515" s="379"/>
      <c r="AJ515" s="379"/>
      <c r="AK515" s="379"/>
      <c r="AO515" s="521"/>
      <c r="AP515" s="472"/>
      <c r="AQ515" s="473"/>
      <c r="AR515" s="424"/>
      <c r="AS515" s="56"/>
      <c r="AT515" s="44"/>
      <c r="AU515" s="501"/>
      <c r="AV515" s="452"/>
      <c r="AW515" s="497"/>
      <c r="AX515" s="44"/>
      <c r="AY515" s="452"/>
      <c r="AZ515" s="56"/>
      <c r="BA515" s="452"/>
      <c r="BB515" s="455"/>
      <c r="BC515" s="452"/>
      <c r="BD515" s="56"/>
      <c r="BE515" s="452"/>
      <c r="BF515" s="452"/>
      <c r="BG515" s="456"/>
      <c r="BH515" s="457"/>
      <c r="BI515" s="56"/>
      <c r="BJ515" s="424"/>
      <c r="BL515" s="379"/>
      <c r="BM515" s="379"/>
      <c r="BN515" s="379"/>
      <c r="BO515" s="379"/>
      <c r="BP515" s="379"/>
      <c r="BQ515" s="379"/>
      <c r="BR515" s="379"/>
      <c r="BS515" s="379"/>
      <c r="BT515" s="379"/>
      <c r="BU515" s="379"/>
      <c r="BV515" s="379"/>
      <c r="BW515" s="379"/>
      <c r="BX515" s="379"/>
      <c r="BY515" s="379"/>
      <c r="BZ515" s="379"/>
      <c r="CA515" s="379"/>
      <c r="CB515" s="379"/>
      <c r="CC515" s="379"/>
      <c r="CD515" s="379"/>
      <c r="CE515" s="382"/>
      <c r="CF515" s="379"/>
      <c r="CG515" s="379"/>
      <c r="CH515" s="379"/>
      <c r="CI515" s="452"/>
      <c r="CJ515" s="522"/>
      <c r="CK515" s="523"/>
      <c r="CL515" s="523"/>
      <c r="CM515" s="523"/>
      <c r="CP515" s="524"/>
      <c r="CQ515" s="525"/>
      <c r="CR515" s="476"/>
      <c r="CS515" s="382"/>
      <c r="CT515" s="477"/>
      <c r="CU515" s="441"/>
      <c r="CV515" s="441"/>
      <c r="CW515" s="441"/>
      <c r="CX515" s="441"/>
      <c r="CY515" s="441"/>
      <c r="CZ515" s="441"/>
      <c r="DA515" s="441"/>
      <c r="DB515" s="442"/>
      <c r="DC515" s="439"/>
      <c r="DD515" s="382"/>
      <c r="DE515" s="382"/>
      <c r="DF515" s="382"/>
      <c r="DG515" s="441"/>
      <c r="DH515" s="441"/>
      <c r="DI515" s="441"/>
      <c r="DJ515" s="442"/>
      <c r="DO515" s="452"/>
      <c r="DP515" s="455"/>
      <c r="DQ515" s="452"/>
      <c r="DR515" s="456"/>
      <c r="EO515" s="53"/>
      <c r="EP515" s="53"/>
      <c r="EQ515" s="53"/>
      <c r="ER515" s="53"/>
      <c r="ES515"/>
      <c r="ET515"/>
      <c r="FC515" s="965">
        <v>0.33</v>
      </c>
      <c r="FD515" s="379"/>
    </row>
    <row r="516" spans="1:160" ht="14.5" thickBot="1" x14ac:dyDescent="0.35">
      <c r="R516" s="379"/>
      <c r="S516" s="379"/>
      <c r="AG516" s="461"/>
      <c r="AP516" s="472"/>
      <c r="AQ516" s="457"/>
      <c r="AR516" s="424"/>
      <c r="AS516" s="56"/>
      <c r="AT516" s="44"/>
      <c r="AU516" s="501"/>
      <c r="AV516" s="452"/>
      <c r="AW516" s="497"/>
      <c r="AX516" s="44"/>
      <c r="AY516" s="452"/>
      <c r="AZ516" s="56"/>
      <c r="BA516" s="452"/>
      <c r="BB516" s="455"/>
      <c r="BD516" s="56"/>
      <c r="BE516" s="452"/>
      <c r="BG516" s="456"/>
      <c r="BH516" s="457"/>
      <c r="BI516" s="56"/>
      <c r="CI516" s="452"/>
      <c r="CJ516" s="522"/>
      <c r="CK516" s="523"/>
      <c r="CL516" s="523"/>
      <c r="CM516" s="523"/>
      <c r="CN516" s="508"/>
      <c r="CO516" s="508"/>
      <c r="CP516" s="524"/>
      <c r="CQ516" s="525"/>
      <c r="CR516" s="476"/>
      <c r="CS516" s="382"/>
      <c r="CT516" s="477"/>
      <c r="DD516" s="382"/>
      <c r="DE516" s="382"/>
      <c r="DF516" s="382"/>
      <c r="DO516" s="452"/>
      <c r="DP516" s="455"/>
      <c r="DQ516" s="452"/>
      <c r="DR516" s="456"/>
    </row>
    <row r="517" spans="1:160" ht="14.5" thickBot="1" x14ac:dyDescent="0.35">
      <c r="D517" s="880" t="s">
        <v>608</v>
      </c>
      <c r="E517" s="1011" t="e">
        <f>Header!V2^2*DMA!E506^2/DMA!E513^2</f>
        <v>#VALUE!</v>
      </c>
      <c r="I517" s="880" t="s">
        <v>608</v>
      </c>
      <c r="J517" s="964" t="e">
        <f>Header!U2^2*DMA!J506^2/DMA!J513^2</f>
        <v>#DIV/0!</v>
      </c>
      <c r="L517" s="688" t="e">
        <f>Header!T2^2*DMA!L506^2/DMA!L513^2</f>
        <v>#DIV/0!</v>
      </c>
      <c r="R517" s="379"/>
      <c r="S517" s="880" t="s">
        <v>608</v>
      </c>
      <c r="T517" s="964" t="e">
        <f>Header!R2^2*DMA!T506^2/DMA!T513^2</f>
        <v>#DIV/0!</v>
      </c>
      <c r="AG517" s="461"/>
      <c r="AP517" s="472"/>
      <c r="AQ517" s="457"/>
      <c r="AR517" s="424"/>
      <c r="AS517" s="56"/>
      <c r="AT517" s="44"/>
      <c r="AU517" s="501"/>
      <c r="AV517" s="452"/>
      <c r="AW517" s="497"/>
      <c r="AX517" s="44"/>
      <c r="AY517" s="452"/>
      <c r="AZ517" s="56"/>
      <c r="BA517" s="452"/>
      <c r="BB517" s="455"/>
      <c r="BD517" s="56"/>
      <c r="BE517" s="452"/>
      <c r="BG517" s="456"/>
      <c r="BH517" s="457"/>
      <c r="BI517" s="56"/>
      <c r="CI517" s="452"/>
      <c r="CJ517" s="522"/>
      <c r="CK517" s="523"/>
      <c r="CL517" s="523"/>
      <c r="CM517" s="523"/>
      <c r="CN517" s="508"/>
      <c r="CO517" s="508"/>
      <c r="CP517" s="524"/>
      <c r="CQ517" s="525"/>
      <c r="CR517" s="476"/>
      <c r="CS517" s="382"/>
      <c r="CT517" s="477"/>
      <c r="DD517" s="382"/>
      <c r="DE517" s="382"/>
      <c r="DF517" s="382"/>
      <c r="DO517" s="452"/>
      <c r="DP517" s="455"/>
      <c r="DQ517" s="452"/>
      <c r="DR517" s="456"/>
      <c r="FB517" s="880" t="s">
        <v>608</v>
      </c>
      <c r="FC517" s="964" t="e">
        <f>Header!V2^2*F506^2/FD514^2</f>
        <v>#VALUE!</v>
      </c>
    </row>
    <row r="518" spans="1:160" x14ac:dyDescent="0.3">
      <c r="P518" s="526"/>
      <c r="R518" s="379"/>
      <c r="S518" s="379"/>
      <c r="AG518" s="461"/>
      <c r="AP518" s="472"/>
      <c r="AQ518" s="457"/>
      <c r="AR518" s="424"/>
      <c r="AS518" s="56"/>
      <c r="AT518" s="44"/>
      <c r="AU518" s="501"/>
      <c r="AV518" s="452"/>
      <c r="AW518" s="497"/>
      <c r="AX518" s="44"/>
      <c r="AY518" s="452"/>
      <c r="AZ518" s="56"/>
      <c r="BA518" s="452"/>
      <c r="BB518" s="455"/>
      <c r="BD518" s="56"/>
      <c r="BE518" s="452"/>
      <c r="BG518" s="456"/>
      <c r="BH518" s="457"/>
      <c r="BI518" s="56"/>
      <c r="CI518" s="452"/>
      <c r="CJ518" s="522"/>
      <c r="CK518" s="523"/>
      <c r="CL518" s="523"/>
      <c r="CM518" s="523"/>
      <c r="CN518" s="508"/>
      <c r="CO518" s="508"/>
      <c r="CP518" s="524"/>
      <c r="CQ518" s="525"/>
      <c r="CR518" s="476"/>
      <c r="CS518" s="382"/>
      <c r="CT518" s="477"/>
      <c r="DD518" s="382"/>
      <c r="DE518" s="382"/>
      <c r="DF518" s="382"/>
      <c r="DO518" s="452"/>
      <c r="DP518" s="455"/>
      <c r="DQ518" s="452"/>
      <c r="DR518" s="456"/>
    </row>
    <row r="519" spans="1:160" x14ac:dyDescent="0.3">
      <c r="B519" s="527"/>
      <c r="C519" s="527"/>
      <c r="D519" s="527"/>
      <c r="E519" s="527"/>
      <c r="F519" s="527"/>
      <c r="G519" s="527"/>
      <c r="H519" s="527"/>
      <c r="I519" s="527"/>
      <c r="J519" s="527"/>
      <c r="K519" s="527"/>
      <c r="N519" s="527"/>
      <c r="O519" s="527"/>
      <c r="P519" s="528"/>
      <c r="Q519" s="528"/>
      <c r="R519" s="528"/>
      <c r="S519" s="528"/>
      <c r="AG519" s="461"/>
      <c r="AP519" s="472"/>
      <c r="AQ519" s="457"/>
      <c r="AR519" s="424"/>
      <c r="AS519" s="56"/>
      <c r="AT519" s="44"/>
      <c r="AU519" s="501"/>
      <c r="AV519" s="452"/>
      <c r="AW519" s="497"/>
      <c r="AX519" s="44"/>
      <c r="AY519" s="452"/>
      <c r="AZ519" s="56"/>
      <c r="BA519" s="452"/>
      <c r="BB519" s="455"/>
      <c r="BD519" s="56"/>
      <c r="BE519" s="452"/>
      <c r="BG519" s="456"/>
      <c r="BH519" s="457"/>
      <c r="BI519" s="56"/>
      <c r="CI519" s="452"/>
      <c r="CJ519" s="522"/>
      <c r="CK519" s="523"/>
      <c r="CL519" s="523"/>
      <c r="CM519" s="523"/>
      <c r="CN519" s="508"/>
      <c r="CO519" s="508"/>
      <c r="CP519" s="524"/>
      <c r="CQ519" s="525"/>
      <c r="CR519" s="476"/>
      <c r="CS519" s="382"/>
      <c r="CT519" s="477"/>
      <c r="DD519" s="382"/>
      <c r="DE519" s="382"/>
      <c r="DF519" s="382"/>
      <c r="DO519" s="452"/>
      <c r="DP519" s="455"/>
      <c r="DQ519" s="452"/>
      <c r="DR519" s="456"/>
      <c r="FC519" s="527"/>
      <c r="FD519" s="527"/>
    </row>
    <row r="520" spans="1:160" x14ac:dyDescent="0.3">
      <c r="A520" s="527"/>
      <c r="B520" s="527"/>
      <c r="C520" s="527"/>
      <c r="D520" s="527"/>
      <c r="E520" s="527"/>
      <c r="F520" s="527"/>
      <c r="G520" s="527"/>
      <c r="H520" s="527"/>
      <c r="I520" s="527"/>
      <c r="J520" s="527"/>
      <c r="K520" s="527"/>
      <c r="N520" s="527"/>
      <c r="O520" s="527"/>
      <c r="P520" s="528"/>
      <c r="Q520" s="528"/>
      <c r="R520" s="528"/>
      <c r="S520" s="528"/>
      <c r="AG520" s="461"/>
      <c r="AP520" s="472"/>
      <c r="AQ520" s="457"/>
      <c r="AR520" s="424"/>
      <c r="AS520" s="56"/>
      <c r="AT520" s="44"/>
      <c r="AU520" s="501"/>
      <c r="AV520" s="452"/>
      <c r="AW520" s="497"/>
      <c r="AX520" s="44"/>
      <c r="AY520" s="452"/>
      <c r="AZ520" s="56"/>
      <c r="BA520" s="452"/>
      <c r="BB520" s="455"/>
      <c r="BD520" s="56"/>
      <c r="BE520" s="452"/>
      <c r="BG520" s="456"/>
      <c r="BH520" s="457"/>
      <c r="BI520" s="56"/>
      <c r="CI520" s="452"/>
      <c r="CJ520" s="522"/>
      <c r="CK520" s="523"/>
      <c r="CL520" s="523"/>
      <c r="CM520" s="523"/>
      <c r="CN520" s="508"/>
      <c r="CO520" s="508"/>
      <c r="CP520" s="524"/>
      <c r="CQ520" s="525"/>
      <c r="CR520" s="476"/>
      <c r="CS520" s="382"/>
      <c r="CT520" s="477"/>
      <c r="DD520" s="382"/>
      <c r="DE520" s="382"/>
      <c r="DF520" s="382"/>
      <c r="DO520" s="452"/>
      <c r="DP520" s="455"/>
      <c r="DQ520" s="452"/>
      <c r="DR520" s="456"/>
      <c r="FC520" s="527"/>
      <c r="FD520" s="527"/>
    </row>
    <row r="521" spans="1:160" x14ac:dyDescent="0.3">
      <c r="A521" s="527"/>
      <c r="B521" s="527"/>
      <c r="C521" s="527"/>
      <c r="D521" s="527"/>
      <c r="E521" s="527"/>
      <c r="F521" s="527"/>
      <c r="G521" s="527"/>
      <c r="H521" s="527"/>
      <c r="I521" s="527"/>
      <c r="J521" s="527"/>
      <c r="K521" s="527"/>
      <c r="N521" s="527"/>
      <c r="O521" s="527"/>
      <c r="P521" s="528"/>
      <c r="Q521" s="528"/>
      <c r="R521" s="528"/>
      <c r="S521" s="528"/>
      <c r="AG521" s="461"/>
      <c r="AP521" s="472"/>
      <c r="AQ521" s="457"/>
      <c r="AR521" s="424"/>
      <c r="AS521" s="56"/>
      <c r="AT521" s="44"/>
      <c r="AU521" s="501"/>
      <c r="AV521" s="452"/>
      <c r="AW521" s="497"/>
      <c r="AX521" s="44"/>
      <c r="AY521" s="452"/>
      <c r="AZ521" s="56"/>
      <c r="BA521" s="452"/>
      <c r="BB521" s="455"/>
      <c r="BD521" s="56"/>
      <c r="BE521" s="452"/>
      <c r="BG521" s="456"/>
      <c r="BH521" s="457"/>
      <c r="BI521" s="56"/>
      <c r="CI521" s="452"/>
      <c r="CJ521" s="522"/>
      <c r="CK521" s="523"/>
      <c r="CL521" s="523"/>
      <c r="CM521" s="523"/>
      <c r="CN521" s="508"/>
      <c r="CO521" s="508"/>
      <c r="CP521" s="524"/>
      <c r="CQ521" s="525"/>
      <c r="CR521" s="476"/>
      <c r="CS521" s="382"/>
      <c r="CT521" s="477"/>
      <c r="DD521" s="382"/>
      <c r="DE521" s="382"/>
      <c r="DF521" s="382"/>
      <c r="DO521" s="452"/>
      <c r="DP521" s="455"/>
      <c r="DQ521" s="452"/>
      <c r="DR521" s="456"/>
      <c r="FC521" s="527"/>
      <c r="FD521" s="527"/>
    </row>
    <row r="522" spans="1:160" x14ac:dyDescent="0.3">
      <c r="A522" s="527"/>
      <c r="B522" s="527"/>
      <c r="C522" s="527"/>
      <c r="D522" s="527"/>
      <c r="E522" s="527"/>
      <c r="F522" s="527"/>
      <c r="G522" s="527"/>
      <c r="H522" s="527"/>
      <c r="I522" s="527"/>
      <c r="J522" s="527"/>
      <c r="K522" s="527"/>
      <c r="N522" s="527"/>
      <c r="O522" s="527"/>
      <c r="P522" s="528"/>
      <c r="Q522" s="528"/>
      <c r="R522" s="528"/>
      <c r="S522" s="528"/>
      <c r="AG522" s="461"/>
      <c r="AP522" s="472"/>
      <c r="AQ522" s="457"/>
      <c r="AR522" s="424"/>
      <c r="AS522" s="56"/>
      <c r="AT522" s="44"/>
      <c r="AU522" s="501"/>
      <c r="AV522" s="452"/>
      <c r="AW522" s="497"/>
      <c r="AX522" s="44"/>
      <c r="AY522" s="452"/>
      <c r="AZ522" s="56"/>
      <c r="BA522" s="452"/>
      <c r="BB522" s="455"/>
      <c r="BD522" s="56"/>
      <c r="BE522" s="452"/>
      <c r="BG522" s="456"/>
      <c r="BH522" s="457"/>
      <c r="BI522" s="56"/>
      <c r="CI522" s="452"/>
      <c r="CJ522" s="522"/>
      <c r="CK522" s="523"/>
      <c r="CL522" s="523"/>
      <c r="CM522" s="523"/>
      <c r="CN522" s="508"/>
      <c r="CO522" s="508"/>
      <c r="CP522" s="524"/>
      <c r="CQ522" s="525"/>
      <c r="CR522" s="476"/>
      <c r="CS522" s="382"/>
      <c r="CT522" s="477"/>
      <c r="DD522" s="382"/>
      <c r="DE522" s="382"/>
      <c r="DF522" s="382"/>
      <c r="DO522" s="452"/>
      <c r="DP522" s="455"/>
      <c r="DQ522" s="452"/>
      <c r="DR522" s="456"/>
      <c r="FC522" s="527"/>
      <c r="FD522" s="527"/>
    </row>
    <row r="523" spans="1:160" x14ac:dyDescent="0.3">
      <c r="A523" s="527"/>
      <c r="B523" s="527"/>
      <c r="C523" s="527"/>
      <c r="D523" s="527"/>
      <c r="E523" s="527"/>
      <c r="F523" s="527"/>
      <c r="G523" s="527"/>
      <c r="H523" s="527"/>
      <c r="I523" s="527"/>
      <c r="J523" s="527"/>
      <c r="K523" s="527"/>
      <c r="N523" s="527"/>
      <c r="O523" s="527"/>
      <c r="P523" s="528"/>
      <c r="Q523" s="528"/>
      <c r="R523" s="528"/>
      <c r="S523" s="528"/>
      <c r="AG523" s="461"/>
      <c r="AP523" s="472"/>
      <c r="AQ523" s="457"/>
      <c r="AR523" s="424"/>
      <c r="AS523" s="56"/>
      <c r="AT523" s="44"/>
      <c r="AU523" s="501"/>
      <c r="AV523" s="452"/>
      <c r="AW523" s="497"/>
      <c r="AX523" s="44"/>
      <c r="AY523" s="452"/>
      <c r="AZ523" s="56"/>
      <c r="BA523" s="452"/>
      <c r="BB523" s="455"/>
      <c r="BD523" s="56"/>
      <c r="BE523" s="452"/>
      <c r="BG523" s="456"/>
      <c r="BH523" s="457"/>
      <c r="BI523" s="56"/>
      <c r="CI523" s="452"/>
      <c r="CJ523" s="522"/>
      <c r="CK523" s="523"/>
      <c r="CL523" s="523"/>
      <c r="CM523" s="523"/>
      <c r="CN523" s="508"/>
      <c r="CO523" s="508"/>
      <c r="CP523" s="524"/>
      <c r="CQ523" s="525"/>
      <c r="CR523" s="476"/>
      <c r="CS523" s="382"/>
      <c r="CT523" s="477"/>
      <c r="DD523" s="382"/>
      <c r="DE523" s="382"/>
      <c r="DF523" s="382"/>
      <c r="DO523" s="452"/>
      <c r="DP523" s="455"/>
      <c r="DQ523" s="452"/>
      <c r="DR523" s="456"/>
      <c r="FC523" s="527"/>
      <c r="FD523" s="527"/>
    </row>
    <row r="524" spans="1:160" x14ac:dyDescent="0.3">
      <c r="A524" s="527"/>
      <c r="N524" s="527"/>
      <c r="O524" s="527"/>
      <c r="P524" s="528"/>
      <c r="Q524" s="528"/>
      <c r="R524" s="528"/>
      <c r="S524" s="528"/>
      <c r="AG524" s="461"/>
      <c r="AP524" s="472"/>
      <c r="AQ524" s="457"/>
      <c r="AR524" s="424"/>
      <c r="AS524" s="56"/>
      <c r="AT524" s="44"/>
      <c r="AU524" s="501"/>
      <c r="AV524" s="452"/>
      <c r="AW524" s="497"/>
      <c r="AX524" s="44"/>
      <c r="AY524" s="452"/>
      <c r="AZ524" s="56"/>
      <c r="BA524" s="452"/>
      <c r="BB524" s="455"/>
      <c r="BD524" s="56"/>
      <c r="BE524" s="452"/>
      <c r="BG524" s="456"/>
      <c r="BH524" s="457"/>
      <c r="BI524" s="56"/>
      <c r="CI524" s="452"/>
      <c r="CJ524" s="522"/>
      <c r="CK524" s="523"/>
      <c r="CL524" s="523"/>
      <c r="CM524" s="523"/>
      <c r="CN524" s="508"/>
      <c r="CO524" s="508"/>
      <c r="CP524" s="524"/>
      <c r="CQ524" s="525"/>
      <c r="CR524" s="476"/>
      <c r="CS524" s="382"/>
      <c r="CT524" s="477"/>
      <c r="DD524" s="382"/>
      <c r="DE524" s="382"/>
      <c r="DF524" s="382"/>
      <c r="DO524" s="452"/>
      <c r="DP524" s="455"/>
      <c r="DQ524" s="452"/>
      <c r="DR524" s="456"/>
    </row>
    <row r="525" spans="1:160" x14ac:dyDescent="0.3">
      <c r="N525" s="527"/>
      <c r="O525" s="527"/>
      <c r="P525" s="528"/>
      <c r="Q525" s="528"/>
      <c r="R525" s="528"/>
      <c r="S525" s="528"/>
      <c r="AG525" s="461"/>
      <c r="AP525" s="472"/>
      <c r="AQ525" s="457"/>
      <c r="AR525" s="424"/>
      <c r="AS525" s="56"/>
      <c r="AT525" s="44"/>
      <c r="AU525" s="501"/>
      <c r="AV525" s="452"/>
      <c r="AW525" s="497"/>
      <c r="AX525" s="44"/>
      <c r="AY525" s="452"/>
      <c r="AZ525" s="56"/>
      <c r="BA525" s="452"/>
      <c r="BB525" s="455"/>
      <c r="BD525" s="56"/>
      <c r="BE525" s="452"/>
      <c r="BG525" s="456"/>
      <c r="BH525" s="457"/>
      <c r="BI525" s="56"/>
      <c r="CI525" s="452"/>
      <c r="CJ525" s="522"/>
      <c r="CK525" s="523"/>
      <c r="CL525" s="523"/>
      <c r="CM525" s="523"/>
      <c r="CN525" s="508"/>
      <c r="CO525" s="508"/>
      <c r="CP525" s="524"/>
      <c r="CQ525" s="525"/>
      <c r="CR525" s="476"/>
      <c r="CS525" s="382"/>
      <c r="CT525" s="477"/>
      <c r="DD525" s="382"/>
      <c r="DE525" s="382"/>
      <c r="DF525" s="382"/>
      <c r="DO525" s="452"/>
      <c r="DP525" s="455"/>
      <c r="DQ525" s="452"/>
      <c r="DR525" s="456"/>
    </row>
    <row r="526" spans="1:160" x14ac:dyDescent="0.3">
      <c r="N526" s="527"/>
      <c r="O526" s="527"/>
      <c r="P526" s="528"/>
      <c r="Q526" s="528"/>
      <c r="R526" s="528"/>
      <c r="S526" s="528"/>
      <c r="AG526" s="461"/>
      <c r="AP526" s="472"/>
      <c r="AQ526" s="457"/>
      <c r="AR526" s="424"/>
      <c r="AS526" s="56"/>
      <c r="AT526" s="44"/>
      <c r="AU526" s="501"/>
      <c r="AV526" s="452"/>
      <c r="AW526" s="497"/>
      <c r="AX526" s="44"/>
      <c r="AY526" s="452"/>
      <c r="AZ526" s="56"/>
      <c r="BA526" s="452"/>
      <c r="BB526" s="455"/>
      <c r="BD526" s="56"/>
      <c r="BE526" s="452"/>
      <c r="BG526" s="456"/>
      <c r="BH526" s="457"/>
      <c r="BI526" s="56"/>
      <c r="CI526" s="452"/>
      <c r="CJ526" s="522"/>
      <c r="CK526" s="523"/>
      <c r="CL526" s="523"/>
      <c r="CM526" s="523"/>
      <c r="CN526" s="508"/>
      <c r="CO526" s="508"/>
      <c r="CP526" s="524"/>
      <c r="CQ526" s="525"/>
      <c r="CR526" s="476"/>
      <c r="CS526" s="382"/>
      <c r="CT526" s="477"/>
      <c r="DD526" s="382"/>
      <c r="DE526" s="382"/>
      <c r="DF526" s="382"/>
      <c r="DO526" s="452"/>
      <c r="DP526" s="455"/>
      <c r="DQ526" s="452"/>
      <c r="DR526" s="456"/>
    </row>
    <row r="527" spans="1:160" x14ac:dyDescent="0.3">
      <c r="N527" s="527"/>
      <c r="O527" s="527"/>
      <c r="P527" s="528"/>
      <c r="Q527" s="528"/>
      <c r="R527" s="528"/>
      <c r="S527" s="528"/>
      <c r="AG527" s="461"/>
      <c r="AP527" s="472"/>
      <c r="AQ527" s="457"/>
      <c r="AR527" s="424"/>
      <c r="AS527" s="56"/>
      <c r="AT527" s="44"/>
      <c r="AU527" s="501"/>
      <c r="AV527" s="452"/>
      <c r="AW527" s="497"/>
      <c r="AX527" s="44"/>
      <c r="AY527" s="452"/>
      <c r="AZ527" s="56"/>
      <c r="BA527" s="452"/>
      <c r="BB527" s="455"/>
      <c r="BD527" s="56"/>
      <c r="BE527" s="452"/>
      <c r="BG527" s="456"/>
      <c r="BH527" s="457"/>
      <c r="BI527" s="56"/>
      <c r="CI527" s="452"/>
      <c r="CJ527" s="522"/>
      <c r="CK527" s="523"/>
      <c r="CL527" s="523"/>
      <c r="CM527" s="523"/>
      <c r="CN527" s="508"/>
      <c r="CO527" s="508"/>
      <c r="CP527" s="524"/>
      <c r="CQ527" s="525"/>
      <c r="CR527" s="476"/>
      <c r="CS527" s="382"/>
      <c r="CT527" s="477"/>
      <c r="DD527" s="382"/>
      <c r="DE527" s="382"/>
      <c r="DF527" s="382"/>
      <c r="DO527" s="452"/>
      <c r="DP527" s="455"/>
      <c r="DQ527" s="452"/>
      <c r="DR527" s="456"/>
    </row>
    <row r="528" spans="1:160" x14ac:dyDescent="0.3">
      <c r="N528" s="527"/>
      <c r="O528" s="527"/>
      <c r="P528" s="528"/>
      <c r="Q528" s="528"/>
      <c r="R528" s="528"/>
      <c r="S528" s="528"/>
      <c r="AG528" s="461"/>
      <c r="AP528" s="472"/>
      <c r="AQ528" s="457"/>
      <c r="AR528" s="424"/>
      <c r="AS528" s="56"/>
      <c r="AT528" s="44"/>
      <c r="AU528" s="501"/>
      <c r="AV528" s="452"/>
      <c r="AW528" s="497"/>
      <c r="AX528" s="44"/>
      <c r="AY528" s="452"/>
      <c r="AZ528" s="56"/>
      <c r="BA528" s="452"/>
      <c r="BB528" s="455"/>
      <c r="BD528" s="56"/>
      <c r="BE528" s="452"/>
      <c r="BG528" s="456"/>
      <c r="BH528" s="457"/>
      <c r="BI528" s="56"/>
      <c r="CI528" s="452"/>
      <c r="CJ528" s="522"/>
      <c r="CK528" s="523"/>
      <c r="CL528" s="523"/>
      <c r="CM528" s="523"/>
      <c r="CN528" s="508"/>
      <c r="CO528" s="508"/>
      <c r="CP528" s="524"/>
      <c r="CQ528" s="525"/>
      <c r="CR528" s="476"/>
      <c r="CS528" s="382"/>
      <c r="CT528" s="477"/>
      <c r="DD528" s="382"/>
      <c r="DE528" s="382"/>
      <c r="DF528" s="382"/>
      <c r="DO528" s="452"/>
      <c r="DP528" s="455"/>
      <c r="DQ528" s="452"/>
      <c r="DR528" s="456"/>
    </row>
    <row r="529" spans="1:122" x14ac:dyDescent="0.3">
      <c r="N529" s="527"/>
      <c r="O529" s="527"/>
      <c r="P529" s="528"/>
      <c r="Q529" s="528"/>
      <c r="R529" s="528"/>
      <c r="S529" s="528"/>
      <c r="AG529" s="461"/>
      <c r="AP529" s="472"/>
      <c r="AQ529" s="457"/>
      <c r="AR529" s="424"/>
      <c r="AS529" s="56"/>
      <c r="AT529" s="44"/>
      <c r="AU529" s="501"/>
      <c r="AV529" s="452"/>
      <c r="AW529" s="497"/>
      <c r="AX529" s="44"/>
      <c r="AY529" s="452"/>
      <c r="AZ529" s="56"/>
      <c r="BA529" s="452"/>
      <c r="BB529" s="455"/>
      <c r="BD529" s="56"/>
      <c r="BE529" s="452"/>
      <c r="BG529" s="456"/>
      <c r="BH529" s="457"/>
      <c r="BI529" s="56"/>
      <c r="CI529" s="452"/>
      <c r="CJ529" s="522"/>
      <c r="CK529" s="523"/>
      <c r="CL529" s="523"/>
      <c r="CM529" s="523"/>
      <c r="CN529" s="508"/>
      <c r="CO529" s="508"/>
      <c r="CP529" s="524"/>
      <c r="CQ529" s="525"/>
      <c r="CR529" s="476"/>
      <c r="CS529" s="382"/>
      <c r="CT529" s="477"/>
      <c r="DD529" s="382"/>
      <c r="DE529" s="382"/>
      <c r="DF529" s="382"/>
      <c r="DO529" s="452"/>
      <c r="DP529" s="455"/>
      <c r="DQ529" s="452"/>
      <c r="DR529" s="456"/>
    </row>
    <row r="530" spans="1:122" x14ac:dyDescent="0.3">
      <c r="N530" s="527"/>
      <c r="O530" s="527"/>
      <c r="P530" s="528"/>
      <c r="Q530" s="528"/>
      <c r="R530" s="528"/>
      <c r="S530" s="528"/>
      <c r="AG530" s="461"/>
      <c r="AP530" s="472"/>
      <c r="AQ530" s="457"/>
      <c r="AR530" s="424"/>
      <c r="AS530" s="56"/>
      <c r="AT530" s="44"/>
      <c r="AU530" s="501"/>
      <c r="AV530" s="452"/>
      <c r="AW530" s="497"/>
      <c r="AX530" s="44"/>
      <c r="AY530" s="452"/>
      <c r="AZ530" s="56"/>
      <c r="BA530" s="452"/>
      <c r="BB530" s="455"/>
      <c r="BD530" s="56"/>
      <c r="BE530" s="452"/>
      <c r="BG530" s="456"/>
      <c r="BH530" s="457"/>
      <c r="BI530" s="56"/>
      <c r="CI530" s="452"/>
      <c r="CJ530" s="522"/>
      <c r="CK530" s="523"/>
      <c r="CL530" s="523"/>
      <c r="CM530" s="523"/>
      <c r="CN530" s="508"/>
      <c r="CO530" s="508"/>
      <c r="CP530" s="524"/>
      <c r="CQ530" s="525"/>
      <c r="CR530" s="476"/>
      <c r="CS530" s="382"/>
      <c r="CT530" s="477"/>
      <c r="DD530" s="382"/>
      <c r="DE530" s="382"/>
      <c r="DF530" s="382"/>
      <c r="DO530" s="452"/>
      <c r="DP530" s="455"/>
      <c r="DQ530" s="452"/>
      <c r="DR530" s="456"/>
    </row>
    <row r="531" spans="1:122" x14ac:dyDescent="0.3">
      <c r="N531" s="527"/>
      <c r="O531" s="527"/>
      <c r="P531" s="528"/>
      <c r="Q531" s="528"/>
      <c r="R531" s="528"/>
      <c r="S531" s="528"/>
      <c r="AG531" s="461"/>
      <c r="AP531" s="472"/>
      <c r="AQ531" s="457"/>
      <c r="AR531" s="424"/>
      <c r="AS531" s="56"/>
      <c r="AT531" s="44"/>
      <c r="AU531" s="501"/>
      <c r="AV531" s="452"/>
      <c r="AW531" s="497"/>
      <c r="AX531" s="44"/>
      <c r="AY531" s="452"/>
      <c r="AZ531" s="56"/>
      <c r="BA531" s="452"/>
      <c r="BB531" s="455"/>
      <c r="BD531" s="56"/>
      <c r="BE531" s="452"/>
      <c r="BG531" s="456"/>
      <c r="BH531" s="457"/>
      <c r="BI531" s="56"/>
      <c r="CI531" s="452"/>
      <c r="CJ531" s="522"/>
      <c r="CK531" s="523"/>
      <c r="CL531" s="523"/>
      <c r="CM531" s="523"/>
      <c r="CN531" s="508"/>
      <c r="CO531" s="508"/>
      <c r="CP531" s="524"/>
      <c r="CQ531" s="525"/>
      <c r="CR531" s="476"/>
      <c r="CS531" s="382"/>
      <c r="CT531" s="477"/>
      <c r="DD531" s="382"/>
      <c r="DE531" s="382"/>
      <c r="DF531" s="382"/>
      <c r="DO531" s="452"/>
      <c r="DP531" s="455"/>
      <c r="DQ531" s="452"/>
      <c r="DR531" s="456"/>
    </row>
    <row r="532" spans="1:122" x14ac:dyDescent="0.3">
      <c r="N532" s="527"/>
      <c r="O532" s="527"/>
      <c r="P532" s="528"/>
      <c r="Q532" s="528"/>
      <c r="R532" s="528"/>
      <c r="S532" s="528"/>
      <c r="AG532" s="461"/>
      <c r="AP532" s="472"/>
      <c r="AQ532" s="457"/>
      <c r="AR532" s="424"/>
      <c r="AS532" s="56"/>
      <c r="AT532" s="44"/>
      <c r="AU532" s="501"/>
      <c r="AV532" s="452"/>
      <c r="AW532" s="497"/>
      <c r="AX532" s="44"/>
      <c r="AY532" s="452"/>
      <c r="AZ532" s="56"/>
      <c r="BA532" s="452"/>
      <c r="BB532" s="455"/>
      <c r="BD532" s="56"/>
      <c r="BE532" s="452"/>
      <c r="BG532" s="456"/>
      <c r="BH532" s="457"/>
      <c r="BI532" s="56"/>
      <c r="CI532" s="452"/>
      <c r="CJ532" s="522"/>
      <c r="CK532" s="523"/>
      <c r="CL532" s="523"/>
      <c r="CM532" s="523"/>
      <c r="CN532" s="508"/>
      <c r="CO532" s="508"/>
      <c r="CP532" s="524"/>
      <c r="CQ532" s="525"/>
      <c r="CR532" s="476"/>
      <c r="CS532" s="382"/>
      <c r="CT532" s="477"/>
      <c r="DD532" s="382"/>
      <c r="DE532" s="382"/>
      <c r="DF532" s="382"/>
      <c r="DO532" s="452"/>
      <c r="DP532" s="455"/>
      <c r="DQ532" s="452"/>
      <c r="DR532" s="456"/>
    </row>
    <row r="533" spans="1:122" x14ac:dyDescent="0.3">
      <c r="N533" s="527"/>
      <c r="O533" s="527"/>
      <c r="P533" s="528"/>
      <c r="Q533" s="528"/>
      <c r="R533" s="528"/>
      <c r="S533" s="528"/>
      <c r="AG533" s="461"/>
      <c r="AP533" s="472"/>
      <c r="AQ533" s="457"/>
      <c r="AR533" s="424"/>
      <c r="AS533" s="56"/>
      <c r="AT533" s="44"/>
      <c r="AU533" s="501"/>
      <c r="AV533" s="452"/>
      <c r="AW533" s="497"/>
      <c r="AX533" s="44"/>
      <c r="AY533" s="452"/>
      <c r="AZ533" s="56"/>
      <c r="BA533" s="452"/>
      <c r="BB533" s="455"/>
      <c r="BD533" s="56"/>
      <c r="BE533" s="452"/>
      <c r="BG533" s="456"/>
      <c r="BH533" s="457"/>
      <c r="BI533" s="56"/>
      <c r="CI533" s="452"/>
      <c r="CJ533" s="522"/>
      <c r="CK533" s="523"/>
      <c r="CL533" s="523"/>
      <c r="CM533" s="523"/>
      <c r="CN533" s="508"/>
      <c r="CO533" s="508"/>
      <c r="CP533" s="524"/>
      <c r="CQ533" s="525"/>
      <c r="CR533" s="476"/>
      <c r="CS533" s="382"/>
      <c r="CT533" s="477"/>
      <c r="DD533" s="382"/>
      <c r="DE533" s="382"/>
      <c r="DF533" s="382"/>
      <c r="DO533" s="452"/>
      <c r="DP533" s="455"/>
      <c r="DQ533" s="452"/>
      <c r="DR533" s="456"/>
    </row>
    <row r="534" spans="1:122" x14ac:dyDescent="0.3">
      <c r="N534" s="527"/>
      <c r="O534" s="527"/>
      <c r="P534" s="528"/>
      <c r="Q534" s="528"/>
      <c r="R534" s="528"/>
      <c r="S534" s="528"/>
      <c r="AG534" s="461"/>
      <c r="AP534" s="472"/>
      <c r="AQ534" s="457"/>
      <c r="AR534" s="424"/>
      <c r="AS534" s="56"/>
      <c r="AT534" s="44"/>
      <c r="AU534" s="501"/>
      <c r="AV534" s="452"/>
      <c r="AW534" s="497"/>
      <c r="AX534" s="44"/>
      <c r="AY534" s="452"/>
      <c r="AZ534" s="56"/>
      <c r="BA534" s="452"/>
      <c r="BB534" s="455"/>
      <c r="BD534" s="56"/>
      <c r="BE534" s="452"/>
      <c r="BG534" s="456"/>
      <c r="BH534" s="457"/>
      <c r="BI534" s="56"/>
      <c r="CI534" s="452"/>
      <c r="CJ534" s="522"/>
      <c r="CK534" s="523"/>
      <c r="CL534" s="523"/>
      <c r="CM534" s="523"/>
      <c r="CN534" s="508"/>
      <c r="CO534" s="508"/>
      <c r="CP534" s="524"/>
      <c r="CQ534" s="525"/>
      <c r="CR534" s="476"/>
      <c r="CS534" s="382"/>
      <c r="CT534" s="477"/>
      <c r="DD534" s="382"/>
      <c r="DE534" s="382"/>
      <c r="DF534" s="382"/>
      <c r="DO534" s="452"/>
      <c r="DP534" s="455"/>
      <c r="DQ534" s="452"/>
      <c r="DR534" s="456"/>
    </row>
    <row r="535" spans="1:122" x14ac:dyDescent="0.3">
      <c r="N535" s="527"/>
      <c r="O535" s="527"/>
      <c r="P535" s="528"/>
      <c r="Q535" s="528"/>
      <c r="R535" s="528"/>
      <c r="S535" s="528"/>
      <c r="AG535" s="461"/>
      <c r="AP535" s="472"/>
      <c r="AQ535" s="457"/>
      <c r="AR535" s="424"/>
      <c r="AS535" s="56"/>
      <c r="AT535" s="44"/>
      <c r="AU535" s="501"/>
      <c r="AV535" s="452"/>
      <c r="AW535" s="497"/>
      <c r="AX535" s="44"/>
      <c r="AY535" s="452"/>
      <c r="AZ535" s="56"/>
      <c r="BA535" s="452"/>
      <c r="BB535" s="455"/>
      <c r="BD535" s="56"/>
      <c r="BE535" s="452"/>
      <c r="BG535" s="456"/>
      <c r="BH535" s="457"/>
      <c r="BI535" s="56"/>
      <c r="CI535" s="452"/>
      <c r="CJ535" s="522"/>
      <c r="CK535" s="523"/>
      <c r="CL535" s="523"/>
      <c r="CM535" s="523"/>
      <c r="CN535" s="508"/>
      <c r="CO535" s="508"/>
      <c r="CP535" s="524"/>
      <c r="CQ535" s="525"/>
      <c r="CR535" s="476"/>
      <c r="CS535" s="382"/>
      <c r="CT535" s="477"/>
      <c r="DD535" s="382"/>
      <c r="DE535" s="382"/>
      <c r="DF535" s="382"/>
      <c r="DO535" s="452"/>
      <c r="DP535" s="455"/>
      <c r="DQ535" s="452"/>
      <c r="DR535" s="456"/>
    </row>
    <row r="536" spans="1:122" x14ac:dyDescent="0.3">
      <c r="N536" s="527"/>
      <c r="O536" s="527"/>
      <c r="P536" s="528"/>
      <c r="Q536" s="528"/>
      <c r="R536" s="528"/>
      <c r="S536" s="528"/>
      <c r="AG536" s="461"/>
      <c r="AP536" s="472"/>
      <c r="AQ536" s="457"/>
      <c r="AR536" s="424"/>
      <c r="AS536" s="56"/>
      <c r="AT536" s="44"/>
      <c r="AU536" s="501"/>
      <c r="AV536" s="452"/>
      <c r="AW536" s="497"/>
      <c r="AX536" s="44"/>
      <c r="AY536" s="452"/>
      <c r="AZ536" s="56"/>
      <c r="BA536" s="452"/>
      <c r="BB536" s="455"/>
      <c r="BD536" s="56"/>
      <c r="BE536" s="452"/>
      <c r="BG536" s="456"/>
      <c r="BH536" s="457"/>
      <c r="BI536" s="56"/>
      <c r="CI536" s="452"/>
      <c r="CJ536" s="522"/>
      <c r="CK536" s="523"/>
      <c r="CL536" s="523"/>
      <c r="CM536" s="523"/>
      <c r="CN536" s="508"/>
      <c r="CO536" s="508"/>
      <c r="CP536" s="524"/>
      <c r="CQ536" s="525"/>
      <c r="CR536" s="476"/>
      <c r="CS536" s="382"/>
      <c r="CT536" s="477"/>
      <c r="DD536" s="382"/>
      <c r="DE536" s="382"/>
      <c r="DF536" s="382"/>
      <c r="DO536" s="452"/>
      <c r="DP536" s="455"/>
      <c r="DQ536" s="452"/>
      <c r="DR536" s="456"/>
    </row>
    <row r="537" spans="1:122" x14ac:dyDescent="0.3">
      <c r="B537" s="379">
        <f>COUNTIF($B5:$B503,"")</f>
        <v>499</v>
      </c>
      <c r="N537" s="527"/>
      <c r="O537" s="527"/>
      <c r="P537" s="528"/>
      <c r="Q537" s="528"/>
      <c r="R537" s="528"/>
      <c r="S537" s="528"/>
      <c r="AG537" s="461"/>
      <c r="AP537" s="472"/>
      <c r="AQ537" s="457"/>
      <c r="AR537" s="424"/>
      <c r="AS537" s="56"/>
      <c r="AT537" s="44"/>
      <c r="AU537" s="501"/>
      <c r="AV537" s="452"/>
      <c r="AW537" s="497"/>
      <c r="AX537" s="44"/>
      <c r="AY537" s="452"/>
      <c r="AZ537" s="56"/>
      <c r="BA537" s="452"/>
      <c r="BB537" s="455"/>
      <c r="BD537" s="56"/>
      <c r="BE537" s="452"/>
      <c r="BG537" s="456"/>
      <c r="BH537" s="457"/>
      <c r="BI537" s="56"/>
      <c r="CI537" s="452"/>
      <c r="CJ537" s="522"/>
      <c r="CK537" s="523"/>
      <c r="CL537" s="523"/>
      <c r="CM537" s="523"/>
      <c r="CN537" s="508"/>
      <c r="CO537" s="508"/>
      <c r="CP537" s="524"/>
      <c r="CQ537" s="525"/>
      <c r="CR537" s="476"/>
      <c r="CS537" s="382"/>
      <c r="CT537" s="477"/>
      <c r="DD537" s="382"/>
      <c r="DE537" s="382"/>
      <c r="DF537" s="382"/>
      <c r="DO537" s="452"/>
      <c r="DP537" s="455"/>
      <c r="DQ537" s="452"/>
      <c r="DR537" s="456"/>
    </row>
    <row r="538" spans="1:122" x14ac:dyDescent="0.3">
      <c r="N538" s="527"/>
      <c r="O538" s="527"/>
      <c r="P538" s="528"/>
      <c r="Q538" s="528"/>
      <c r="R538" s="528"/>
      <c r="S538" s="528"/>
      <c r="AG538" s="461"/>
      <c r="AP538" s="472"/>
      <c r="AQ538" s="457"/>
      <c r="AR538" s="424"/>
      <c r="AS538" s="56"/>
      <c r="AT538" s="44"/>
      <c r="AU538" s="501"/>
      <c r="AV538" s="452"/>
      <c r="AW538" s="497"/>
      <c r="AX538" s="44"/>
      <c r="AY538" s="452"/>
      <c r="AZ538" s="56"/>
      <c r="BA538" s="452"/>
      <c r="BB538" s="455"/>
      <c r="BD538" s="56"/>
      <c r="BE538" s="452"/>
      <c r="BG538" s="456"/>
      <c r="BH538" s="457"/>
      <c r="BI538" s="56"/>
      <c r="CI538" s="452"/>
      <c r="CJ538" s="522"/>
      <c r="CK538" s="523"/>
      <c r="CL538" s="523"/>
      <c r="CM538" s="523"/>
      <c r="CN538" s="508"/>
      <c r="CO538" s="508"/>
      <c r="CP538" s="524"/>
      <c r="CQ538" s="525"/>
      <c r="CR538" s="476"/>
      <c r="CS538" s="382"/>
      <c r="CT538" s="477"/>
      <c r="DD538" s="382"/>
      <c r="DE538" s="382"/>
      <c r="DF538" s="382"/>
      <c r="DO538" s="452"/>
      <c r="DP538" s="455"/>
      <c r="DQ538" s="452"/>
      <c r="DR538" s="456"/>
    </row>
    <row r="539" spans="1:122" x14ac:dyDescent="0.3">
      <c r="A539" s="379" t="s">
        <v>123</v>
      </c>
      <c r="B539" s="379">
        <f>MATCH(MAX($A$5:$A$501),A$5:A$501,0)+10</f>
        <v>11</v>
      </c>
      <c r="R539" s="528"/>
      <c r="S539" s="528"/>
      <c r="AG539" s="461"/>
      <c r="AP539" s="472"/>
      <c r="AQ539" s="457"/>
      <c r="AR539" s="424"/>
      <c r="AS539" s="56"/>
      <c r="AT539" s="44"/>
      <c r="AU539" s="501"/>
      <c r="AV539" s="452"/>
      <c r="AW539" s="497"/>
      <c r="AX539" s="44"/>
      <c r="AY539" s="452"/>
      <c r="AZ539" s="56"/>
      <c r="BA539" s="452"/>
      <c r="BB539" s="455"/>
      <c r="BD539" s="56"/>
      <c r="BE539" s="452"/>
      <c r="BG539" s="456"/>
      <c r="BH539" s="457"/>
      <c r="BI539" s="56"/>
      <c r="CI539" s="452"/>
      <c r="CJ539" s="522"/>
      <c r="CK539" s="523"/>
      <c r="CL539" s="523"/>
      <c r="CM539" s="523"/>
      <c r="CN539" s="508"/>
      <c r="CO539" s="508"/>
      <c r="CP539" s="524"/>
      <c r="CQ539" s="525"/>
      <c r="CR539" s="476"/>
      <c r="CS539" s="382"/>
      <c r="CT539" s="477"/>
      <c r="DD539" s="382"/>
      <c r="DE539" s="382"/>
      <c r="DF539" s="382"/>
      <c r="DO539" s="452"/>
      <c r="DP539" s="455"/>
      <c r="DQ539" s="452"/>
      <c r="DR539" s="456"/>
    </row>
    <row r="540" spans="1:122" x14ac:dyDescent="0.3">
      <c r="R540" s="528"/>
      <c r="S540" s="528"/>
      <c r="AG540" s="461"/>
      <c r="AP540" s="472"/>
      <c r="AQ540" s="457"/>
      <c r="AR540" s="424"/>
      <c r="AS540" s="56"/>
      <c r="AT540" s="44"/>
      <c r="AU540" s="501"/>
      <c r="AV540" s="452"/>
      <c r="AW540" s="497"/>
      <c r="AX540" s="44"/>
      <c r="AY540" s="452"/>
      <c r="AZ540" s="56"/>
      <c r="BA540" s="452"/>
      <c r="BB540" s="455"/>
      <c r="BD540" s="56"/>
      <c r="BE540" s="452"/>
      <c r="BG540" s="456"/>
      <c r="BH540" s="457"/>
      <c r="BI540" s="56"/>
      <c r="CI540" s="452"/>
      <c r="CJ540" s="522"/>
      <c r="CK540" s="523"/>
      <c r="CL540" s="523"/>
      <c r="CM540" s="523"/>
      <c r="CN540" s="508"/>
      <c r="CO540" s="508"/>
      <c r="CP540" s="524"/>
      <c r="CQ540" s="525"/>
      <c r="CR540" s="476"/>
      <c r="CS540" s="382"/>
      <c r="CT540" s="477"/>
      <c r="DD540" s="382"/>
      <c r="DE540" s="382"/>
      <c r="DF540" s="382"/>
      <c r="DO540" s="452"/>
      <c r="DP540" s="455"/>
      <c r="DQ540" s="452"/>
      <c r="DR540" s="456"/>
    </row>
    <row r="541" spans="1:122" x14ac:dyDescent="0.3">
      <c r="R541" s="529"/>
      <c r="S541" s="528"/>
      <c r="AG541" s="461"/>
      <c r="AP541" s="472"/>
      <c r="AQ541" s="457"/>
      <c r="AR541" s="424"/>
      <c r="AS541" s="56"/>
      <c r="AT541" s="44"/>
      <c r="AU541" s="501"/>
      <c r="AV541" s="452"/>
      <c r="AW541" s="497"/>
      <c r="AX541" s="44"/>
      <c r="AY541" s="452"/>
      <c r="AZ541" s="56"/>
      <c r="BA541" s="452"/>
      <c r="BB541" s="455"/>
      <c r="BD541" s="56"/>
      <c r="BE541" s="452"/>
      <c r="BG541" s="456"/>
      <c r="BH541" s="457"/>
      <c r="BI541" s="56"/>
      <c r="CI541" s="452"/>
      <c r="CJ541" s="522"/>
      <c r="CK541" s="523"/>
      <c r="CL541" s="523"/>
      <c r="CM541" s="523"/>
      <c r="CN541" s="508"/>
      <c r="CO541" s="508"/>
      <c r="CP541" s="524"/>
      <c r="CQ541" s="525"/>
      <c r="CR541" s="476"/>
      <c r="CS541" s="382"/>
      <c r="CT541" s="477"/>
      <c r="DD541" s="382"/>
      <c r="DE541" s="382"/>
      <c r="DF541" s="382"/>
      <c r="DO541" s="452"/>
      <c r="DP541" s="455"/>
      <c r="DQ541" s="452"/>
      <c r="DR541" s="456"/>
    </row>
    <row r="542" spans="1:122" x14ac:dyDescent="0.3">
      <c r="R542" s="528"/>
      <c r="S542" s="528"/>
      <c r="AG542" s="461"/>
      <c r="AP542" s="472"/>
      <c r="AQ542" s="457"/>
      <c r="AR542" s="424"/>
      <c r="AS542" s="56"/>
      <c r="AT542" s="44"/>
      <c r="AU542" s="501"/>
      <c r="AV542" s="452"/>
      <c r="AW542" s="497"/>
      <c r="AX542" s="44"/>
      <c r="AY542" s="452"/>
      <c r="AZ542" s="56"/>
      <c r="BA542" s="452"/>
      <c r="BB542" s="455"/>
      <c r="BD542" s="56"/>
      <c r="BE542" s="452"/>
      <c r="BG542" s="456"/>
      <c r="BH542" s="457"/>
      <c r="BI542" s="56"/>
      <c r="CI542" s="452"/>
      <c r="CJ542" s="522"/>
      <c r="CK542" s="523"/>
      <c r="CL542" s="523"/>
      <c r="CM542" s="523"/>
      <c r="CN542" s="508"/>
      <c r="CO542" s="508"/>
      <c r="CP542" s="524"/>
      <c r="CQ542" s="525"/>
      <c r="CR542" s="476"/>
      <c r="CS542" s="382"/>
      <c r="CT542" s="477"/>
      <c r="DD542" s="382"/>
      <c r="DE542" s="382"/>
      <c r="DF542" s="382"/>
      <c r="DO542" s="452"/>
      <c r="DP542" s="455"/>
      <c r="DQ542" s="452"/>
      <c r="DR542" s="456"/>
    </row>
    <row r="543" spans="1:122" x14ac:dyDescent="0.3">
      <c r="R543" s="528"/>
      <c r="S543" s="528"/>
      <c r="AG543" s="461"/>
      <c r="AP543" s="472"/>
      <c r="AQ543" s="457"/>
      <c r="AR543" s="424"/>
      <c r="AS543" s="56"/>
      <c r="AT543" s="44"/>
      <c r="AU543" s="501"/>
      <c r="AV543" s="452"/>
      <c r="AW543" s="497"/>
      <c r="AX543" s="44"/>
      <c r="AY543" s="452"/>
      <c r="AZ543" s="56"/>
      <c r="BA543" s="452"/>
      <c r="BB543" s="455"/>
      <c r="BD543" s="56"/>
      <c r="BE543" s="452"/>
      <c r="BG543" s="456"/>
      <c r="BH543" s="457"/>
      <c r="BI543" s="56"/>
      <c r="CI543" s="452"/>
      <c r="CJ543" s="522"/>
      <c r="CK543" s="523"/>
      <c r="CL543" s="523"/>
      <c r="CM543" s="523"/>
      <c r="CN543" s="508"/>
      <c r="CO543" s="508"/>
      <c r="CP543" s="524"/>
      <c r="CQ543" s="525"/>
      <c r="CR543" s="476"/>
      <c r="CS543" s="382"/>
      <c r="CT543" s="477"/>
      <c r="DD543" s="382"/>
      <c r="DE543" s="382"/>
      <c r="DF543" s="382"/>
      <c r="DO543" s="452"/>
      <c r="DP543" s="455"/>
      <c r="DQ543" s="452"/>
      <c r="DR543" s="456"/>
    </row>
    <row r="544" spans="1:122" x14ac:dyDescent="0.3">
      <c r="R544" s="528"/>
      <c r="S544" s="528"/>
      <c r="AG544" s="461"/>
      <c r="AP544" s="472"/>
      <c r="AQ544" s="457"/>
      <c r="AR544" s="424"/>
      <c r="AS544" s="56"/>
      <c r="AT544" s="44"/>
      <c r="AU544" s="501"/>
      <c r="AV544" s="452"/>
      <c r="AW544" s="497"/>
      <c r="AX544" s="44"/>
      <c r="AY544" s="452"/>
      <c r="AZ544" s="56"/>
      <c r="BA544" s="452"/>
      <c r="BB544" s="455"/>
      <c r="BD544" s="56"/>
      <c r="BE544" s="452"/>
      <c r="BG544" s="456"/>
      <c r="BH544" s="457"/>
      <c r="BI544" s="56"/>
      <c r="CI544" s="452"/>
      <c r="CJ544" s="522"/>
      <c r="CK544" s="523"/>
      <c r="CL544" s="523"/>
      <c r="CM544" s="523"/>
      <c r="CN544" s="508"/>
      <c r="CO544" s="508"/>
      <c r="CP544" s="524"/>
      <c r="CQ544" s="525"/>
      <c r="CR544" s="476"/>
      <c r="CS544" s="382"/>
      <c r="CT544" s="477"/>
      <c r="DD544" s="382"/>
      <c r="DE544" s="382"/>
      <c r="DF544" s="382"/>
      <c r="DO544" s="452"/>
      <c r="DP544" s="455"/>
      <c r="DQ544" s="452"/>
      <c r="DR544" s="456"/>
    </row>
    <row r="545" spans="5:160" x14ac:dyDescent="0.3">
      <c r="R545" s="528"/>
      <c r="S545" s="528"/>
      <c r="AG545" s="461"/>
      <c r="AP545" s="472"/>
      <c r="AQ545" s="457"/>
      <c r="AR545" s="424"/>
      <c r="AS545" s="56"/>
      <c r="AT545" s="44"/>
      <c r="AU545" s="501"/>
      <c r="AV545" s="452"/>
      <c r="AW545" s="497"/>
      <c r="AX545" s="44"/>
      <c r="AY545" s="452"/>
      <c r="AZ545" s="56"/>
      <c r="BA545" s="452"/>
      <c r="BB545" s="455"/>
      <c r="BD545" s="56"/>
      <c r="BE545" s="452"/>
      <c r="BG545" s="456"/>
      <c r="BH545" s="457"/>
      <c r="BI545" s="56"/>
      <c r="CI545" s="452"/>
      <c r="CJ545" s="522"/>
      <c r="CK545" s="523"/>
      <c r="CL545" s="523"/>
      <c r="CM545" s="523"/>
      <c r="CN545" s="508"/>
      <c r="CO545" s="508"/>
      <c r="CP545" s="524"/>
      <c r="CQ545" s="525"/>
      <c r="CR545" s="476"/>
      <c r="CS545" s="382"/>
      <c r="CT545" s="477"/>
      <c r="DD545" s="382"/>
      <c r="DE545" s="382"/>
      <c r="DF545" s="382"/>
      <c r="DO545" s="452"/>
      <c r="DP545" s="455"/>
      <c r="DQ545" s="452"/>
      <c r="DR545" s="456"/>
    </row>
    <row r="546" spans="5:160" x14ac:dyDescent="0.3">
      <c r="R546" s="528"/>
      <c r="S546" s="528"/>
      <c r="AG546" s="461"/>
      <c r="AP546" s="472"/>
      <c r="AQ546" s="457"/>
      <c r="AR546" s="424"/>
      <c r="AS546" s="56"/>
      <c r="AT546" s="44"/>
      <c r="AU546" s="501"/>
      <c r="AV546" s="452"/>
      <c r="AW546" s="497"/>
      <c r="AX546" s="44"/>
      <c r="AY546" s="452"/>
      <c r="AZ546" s="56"/>
      <c r="BA546" s="452"/>
      <c r="BB546" s="455"/>
      <c r="BD546" s="56"/>
      <c r="BE546" s="452"/>
      <c r="BG546" s="456"/>
      <c r="BH546" s="457"/>
      <c r="BI546" s="56"/>
      <c r="CI546" s="452"/>
      <c r="CJ546" s="522"/>
      <c r="CK546" s="523"/>
      <c r="CL546" s="523"/>
      <c r="CM546" s="523"/>
      <c r="CN546" s="508"/>
      <c r="CO546" s="508"/>
      <c r="CP546" s="524"/>
      <c r="CQ546" s="525"/>
      <c r="CR546" s="476"/>
      <c r="CS546" s="382"/>
      <c r="CT546" s="477"/>
      <c r="DD546" s="382"/>
      <c r="DE546" s="382"/>
      <c r="DF546" s="382"/>
      <c r="DO546" s="452"/>
      <c r="DP546" s="455"/>
      <c r="DQ546" s="452"/>
      <c r="DR546" s="456"/>
    </row>
    <row r="547" spans="5:160" x14ac:dyDescent="0.3">
      <c r="R547" s="528"/>
      <c r="S547" s="528"/>
      <c r="AG547" s="461"/>
      <c r="AP547" s="472"/>
      <c r="AQ547" s="457"/>
      <c r="AR547" s="424"/>
      <c r="AS547" s="56"/>
      <c r="AT547" s="44"/>
      <c r="AU547" s="501"/>
      <c r="AV547" s="452"/>
      <c r="AW547" s="497"/>
      <c r="AX547" s="44"/>
      <c r="AY547" s="452"/>
      <c r="AZ547" s="56"/>
      <c r="BA547" s="452"/>
      <c r="BB547" s="455"/>
      <c r="BD547" s="56"/>
      <c r="BE547" s="452"/>
      <c r="BG547" s="456"/>
      <c r="BH547" s="457"/>
      <c r="BI547" s="56"/>
      <c r="CI547" s="452"/>
      <c r="CJ547" s="522"/>
      <c r="CK547" s="523"/>
      <c r="CL547" s="523"/>
      <c r="CM547" s="523"/>
      <c r="CN547" s="508"/>
      <c r="CO547" s="508"/>
      <c r="CP547" s="524"/>
      <c r="CQ547" s="525"/>
      <c r="CR547" s="476"/>
      <c r="CS547" s="382"/>
      <c r="CT547" s="477"/>
      <c r="DD547" s="382"/>
      <c r="DE547" s="382"/>
      <c r="DF547" s="382"/>
      <c r="DO547" s="452"/>
      <c r="DP547" s="455"/>
      <c r="DQ547" s="452"/>
      <c r="DR547" s="456"/>
    </row>
    <row r="548" spans="5:160" x14ac:dyDescent="0.3">
      <c r="R548" s="528"/>
      <c r="AG548" s="461"/>
      <c r="AP548" s="472"/>
      <c r="AQ548" s="457"/>
      <c r="AR548" s="424"/>
      <c r="AS548" s="56"/>
      <c r="AT548" s="44"/>
      <c r="AU548" s="501"/>
      <c r="AV548" s="452"/>
      <c r="AW548" s="497"/>
      <c r="AX548" s="44"/>
      <c r="AY548" s="452"/>
      <c r="AZ548" s="56"/>
      <c r="BA548" s="452"/>
      <c r="BB548" s="455"/>
      <c r="BD548" s="56"/>
      <c r="BE548" s="452"/>
      <c r="BG548" s="456"/>
      <c r="BH548" s="457"/>
      <c r="BI548" s="56"/>
      <c r="CI548" s="452"/>
      <c r="CJ548" s="522"/>
      <c r="CK548" s="523"/>
      <c r="CL548" s="523"/>
      <c r="CM548" s="523"/>
      <c r="CN548" s="508"/>
      <c r="CO548" s="508"/>
      <c r="CP548" s="524"/>
      <c r="CQ548" s="525"/>
      <c r="CR548" s="476"/>
      <c r="CS548" s="382"/>
      <c r="CT548" s="477"/>
      <c r="DD548" s="382"/>
      <c r="DE548" s="382"/>
      <c r="DF548" s="382"/>
      <c r="DO548" s="452"/>
      <c r="DP548" s="455"/>
      <c r="DQ548" s="452"/>
      <c r="DR548" s="456"/>
    </row>
    <row r="549" spans="5:160" s="884" customFormat="1" x14ac:dyDescent="0.3">
      <c r="E549" s="884" t="s">
        <v>2364</v>
      </c>
      <c r="P549" s="885"/>
      <c r="Q549" s="885"/>
      <c r="R549" s="886"/>
      <c r="AA549" s="887"/>
      <c r="AB549" s="888"/>
      <c r="AG549" s="889"/>
      <c r="AO549" s="890"/>
      <c r="AP549" s="891"/>
      <c r="AQ549" s="892"/>
      <c r="AR549" s="893"/>
      <c r="AS549" s="894"/>
      <c r="AT549" s="895"/>
      <c r="AU549" s="896"/>
      <c r="AV549" s="897"/>
      <c r="AW549" s="898"/>
      <c r="AX549" s="895"/>
      <c r="AY549" s="897"/>
      <c r="AZ549" s="894"/>
      <c r="BA549" s="897"/>
      <c r="BB549" s="899"/>
      <c r="BD549" s="894"/>
      <c r="BE549" s="897"/>
      <c r="BG549" s="900"/>
      <c r="BH549" s="892"/>
      <c r="BI549" s="894"/>
      <c r="CE549" s="901"/>
      <c r="CI549" s="897"/>
      <c r="CJ549" s="902"/>
      <c r="CK549" s="903"/>
      <c r="CL549" s="903"/>
      <c r="CM549" s="903"/>
      <c r="CN549" s="904"/>
      <c r="CO549" s="904"/>
      <c r="CP549" s="905"/>
      <c r="CQ549" s="906"/>
      <c r="CR549" s="907"/>
      <c r="CS549" s="901"/>
      <c r="CT549" s="908"/>
      <c r="DD549" s="901"/>
      <c r="DE549" s="901"/>
      <c r="DF549" s="901"/>
      <c r="DO549" s="897"/>
      <c r="DP549" s="899"/>
      <c r="DQ549" s="897"/>
      <c r="DR549" s="900"/>
      <c r="EO549" s="53"/>
      <c r="EP549" s="53"/>
      <c r="EQ549" s="53"/>
      <c r="ER549" s="53"/>
      <c r="ES549"/>
      <c r="ET549"/>
      <c r="FC549" s="884" t="s">
        <v>2364</v>
      </c>
    </row>
    <row r="550" spans="5:160" x14ac:dyDescent="0.3">
      <c r="E550" s="446">
        <f>IF(E506="",80,((DMA!V2)^2*(Header!V3)^2/(Header!I2*F508/F509)^2))</f>
        <v>80</v>
      </c>
      <c r="R550" s="528"/>
      <c r="AG550" s="461"/>
      <c r="AP550" s="472"/>
      <c r="AQ550" s="457"/>
      <c r="AR550" s="424"/>
      <c r="AS550" s="56"/>
      <c r="AT550" s="44"/>
      <c r="AU550" s="501"/>
      <c r="AV550" s="452"/>
      <c r="AW550" s="497"/>
      <c r="AX550" s="44"/>
      <c r="AY550" s="452"/>
      <c r="AZ550" s="56"/>
      <c r="BA550" s="452"/>
      <c r="BB550" s="455"/>
      <c r="BD550" s="56"/>
      <c r="BE550" s="452"/>
      <c r="BG550" s="456"/>
      <c r="BH550" s="457"/>
      <c r="BI550" s="56"/>
      <c r="CI550" s="452"/>
      <c r="CJ550" s="522"/>
      <c r="CK550" s="523"/>
      <c r="CL550" s="523"/>
      <c r="CM550" s="523"/>
      <c r="CN550" s="508"/>
      <c r="CO550" s="508"/>
      <c r="CP550" s="524"/>
      <c r="CQ550" s="525"/>
      <c r="CR550" s="476"/>
      <c r="CS550" s="382"/>
      <c r="CT550" s="477"/>
      <c r="DD550" s="382"/>
      <c r="DE550" s="382"/>
      <c r="DF550" s="382"/>
      <c r="DO550" s="452"/>
      <c r="DP550" s="455"/>
      <c r="DQ550" s="452"/>
      <c r="DR550" s="456"/>
      <c r="FC550" s="446">
        <f>IF(FC506="",80,((DMA!FT2)^2*(Header!FT3)^2/(Header!FG2*FD508/FD509)^2))</f>
        <v>80</v>
      </c>
    </row>
    <row r="551" spans="5:160" x14ac:dyDescent="0.3">
      <c r="F551" s="874"/>
      <c r="R551" s="528"/>
      <c r="AG551" s="461"/>
      <c r="AP551" s="472"/>
      <c r="AQ551" s="457"/>
      <c r="AR551" s="424"/>
      <c r="AS551" s="56"/>
      <c r="AT551" s="44"/>
      <c r="AU551" s="501"/>
      <c r="AV551" s="452"/>
      <c r="AW551" s="497"/>
      <c r="AX551" s="44"/>
      <c r="AY551" s="452"/>
      <c r="AZ551" s="56"/>
      <c r="BA551" s="452"/>
      <c r="BB551" s="455"/>
      <c r="BD551" s="56"/>
      <c r="BE551" s="452"/>
      <c r="BG551" s="456"/>
      <c r="BH551" s="457"/>
      <c r="BI551" s="56"/>
      <c r="CI551" s="452"/>
      <c r="CJ551" s="522"/>
      <c r="CK551" s="523"/>
      <c r="CL551" s="523"/>
      <c r="CM551" s="523"/>
      <c r="CN551" s="508"/>
      <c r="CO551" s="508"/>
      <c r="CP551" s="524"/>
      <c r="CQ551" s="525"/>
      <c r="CR551" s="476"/>
      <c r="CS551" s="382"/>
      <c r="CT551" s="477"/>
      <c r="DD551" s="382"/>
      <c r="DE551" s="382"/>
      <c r="DF551" s="382"/>
      <c r="DO551" s="452"/>
      <c r="DP551" s="455"/>
      <c r="DQ551" s="452"/>
      <c r="DR551" s="456"/>
      <c r="FD551" s="874"/>
    </row>
    <row r="552" spans="5:160" x14ac:dyDescent="0.3">
      <c r="R552" s="528"/>
      <c r="AG552" s="461"/>
      <c r="AP552" s="472"/>
      <c r="AQ552" s="457"/>
      <c r="AR552" s="424"/>
      <c r="AS552" s="56"/>
      <c r="AT552" s="44"/>
      <c r="AU552" s="501"/>
      <c r="AV552" s="452"/>
      <c r="AW552" s="497"/>
      <c r="AX552" s="44"/>
      <c r="AY552" s="452"/>
      <c r="AZ552" s="56"/>
      <c r="BA552" s="452"/>
      <c r="BB552" s="455"/>
      <c r="BD552" s="56"/>
      <c r="BE552" s="452"/>
      <c r="BG552" s="456"/>
      <c r="BH552" s="457"/>
      <c r="BI552" s="56"/>
      <c r="CI552" s="452"/>
      <c r="CJ552" s="522"/>
      <c r="CK552" s="523"/>
      <c r="CL552" s="523"/>
      <c r="CM552" s="523"/>
      <c r="CN552" s="508"/>
      <c r="CO552" s="508"/>
      <c r="CP552" s="524"/>
      <c r="CQ552" s="525"/>
      <c r="CR552" s="476"/>
      <c r="CS552" s="382"/>
      <c r="CT552" s="477"/>
      <c r="DD552" s="382"/>
      <c r="DE552" s="382"/>
      <c r="DF552" s="382"/>
      <c r="DO552" s="452"/>
      <c r="DP552" s="455"/>
      <c r="DQ552" s="452"/>
      <c r="DR552" s="456"/>
    </row>
    <row r="553" spans="5:160" x14ac:dyDescent="0.3">
      <c r="R553" s="528"/>
      <c r="AG553" s="461"/>
      <c r="AP553" s="472"/>
      <c r="AQ553" s="457"/>
      <c r="AR553" s="424"/>
      <c r="AS553" s="56"/>
      <c r="AT553" s="44"/>
      <c r="AU553" s="501"/>
      <c r="AV553" s="452"/>
      <c r="AW553" s="497"/>
      <c r="AX553" s="44"/>
      <c r="AY553" s="452"/>
      <c r="AZ553" s="56"/>
      <c r="BA553" s="452"/>
      <c r="BB553" s="455"/>
      <c r="BD553" s="56"/>
      <c r="BE553" s="452"/>
      <c r="BG553" s="456"/>
      <c r="BH553" s="457"/>
      <c r="BI553" s="56"/>
      <c r="CI553" s="452"/>
      <c r="CJ553" s="522"/>
      <c r="CK553" s="523"/>
      <c r="CL553" s="523"/>
      <c r="CM553" s="523"/>
      <c r="CN553" s="508"/>
      <c r="CO553" s="508"/>
      <c r="CP553" s="524"/>
      <c r="CQ553" s="525"/>
      <c r="CR553" s="476"/>
      <c r="CS553" s="382"/>
      <c r="CT553" s="477"/>
      <c r="DD553" s="382"/>
      <c r="DE553" s="382"/>
      <c r="DF553" s="382"/>
      <c r="DO553" s="452"/>
      <c r="DP553" s="455"/>
      <c r="DQ553" s="452"/>
      <c r="DR553" s="456"/>
    </row>
    <row r="554" spans="5:160" x14ac:dyDescent="0.3">
      <c r="R554" s="528"/>
      <c r="AG554" s="461"/>
      <c r="AP554" s="472"/>
      <c r="AQ554" s="457"/>
      <c r="AR554" s="424"/>
      <c r="AS554" s="56"/>
      <c r="AT554" s="44"/>
      <c r="AU554" s="501"/>
      <c r="AV554" s="452"/>
      <c r="AW554" s="497"/>
      <c r="AX554" s="44"/>
      <c r="AY554" s="452"/>
      <c r="AZ554" s="56"/>
      <c r="BA554" s="452"/>
      <c r="BB554" s="455"/>
      <c r="BD554" s="56"/>
      <c r="BE554" s="452"/>
      <c r="BG554" s="456"/>
      <c r="BH554" s="457"/>
      <c r="BI554" s="56"/>
      <c r="CI554" s="452"/>
      <c r="CJ554" s="522"/>
      <c r="CK554" s="523"/>
      <c r="CL554" s="523"/>
      <c r="CM554" s="523"/>
      <c r="CN554" s="508"/>
      <c r="CO554" s="508"/>
      <c r="CP554" s="524"/>
      <c r="CQ554" s="525"/>
      <c r="CR554" s="476"/>
      <c r="CS554" s="382"/>
      <c r="CT554" s="477"/>
      <c r="DD554" s="382"/>
      <c r="DE554" s="382"/>
      <c r="DF554" s="382"/>
      <c r="DO554" s="452"/>
      <c r="DP554" s="455"/>
      <c r="DQ554" s="452"/>
      <c r="DR554" s="456"/>
    </row>
    <row r="555" spans="5:160" x14ac:dyDescent="0.3">
      <c r="R555" s="528"/>
      <c r="AG555" s="461"/>
      <c r="AP555" s="472"/>
      <c r="AQ555" s="457"/>
      <c r="AR555" s="424"/>
      <c r="AS555" s="56"/>
      <c r="AT555" s="44"/>
      <c r="AU555" s="501"/>
      <c r="AV555" s="452"/>
      <c r="AW555" s="497"/>
      <c r="AX555" s="44"/>
      <c r="AY555" s="452"/>
      <c r="AZ555" s="56"/>
      <c r="BA555" s="452"/>
      <c r="BB555" s="455"/>
      <c r="BD555" s="56"/>
      <c r="BE555" s="452"/>
      <c r="BG555" s="456"/>
      <c r="BH555" s="457"/>
      <c r="BI555" s="56"/>
      <c r="CI555" s="452"/>
      <c r="CJ555" s="522"/>
      <c r="CK555" s="523"/>
      <c r="CL555" s="523"/>
      <c r="CM555" s="523"/>
      <c r="CN555" s="508"/>
      <c r="CO555" s="508"/>
      <c r="CP555" s="524"/>
      <c r="CQ555" s="525"/>
      <c r="CR555" s="476"/>
      <c r="CS555" s="382"/>
      <c r="CT555" s="477"/>
      <c r="DD555" s="382"/>
      <c r="DE555" s="382"/>
      <c r="DF555" s="382"/>
      <c r="DO555" s="452"/>
      <c r="DP555" s="455"/>
      <c r="DQ555" s="452"/>
      <c r="DR555" s="456"/>
    </row>
    <row r="556" spans="5:160" x14ac:dyDescent="0.3">
      <c r="R556" s="528"/>
      <c r="AG556" s="461"/>
      <c r="AP556" s="472"/>
      <c r="AQ556" s="457"/>
      <c r="AR556" s="424"/>
      <c r="AS556" s="56"/>
      <c r="AT556" s="44"/>
      <c r="AU556" s="501"/>
      <c r="AV556" s="452"/>
      <c r="AW556" s="497"/>
      <c r="AX556" s="44"/>
      <c r="AY556" s="452"/>
      <c r="AZ556" s="56"/>
      <c r="BA556" s="452"/>
      <c r="BB556" s="455"/>
      <c r="BD556" s="56"/>
      <c r="BE556" s="452"/>
      <c r="BG556" s="456"/>
      <c r="BH556" s="457"/>
      <c r="BI556" s="56"/>
      <c r="CI556" s="452"/>
      <c r="CJ556" s="522"/>
      <c r="CK556" s="523"/>
      <c r="CL556" s="523"/>
      <c r="CM556" s="523"/>
      <c r="CN556" s="508"/>
      <c r="CO556" s="508"/>
      <c r="CP556" s="524"/>
      <c r="CQ556" s="525"/>
      <c r="CR556" s="476"/>
      <c r="CS556" s="382"/>
      <c r="CT556" s="477"/>
      <c r="DD556" s="382"/>
      <c r="DE556" s="382"/>
      <c r="DF556" s="382"/>
      <c r="DO556" s="452"/>
      <c r="DP556" s="455"/>
      <c r="DQ556" s="452"/>
      <c r="DR556" s="456"/>
    </row>
    <row r="557" spans="5:160" x14ac:dyDescent="0.3">
      <c r="R557" s="528"/>
      <c r="AG557" s="461"/>
      <c r="AP557" s="472"/>
      <c r="AQ557" s="457"/>
      <c r="AR557" s="424"/>
      <c r="AS557" s="56"/>
      <c r="AT557" s="44"/>
      <c r="AU557" s="501"/>
      <c r="AV557" s="452"/>
      <c r="AW557" s="497"/>
      <c r="AX557" s="44"/>
      <c r="AY557" s="452"/>
      <c r="AZ557" s="56"/>
      <c r="BA557" s="452"/>
      <c r="BB557" s="455"/>
      <c r="BD557" s="56"/>
      <c r="BE557" s="452"/>
      <c r="BG557" s="456"/>
      <c r="BH557" s="457"/>
      <c r="BI557" s="56"/>
      <c r="CI557" s="452"/>
      <c r="CJ557" s="522"/>
      <c r="CK557" s="523"/>
      <c r="CL557" s="523"/>
      <c r="CM557" s="523"/>
      <c r="CN557" s="508"/>
      <c r="CO557" s="508"/>
      <c r="CP557" s="524"/>
      <c r="CQ557" s="525"/>
      <c r="CR557" s="476"/>
      <c r="CS557" s="382"/>
      <c r="CT557" s="477"/>
      <c r="DD557" s="382"/>
      <c r="DE557" s="382"/>
      <c r="DF557" s="382"/>
      <c r="DO557" s="452"/>
      <c r="DP557" s="455"/>
      <c r="DQ557" s="452"/>
      <c r="DR557" s="456"/>
    </row>
    <row r="558" spans="5:160" x14ac:dyDescent="0.3">
      <c r="R558" s="528"/>
      <c r="AG558" s="461"/>
      <c r="AP558" s="472"/>
      <c r="AQ558" s="457"/>
      <c r="AR558" s="424"/>
      <c r="AS558" s="56"/>
      <c r="AT558" s="44"/>
      <c r="AU558" s="501"/>
      <c r="AV558" s="452"/>
      <c r="AW558" s="497"/>
      <c r="AX558" s="44"/>
      <c r="AY558" s="452"/>
      <c r="AZ558" s="56"/>
      <c r="BA558" s="452"/>
      <c r="BB558" s="455"/>
      <c r="BD558" s="56"/>
      <c r="BE558" s="452"/>
      <c r="BG558" s="456"/>
      <c r="BH558" s="457"/>
      <c r="BI558" s="56"/>
      <c r="CI558" s="452"/>
      <c r="CJ558" s="522"/>
      <c r="CK558" s="523"/>
      <c r="CL558" s="523"/>
      <c r="CM558" s="523"/>
      <c r="CN558" s="508"/>
      <c r="CO558" s="508"/>
      <c r="CP558" s="524"/>
      <c r="CQ558" s="525"/>
      <c r="CR558" s="476"/>
      <c r="CS558" s="382"/>
      <c r="CT558" s="477"/>
      <c r="DD558" s="382"/>
      <c r="DE558" s="382"/>
      <c r="DF558" s="382"/>
      <c r="DO558" s="452"/>
      <c r="DP558" s="455"/>
      <c r="DQ558" s="452"/>
      <c r="DR558" s="456"/>
    </row>
    <row r="559" spans="5:160" x14ac:dyDescent="0.3">
      <c r="R559" s="528"/>
      <c r="AG559" s="461"/>
      <c r="AP559" s="472"/>
      <c r="AQ559" s="457"/>
      <c r="AR559" s="424"/>
      <c r="AS559" s="56"/>
      <c r="AT559" s="44"/>
      <c r="AU559" s="501"/>
      <c r="AV559" s="452"/>
      <c r="AW559" s="497"/>
      <c r="AX559" s="44"/>
      <c r="AY559" s="452"/>
      <c r="AZ559" s="56"/>
      <c r="BA559" s="452"/>
      <c r="BB559" s="455"/>
      <c r="BD559" s="56"/>
      <c r="BE559" s="452"/>
      <c r="BG559" s="456"/>
      <c r="BH559" s="457"/>
      <c r="BI559" s="56"/>
      <c r="CI559" s="452"/>
      <c r="CJ559" s="522"/>
      <c r="CK559" s="523"/>
      <c r="CL559" s="523"/>
      <c r="CM559" s="523"/>
      <c r="CN559" s="508"/>
      <c r="CO559" s="508"/>
      <c r="CP559" s="524"/>
      <c r="CQ559" s="525"/>
      <c r="CR559" s="476"/>
      <c r="CS559" s="382"/>
      <c r="CT559" s="477"/>
      <c r="DD559" s="382"/>
      <c r="DE559" s="382"/>
      <c r="DF559" s="382"/>
      <c r="DO559" s="452"/>
      <c r="DP559" s="455"/>
      <c r="DQ559" s="452"/>
      <c r="DR559" s="456"/>
    </row>
    <row r="560" spans="5:160" x14ac:dyDescent="0.3">
      <c r="R560" s="528"/>
      <c r="AG560" s="461"/>
      <c r="AP560" s="472"/>
      <c r="AQ560" s="457"/>
      <c r="AR560" s="424"/>
      <c r="AS560" s="56"/>
      <c r="AT560" s="44"/>
      <c r="AU560" s="501"/>
      <c r="AV560" s="452"/>
      <c r="AW560" s="497"/>
      <c r="AX560" s="44"/>
      <c r="AY560" s="452"/>
      <c r="AZ560" s="56"/>
      <c r="BA560" s="452"/>
      <c r="BB560" s="455"/>
      <c r="BD560" s="56"/>
      <c r="BE560" s="452"/>
      <c r="BG560" s="456"/>
      <c r="BH560" s="457"/>
      <c r="BI560" s="56"/>
      <c r="CI560" s="452"/>
      <c r="CJ560" s="522"/>
      <c r="CK560" s="523"/>
      <c r="CL560" s="523"/>
      <c r="CM560" s="523"/>
      <c r="CN560" s="508"/>
      <c r="CO560" s="508"/>
      <c r="CP560" s="524"/>
      <c r="CQ560" s="525"/>
      <c r="CR560" s="476"/>
      <c r="CS560" s="382"/>
      <c r="CT560" s="477"/>
      <c r="DD560" s="382"/>
      <c r="DE560" s="382"/>
      <c r="DF560" s="382"/>
      <c r="DO560" s="452"/>
      <c r="DP560" s="455"/>
      <c r="DQ560" s="452"/>
      <c r="DR560" s="456"/>
    </row>
    <row r="561" spans="18:122" x14ac:dyDescent="0.3">
      <c r="R561" s="528"/>
      <c r="AG561" s="461"/>
      <c r="AP561" s="472"/>
      <c r="AQ561" s="457"/>
      <c r="AR561" s="424"/>
      <c r="AS561" s="56"/>
      <c r="AT561" s="44"/>
      <c r="AU561" s="501"/>
      <c r="AV561" s="452"/>
      <c r="AW561" s="497"/>
      <c r="AX561" s="44"/>
      <c r="AY561" s="452"/>
      <c r="AZ561" s="56"/>
      <c r="BA561" s="452"/>
      <c r="BB561" s="455"/>
      <c r="BD561" s="56"/>
      <c r="BE561" s="452"/>
      <c r="BG561" s="456"/>
      <c r="BH561" s="457"/>
      <c r="BI561" s="56"/>
      <c r="CI561" s="452"/>
      <c r="CJ561" s="522"/>
      <c r="CK561" s="523"/>
      <c r="CL561" s="523"/>
      <c r="CM561" s="523"/>
      <c r="CN561" s="508"/>
      <c r="CO561" s="508"/>
      <c r="CP561" s="524"/>
      <c r="CQ561" s="525"/>
      <c r="CR561" s="476"/>
      <c r="CS561" s="382"/>
      <c r="CT561" s="477"/>
      <c r="DD561" s="382"/>
      <c r="DE561" s="382"/>
      <c r="DF561" s="382"/>
      <c r="DO561" s="452"/>
      <c r="DP561" s="455"/>
      <c r="DQ561" s="452"/>
      <c r="DR561" s="456"/>
    </row>
    <row r="562" spans="18:122" x14ac:dyDescent="0.3">
      <c r="R562" s="528"/>
      <c r="AG562" s="461"/>
      <c r="AP562" s="472"/>
      <c r="AQ562" s="457"/>
      <c r="AR562" s="424"/>
      <c r="AS562" s="56"/>
      <c r="AT562" s="44"/>
      <c r="AU562" s="501"/>
      <c r="AV562" s="452"/>
      <c r="AW562" s="497"/>
      <c r="AX562" s="44"/>
      <c r="AY562" s="452"/>
      <c r="AZ562" s="56"/>
      <c r="BA562" s="452"/>
      <c r="BB562" s="455"/>
      <c r="BD562" s="56"/>
      <c r="BE562" s="452"/>
      <c r="BG562" s="456"/>
      <c r="BH562" s="457"/>
      <c r="BI562" s="56"/>
      <c r="CI562" s="452"/>
      <c r="CJ562" s="522"/>
      <c r="CK562" s="523"/>
      <c r="CL562" s="523"/>
      <c r="CM562" s="523"/>
      <c r="CN562" s="508"/>
      <c r="CO562" s="508"/>
      <c r="CP562" s="524"/>
      <c r="CQ562" s="525"/>
      <c r="CR562" s="476"/>
      <c r="CS562" s="382"/>
      <c r="CT562" s="477"/>
      <c r="DD562" s="382"/>
      <c r="DE562" s="382"/>
      <c r="DF562" s="382"/>
      <c r="DO562" s="452"/>
      <c r="DP562" s="455"/>
      <c r="DQ562" s="452"/>
      <c r="DR562" s="456"/>
    </row>
    <row r="563" spans="18:122" x14ac:dyDescent="0.3">
      <c r="R563" s="528"/>
      <c r="AG563" s="461"/>
      <c r="AP563" s="472"/>
      <c r="AQ563" s="457"/>
      <c r="AR563" s="424"/>
      <c r="AS563" s="56"/>
      <c r="AT563" s="44"/>
      <c r="AU563" s="501"/>
      <c r="AV563" s="452"/>
      <c r="AW563" s="497"/>
      <c r="AX563" s="44"/>
      <c r="AY563" s="452"/>
      <c r="AZ563" s="56"/>
      <c r="BA563" s="452"/>
      <c r="BB563" s="455"/>
      <c r="BD563" s="56"/>
      <c r="BE563" s="452"/>
      <c r="BG563" s="456"/>
      <c r="BH563" s="457"/>
      <c r="BI563" s="56"/>
      <c r="CI563" s="452"/>
      <c r="CJ563" s="522"/>
      <c r="CK563" s="523"/>
      <c r="CL563" s="523"/>
      <c r="CM563" s="523"/>
      <c r="CN563" s="508"/>
      <c r="CO563" s="508"/>
      <c r="CP563" s="524"/>
      <c r="CQ563" s="525"/>
      <c r="CR563" s="476"/>
      <c r="CS563" s="382"/>
      <c r="CT563" s="477"/>
      <c r="DD563" s="382"/>
      <c r="DE563" s="382"/>
      <c r="DF563" s="382"/>
      <c r="DO563" s="452"/>
      <c r="DP563" s="455"/>
      <c r="DQ563" s="452"/>
      <c r="DR563" s="456"/>
    </row>
    <row r="564" spans="18:122" x14ac:dyDescent="0.3">
      <c r="R564" s="528"/>
      <c r="AG564" s="461"/>
      <c r="AP564" s="472"/>
      <c r="AQ564" s="457"/>
      <c r="AR564" s="424"/>
      <c r="AS564" s="56"/>
      <c r="AT564" s="44"/>
      <c r="AU564" s="501"/>
      <c r="AV564" s="452"/>
      <c r="AW564" s="497"/>
      <c r="AX564" s="44"/>
      <c r="AY564" s="452"/>
      <c r="AZ564" s="56"/>
      <c r="BA564" s="452"/>
      <c r="BB564" s="455"/>
      <c r="BD564" s="56"/>
      <c r="BE564" s="452"/>
      <c r="BG564" s="456"/>
      <c r="BH564" s="457"/>
      <c r="BI564" s="56"/>
      <c r="CI564" s="452"/>
      <c r="CJ564" s="522"/>
      <c r="CK564" s="523"/>
      <c r="CL564" s="523"/>
      <c r="CM564" s="523"/>
      <c r="CN564" s="508"/>
      <c r="CO564" s="508"/>
      <c r="CP564" s="524"/>
      <c r="CQ564" s="525"/>
      <c r="CR564" s="476"/>
      <c r="CS564" s="382"/>
      <c r="CT564" s="477"/>
      <c r="DD564" s="382"/>
      <c r="DE564" s="382"/>
      <c r="DF564" s="382"/>
      <c r="DO564" s="452"/>
      <c r="DP564" s="455"/>
      <c r="DQ564" s="452"/>
      <c r="DR564" s="456"/>
    </row>
    <row r="565" spans="18:122" x14ac:dyDescent="0.3">
      <c r="R565" s="528"/>
      <c r="AG565" s="461"/>
      <c r="AP565" s="472"/>
      <c r="AQ565" s="457"/>
      <c r="AR565" s="424"/>
      <c r="AS565" s="56"/>
      <c r="AT565" s="44"/>
      <c r="AU565" s="501"/>
      <c r="AV565" s="452"/>
      <c r="AW565" s="497"/>
      <c r="AX565" s="44"/>
      <c r="AY565" s="452"/>
      <c r="AZ565" s="56"/>
      <c r="BA565" s="452"/>
      <c r="BB565" s="455"/>
      <c r="BD565" s="56"/>
      <c r="BE565" s="452"/>
      <c r="BG565" s="456"/>
      <c r="BH565" s="457"/>
      <c r="BI565" s="56"/>
      <c r="CI565" s="452"/>
      <c r="CJ565" s="522"/>
      <c r="CK565" s="523"/>
      <c r="CL565" s="523"/>
      <c r="CM565" s="523"/>
      <c r="CN565" s="508"/>
      <c r="CO565" s="508"/>
      <c r="CP565" s="524"/>
      <c r="CQ565" s="525"/>
      <c r="CR565" s="476"/>
      <c r="CS565" s="382"/>
      <c r="CT565" s="477"/>
      <c r="DD565" s="382"/>
      <c r="DE565" s="382"/>
      <c r="DF565" s="382"/>
      <c r="DO565" s="452"/>
      <c r="DP565" s="455"/>
      <c r="DQ565" s="452"/>
      <c r="DR565" s="456"/>
    </row>
    <row r="566" spans="18:122" x14ac:dyDescent="0.3">
      <c r="R566" s="528"/>
      <c r="AP566" s="472"/>
      <c r="AQ566" s="457"/>
      <c r="AR566" s="424"/>
      <c r="AS566" s="56"/>
      <c r="AT566" s="44"/>
      <c r="AU566" s="501"/>
      <c r="AV566" s="452"/>
      <c r="AW566" s="497"/>
      <c r="AX566" s="44"/>
      <c r="AY566" s="452"/>
      <c r="AZ566" s="56"/>
      <c r="BA566" s="452"/>
      <c r="BB566" s="455"/>
      <c r="BD566" s="56"/>
      <c r="BE566" s="452"/>
      <c r="BG566" s="456"/>
      <c r="BH566" s="457"/>
      <c r="BI566" s="56"/>
      <c r="CI566" s="452"/>
      <c r="CJ566" s="522"/>
      <c r="CK566" s="523"/>
      <c r="CL566" s="523"/>
      <c r="CM566" s="523"/>
      <c r="CN566" s="508"/>
      <c r="CO566" s="508"/>
      <c r="CP566" s="524"/>
      <c r="CQ566" s="525"/>
      <c r="CR566" s="476"/>
      <c r="CS566" s="382"/>
      <c r="CT566" s="477"/>
      <c r="DD566" s="382"/>
      <c r="DE566" s="382"/>
      <c r="DF566" s="382"/>
      <c r="DO566" s="452"/>
      <c r="DP566" s="455"/>
      <c r="DQ566" s="452"/>
      <c r="DR566" s="456"/>
    </row>
    <row r="567" spans="18:122" x14ac:dyDescent="0.3">
      <c r="R567" s="528"/>
      <c r="AP567" s="472"/>
      <c r="AQ567" s="457"/>
      <c r="AR567" s="424"/>
      <c r="AS567" s="56"/>
      <c r="AT567" s="44"/>
      <c r="AU567" s="501"/>
      <c r="AV567" s="452"/>
      <c r="AW567" s="497"/>
      <c r="AX567" s="44"/>
      <c r="AY567" s="452"/>
      <c r="AZ567" s="56"/>
      <c r="BA567" s="452"/>
      <c r="BB567" s="455"/>
      <c r="BD567" s="56"/>
      <c r="BE567" s="452"/>
      <c r="BG567" s="456"/>
      <c r="BH567" s="457"/>
      <c r="BI567" s="56"/>
      <c r="CI567" s="452"/>
      <c r="CJ567" s="522"/>
      <c r="CK567" s="523"/>
      <c r="CL567" s="523"/>
      <c r="CM567" s="523"/>
      <c r="CN567" s="508"/>
      <c r="CO567" s="508"/>
      <c r="CP567" s="524"/>
      <c r="CQ567" s="525"/>
      <c r="CR567" s="476"/>
      <c r="CS567" s="382"/>
      <c r="CT567" s="477"/>
      <c r="DD567" s="382"/>
      <c r="DE567" s="382"/>
      <c r="DF567" s="382"/>
      <c r="DO567" s="452"/>
      <c r="DP567" s="455"/>
      <c r="DQ567" s="452"/>
      <c r="DR567" s="456"/>
    </row>
    <row r="568" spans="18:122" x14ac:dyDescent="0.3">
      <c r="R568" s="528"/>
      <c r="AP568" s="472"/>
      <c r="AQ568" s="457"/>
      <c r="AR568" s="424"/>
      <c r="AS568" s="56"/>
      <c r="AT568" s="44"/>
      <c r="AU568" s="501"/>
      <c r="AV568" s="452"/>
      <c r="AW568" s="497"/>
      <c r="AX568" s="44"/>
      <c r="AY568" s="452"/>
      <c r="AZ568" s="56"/>
      <c r="BA568" s="452"/>
      <c r="BB568" s="455"/>
      <c r="BD568" s="56"/>
      <c r="BE568" s="452"/>
      <c r="BG568" s="456"/>
      <c r="BH568" s="457"/>
      <c r="BI568" s="56"/>
      <c r="CI568" s="452"/>
      <c r="CJ568" s="522"/>
      <c r="CK568" s="523"/>
      <c r="CL568" s="523"/>
      <c r="CM568" s="523"/>
      <c r="CN568" s="508"/>
      <c r="CO568" s="508"/>
      <c r="CP568" s="524"/>
      <c r="CQ568" s="525"/>
      <c r="CR568" s="476"/>
      <c r="CS568" s="382"/>
      <c r="CT568" s="477"/>
      <c r="DD568" s="382"/>
      <c r="DE568" s="382"/>
      <c r="DF568" s="382"/>
      <c r="DO568" s="452"/>
      <c r="DP568" s="455"/>
      <c r="DQ568" s="452"/>
      <c r="DR568" s="456"/>
    </row>
    <row r="569" spans="18:122" x14ac:dyDescent="0.3">
      <c r="R569" s="528"/>
      <c r="AP569" s="472"/>
      <c r="AQ569" s="457"/>
      <c r="AR569" s="424"/>
      <c r="AS569" s="56"/>
      <c r="AT569" s="44"/>
      <c r="AU569" s="501"/>
      <c r="AV569" s="452"/>
      <c r="AW569" s="497"/>
      <c r="AX569" s="44"/>
      <c r="AY569" s="452"/>
      <c r="AZ569" s="56"/>
      <c r="BA569" s="452"/>
      <c r="BB569" s="455"/>
      <c r="BD569" s="56"/>
      <c r="BE569" s="452"/>
      <c r="BG569" s="456"/>
      <c r="BH569" s="457"/>
      <c r="BI569" s="56"/>
      <c r="CI569" s="452"/>
      <c r="CJ569" s="522"/>
      <c r="CK569" s="523"/>
      <c r="CL569" s="523"/>
      <c r="CM569" s="523"/>
      <c r="CN569" s="508"/>
      <c r="CO569" s="508"/>
      <c r="CP569" s="524"/>
      <c r="CQ569" s="525"/>
      <c r="CR569" s="476"/>
      <c r="CS569" s="382"/>
      <c r="CT569" s="477"/>
      <c r="DD569" s="382"/>
      <c r="DE569" s="382"/>
      <c r="DF569" s="382"/>
      <c r="DO569" s="452"/>
      <c r="DP569" s="455"/>
      <c r="DQ569" s="452"/>
      <c r="DR569" s="456"/>
    </row>
    <row r="570" spans="18:122" x14ac:dyDescent="0.3">
      <c r="R570" s="528"/>
      <c r="AP570" s="472"/>
      <c r="AQ570" s="457"/>
      <c r="AR570" s="424"/>
      <c r="AS570" s="56"/>
      <c r="AT570" s="44"/>
      <c r="AU570" s="501"/>
      <c r="AV570" s="452"/>
      <c r="AW570" s="497"/>
      <c r="AX570" s="44"/>
      <c r="AY570" s="452"/>
      <c r="AZ570" s="56"/>
      <c r="BA570" s="452"/>
      <c r="BB570" s="455"/>
      <c r="BD570" s="56"/>
      <c r="BE570" s="452"/>
      <c r="BG570" s="456"/>
      <c r="BH570" s="457"/>
      <c r="BI570" s="56"/>
      <c r="CI570" s="452"/>
      <c r="CJ570" s="522"/>
      <c r="CK570" s="523"/>
      <c r="CL570" s="523"/>
      <c r="CM570" s="523"/>
      <c r="CN570" s="508"/>
      <c r="CO570" s="508"/>
      <c r="CP570" s="524"/>
      <c r="CQ570" s="525"/>
      <c r="CR570" s="476"/>
      <c r="CS570" s="382"/>
      <c r="CT570" s="477"/>
      <c r="DD570" s="382"/>
      <c r="DE570" s="382"/>
      <c r="DF570" s="382"/>
      <c r="DO570" s="452"/>
      <c r="DP570" s="455"/>
      <c r="DQ570" s="452"/>
      <c r="DR570" s="456"/>
    </row>
    <row r="571" spans="18:122" ht="14.5" thickBot="1" x14ac:dyDescent="0.35">
      <c r="R571" s="528"/>
      <c r="AP571" s="472"/>
      <c r="AQ571" s="457"/>
      <c r="AR571" s="424"/>
      <c r="AS571" s="56"/>
      <c r="AT571" s="44"/>
      <c r="AU571" s="501"/>
      <c r="AV571" s="452"/>
      <c r="AW571" s="497"/>
      <c r="AX571" s="44"/>
      <c r="AY571" s="452"/>
      <c r="AZ571" s="56"/>
      <c r="BA571" s="452"/>
      <c r="BB571" s="455"/>
      <c r="BD571" s="56"/>
      <c r="BE571" s="452"/>
      <c r="BG571" s="456"/>
      <c r="BH571" s="457"/>
      <c r="BI571" s="56"/>
      <c r="CI571" s="452"/>
      <c r="CJ571" s="522"/>
      <c r="CK571" s="523"/>
      <c r="CL571" s="523"/>
      <c r="CM571" s="523"/>
      <c r="CN571" s="508"/>
      <c r="CO571" s="508"/>
      <c r="CP571" s="524"/>
      <c r="CQ571" s="525"/>
      <c r="CR571" s="476"/>
      <c r="CS571" s="382"/>
      <c r="CT571" s="477"/>
      <c r="DD571" s="382"/>
      <c r="DE571" s="382"/>
      <c r="DF571" s="382"/>
      <c r="DO571" s="452"/>
      <c r="DP571" s="455"/>
      <c r="DQ571" s="452"/>
      <c r="DR571" s="456"/>
    </row>
    <row r="572" spans="18:122" x14ac:dyDescent="0.3">
      <c r="R572" s="528"/>
      <c r="AP572" s="472"/>
      <c r="AQ572" s="457"/>
      <c r="AR572" s="424"/>
      <c r="AS572" s="56"/>
      <c r="AT572" s="44"/>
      <c r="AU572" s="501"/>
      <c r="AV572" s="452"/>
      <c r="AW572" s="497"/>
      <c r="AX572" s="44"/>
      <c r="AY572" s="452"/>
      <c r="AZ572" s="56"/>
      <c r="BA572" s="452"/>
      <c r="BB572" s="455"/>
      <c r="BD572" s="56"/>
      <c r="BE572" s="452"/>
      <c r="BG572" s="456"/>
      <c r="BH572" s="457"/>
      <c r="BI572" s="56"/>
      <c r="BK572" s="412"/>
      <c r="BL572" s="406"/>
      <c r="BM572" s="406"/>
      <c r="BN572" s="406"/>
      <c r="BO572" s="406"/>
      <c r="BP572" s="402"/>
      <c r="BQ572" s="403"/>
      <c r="CI572" s="452"/>
      <c r="CJ572" s="522"/>
      <c r="CK572" s="523"/>
      <c r="CL572" s="523"/>
      <c r="CM572" s="523"/>
      <c r="CN572" s="508"/>
      <c r="CO572" s="508"/>
      <c r="CP572" s="524"/>
      <c r="CQ572" s="525"/>
      <c r="CR572" s="476"/>
      <c r="CS572" s="382"/>
      <c r="CT572" s="477"/>
      <c r="DD572" s="382"/>
      <c r="DE572" s="382"/>
      <c r="DF572" s="382"/>
      <c r="DO572" s="452"/>
      <c r="DP572" s="455"/>
      <c r="DQ572" s="452"/>
      <c r="DR572" s="456"/>
    </row>
    <row r="573" spans="18:122" x14ac:dyDescent="0.3">
      <c r="R573" s="528"/>
      <c r="AP573" s="472"/>
      <c r="AQ573" s="457"/>
      <c r="AR573" s="424"/>
      <c r="AS573" s="56"/>
      <c r="AT573" s="44"/>
      <c r="AU573" s="501"/>
      <c r="AV573" s="452"/>
      <c r="AW573" s="497"/>
      <c r="AX573" s="44"/>
      <c r="AY573" s="452"/>
      <c r="AZ573" s="56"/>
      <c r="BA573" s="452"/>
      <c r="BB573" s="455"/>
      <c r="BD573" s="56"/>
      <c r="BE573" s="452"/>
      <c r="BG573" s="456"/>
      <c r="BH573" s="457"/>
      <c r="BI573" s="56"/>
      <c r="BK573" s="530"/>
      <c r="BL573" s="382"/>
      <c r="BM573" s="381"/>
      <c r="BN573" s="382"/>
      <c r="BO573" s="382"/>
      <c r="BQ573" s="438"/>
      <c r="CI573" s="452"/>
      <c r="CJ573" s="522"/>
      <c r="CK573" s="523"/>
      <c r="CL573" s="523"/>
      <c r="CM573" s="523"/>
      <c r="CN573" s="508"/>
      <c r="CO573" s="508"/>
      <c r="CP573" s="524"/>
      <c r="CQ573" s="525"/>
      <c r="CR573" s="476"/>
      <c r="CS573" s="382"/>
      <c r="CT573" s="477"/>
      <c r="DD573" s="382"/>
      <c r="DE573" s="382"/>
      <c r="DF573" s="382"/>
      <c r="DO573" s="452"/>
      <c r="DP573" s="455"/>
      <c r="DQ573" s="452"/>
      <c r="DR573" s="456"/>
    </row>
    <row r="574" spans="18:122" x14ac:dyDescent="0.3">
      <c r="R574" s="528"/>
      <c r="AP574" s="472"/>
      <c r="AQ574" s="457"/>
      <c r="AR574" s="424"/>
      <c r="AS574" s="56"/>
      <c r="AT574" s="44"/>
      <c r="AU574" s="501"/>
      <c r="AV574" s="452"/>
      <c r="AW574" s="497"/>
      <c r="AX574" s="44"/>
      <c r="AY574" s="452"/>
      <c r="AZ574" s="56"/>
      <c r="BA574" s="452"/>
      <c r="BB574" s="455"/>
      <c r="BD574" s="56"/>
      <c r="BE574" s="452"/>
      <c r="BG574" s="456"/>
      <c r="BH574" s="457"/>
      <c r="BI574" s="56"/>
      <c r="BK574" s="461"/>
      <c r="BL574" s="382"/>
      <c r="BM574" s="381"/>
      <c r="BN574" s="382"/>
      <c r="BO574" s="382"/>
      <c r="BQ574" s="438"/>
      <c r="CI574" s="452"/>
      <c r="CJ574" s="522"/>
      <c r="CK574" s="523"/>
      <c r="CL574" s="523"/>
      <c r="CM574" s="523"/>
      <c r="CN574" s="508"/>
      <c r="CO574" s="508"/>
      <c r="CP574" s="524"/>
      <c r="CQ574" s="525"/>
      <c r="CR574" s="476"/>
      <c r="CS574" s="382"/>
      <c r="CT574" s="477"/>
      <c r="DD574" s="382"/>
      <c r="DE574" s="382"/>
      <c r="DF574" s="382"/>
      <c r="DO574" s="452"/>
      <c r="DP574" s="455"/>
      <c r="DQ574" s="452"/>
      <c r="DR574" s="456"/>
    </row>
    <row r="575" spans="18:122" x14ac:dyDescent="0.3">
      <c r="R575" s="528"/>
      <c r="AP575" s="472"/>
      <c r="AQ575" s="457"/>
      <c r="AR575" s="424"/>
      <c r="AS575" s="56"/>
      <c r="AT575" s="44"/>
      <c r="AU575" s="501"/>
      <c r="AV575" s="452"/>
      <c r="AW575" s="497"/>
      <c r="AX575" s="44"/>
      <c r="AY575" s="452"/>
      <c r="AZ575" s="56"/>
      <c r="BA575" s="452"/>
      <c r="BB575" s="455"/>
      <c r="BD575" s="56"/>
      <c r="BE575" s="452"/>
      <c r="BG575" s="456"/>
      <c r="BH575" s="457"/>
      <c r="BI575" s="56"/>
      <c r="BK575" s="461"/>
      <c r="BL575" s="382"/>
      <c r="BM575" s="381"/>
      <c r="BN575" s="382"/>
      <c r="BO575" s="382"/>
      <c r="BQ575" s="438"/>
      <c r="CI575" s="452"/>
      <c r="CJ575" s="522"/>
      <c r="CK575" s="523"/>
      <c r="CL575" s="523"/>
      <c r="CM575" s="523"/>
      <c r="CN575" s="508"/>
      <c r="CO575" s="508"/>
      <c r="CP575" s="524"/>
      <c r="CQ575" s="525"/>
      <c r="CR575" s="476"/>
      <c r="CS575" s="382"/>
      <c r="CT575" s="477"/>
      <c r="DD575" s="382"/>
      <c r="DE575" s="382"/>
      <c r="DF575" s="382"/>
      <c r="DO575" s="452"/>
      <c r="DP575" s="455"/>
      <c r="DQ575" s="452"/>
      <c r="DR575" s="456"/>
    </row>
    <row r="576" spans="18:122" x14ac:dyDescent="0.3">
      <c r="R576" s="528"/>
      <c r="AP576" s="472"/>
      <c r="AQ576" s="457"/>
      <c r="AR576" s="424"/>
      <c r="AS576" s="56"/>
      <c r="AT576" s="44"/>
      <c r="AU576" s="501"/>
      <c r="AV576" s="452"/>
      <c r="AW576" s="497"/>
      <c r="AX576" s="44"/>
      <c r="AY576" s="452"/>
      <c r="AZ576" s="56"/>
      <c r="BA576" s="452"/>
      <c r="BB576" s="455"/>
      <c r="BD576" s="56"/>
      <c r="BE576" s="452"/>
      <c r="BG576" s="456"/>
      <c r="BH576" s="457"/>
      <c r="BI576" s="56"/>
      <c r="BK576" s="461"/>
      <c r="BL576" s="382"/>
      <c r="BM576" s="381"/>
      <c r="BN576" s="382"/>
      <c r="BO576" s="382"/>
      <c r="BQ576" s="438"/>
      <c r="CI576" s="452"/>
      <c r="CJ576" s="522"/>
      <c r="CK576" s="523"/>
      <c r="CL576" s="523"/>
      <c r="CM576" s="523"/>
      <c r="CN576" s="508"/>
      <c r="CO576" s="508"/>
      <c r="CP576" s="524"/>
      <c r="CQ576" s="525"/>
      <c r="CR576" s="476"/>
      <c r="CS576" s="382"/>
      <c r="CT576" s="477"/>
      <c r="DD576" s="382"/>
      <c r="DE576" s="382"/>
      <c r="DF576" s="382"/>
      <c r="DO576" s="452"/>
      <c r="DP576" s="455"/>
      <c r="DQ576" s="452"/>
      <c r="DR576" s="456"/>
    </row>
    <row r="577" spans="18:122" x14ac:dyDescent="0.3">
      <c r="R577" s="528"/>
      <c r="AP577" s="472"/>
      <c r="AQ577" s="457"/>
      <c r="AR577" s="424"/>
      <c r="AS577" s="56"/>
      <c r="AT577" s="44"/>
      <c r="AU577" s="501"/>
      <c r="AV577" s="452"/>
      <c r="AW577" s="497"/>
      <c r="AX577" s="44"/>
      <c r="AY577" s="452"/>
      <c r="AZ577" s="56"/>
      <c r="BA577" s="452"/>
      <c r="BB577" s="455"/>
      <c r="BD577" s="56"/>
      <c r="BE577" s="452"/>
      <c r="BG577" s="456"/>
      <c r="BH577" s="457"/>
      <c r="BI577" s="56"/>
      <c r="BK577" s="461"/>
      <c r="BL577" s="382"/>
      <c r="BM577" s="381"/>
      <c r="BN577" s="382"/>
      <c r="BO577" s="382"/>
      <c r="BQ577" s="438"/>
      <c r="CI577" s="452"/>
      <c r="CJ577" s="522"/>
      <c r="CK577" s="523"/>
      <c r="CL577" s="523"/>
      <c r="CM577" s="523"/>
      <c r="CN577" s="508"/>
      <c r="CO577" s="508"/>
      <c r="CP577" s="524"/>
      <c r="CQ577" s="525"/>
      <c r="CR577" s="476"/>
      <c r="CS577" s="382"/>
      <c r="CT577" s="477"/>
      <c r="DD577" s="382"/>
      <c r="DE577" s="382"/>
      <c r="DF577" s="382"/>
      <c r="DO577" s="452"/>
      <c r="DP577" s="455"/>
      <c r="DQ577" s="452"/>
      <c r="DR577" s="456"/>
    </row>
    <row r="578" spans="18:122" x14ac:dyDescent="0.3">
      <c r="R578" s="528"/>
      <c r="AP578" s="472"/>
      <c r="AQ578" s="457"/>
      <c r="AR578" s="424"/>
      <c r="AS578" s="56"/>
      <c r="AT578" s="44"/>
      <c r="AU578" s="501"/>
      <c r="AV578" s="452"/>
      <c r="AW578" s="497"/>
      <c r="AX578" s="44"/>
      <c r="AY578" s="452"/>
      <c r="AZ578" s="56"/>
      <c r="BA578" s="452"/>
      <c r="BB578" s="455"/>
      <c r="BD578" s="56"/>
      <c r="BE578" s="452"/>
      <c r="BG578" s="456"/>
      <c r="BH578" s="457"/>
      <c r="BI578" s="56"/>
      <c r="BK578" s="461"/>
      <c r="BL578" s="382"/>
      <c r="BM578" s="381"/>
      <c r="BN578" s="382"/>
      <c r="BO578" s="382"/>
      <c r="BQ578" s="438"/>
      <c r="CI578" s="452"/>
      <c r="CJ578" s="522"/>
      <c r="CK578" s="523"/>
      <c r="CL578" s="523"/>
      <c r="CM578" s="523"/>
      <c r="CN578" s="508"/>
      <c r="CO578" s="508"/>
      <c r="CP578" s="524"/>
      <c r="CQ578" s="525"/>
      <c r="CR578" s="476"/>
      <c r="CS578" s="382"/>
      <c r="CT578" s="477"/>
      <c r="DD578" s="382"/>
      <c r="DE578" s="382"/>
      <c r="DF578" s="382"/>
      <c r="DO578" s="452"/>
      <c r="DP578" s="455"/>
      <c r="DQ578" s="452"/>
      <c r="DR578" s="456"/>
    </row>
    <row r="579" spans="18:122" x14ac:dyDescent="0.3">
      <c r="R579" s="528"/>
      <c r="AP579" s="472"/>
      <c r="AQ579" s="457"/>
      <c r="AR579" s="424"/>
      <c r="AS579" s="56"/>
      <c r="AT579" s="44"/>
      <c r="AU579" s="501"/>
      <c r="AV579" s="452"/>
      <c r="AW579" s="497"/>
      <c r="AX579" s="44"/>
      <c r="AY579" s="452"/>
      <c r="AZ579" s="56"/>
      <c r="BA579" s="452"/>
      <c r="BB579" s="455"/>
      <c r="BD579" s="56"/>
      <c r="BE579" s="452"/>
      <c r="BG579" s="456"/>
      <c r="BH579" s="457"/>
      <c r="BI579" s="56"/>
      <c r="BK579" s="461"/>
      <c r="BL579" s="382"/>
      <c r="BM579" s="381"/>
      <c r="BN579" s="382"/>
      <c r="BO579" s="382"/>
      <c r="BQ579" s="438"/>
      <c r="CI579" s="452"/>
      <c r="CJ579" s="522"/>
      <c r="CK579" s="523"/>
      <c r="CL579" s="523"/>
      <c r="CM579" s="523"/>
      <c r="CN579" s="508"/>
      <c r="CO579" s="508"/>
      <c r="CP579" s="524"/>
      <c r="CQ579" s="525"/>
      <c r="CR579" s="476"/>
      <c r="CS579" s="382"/>
      <c r="CT579" s="477"/>
      <c r="DD579" s="382"/>
      <c r="DE579" s="382"/>
      <c r="DF579" s="382"/>
      <c r="DO579" s="452"/>
      <c r="DP579" s="455"/>
      <c r="DQ579" s="452"/>
      <c r="DR579" s="456"/>
    </row>
    <row r="580" spans="18:122" x14ac:dyDescent="0.3">
      <c r="R580" s="528"/>
      <c r="AP580" s="472"/>
      <c r="AQ580" s="457"/>
      <c r="AR580" s="424"/>
      <c r="AS580" s="56"/>
      <c r="AT580" s="44"/>
      <c r="AU580" s="501"/>
      <c r="AV580" s="452"/>
      <c r="AW580" s="497"/>
      <c r="AX580" s="44"/>
      <c r="AY580" s="452"/>
      <c r="AZ580" s="56"/>
      <c r="BA580" s="452"/>
      <c r="BB580" s="455"/>
      <c r="BD580" s="56"/>
      <c r="BE580" s="452"/>
      <c r="BG580" s="456"/>
      <c r="BH580" s="457"/>
      <c r="BI580" s="56"/>
      <c r="BK580" s="461"/>
      <c r="BL580" s="382"/>
      <c r="BM580" s="381"/>
      <c r="BN580" s="382"/>
      <c r="BO580" s="382"/>
      <c r="BQ580" s="438"/>
      <c r="CI580" s="452"/>
      <c r="CJ580" s="522"/>
      <c r="CK580" s="523"/>
      <c r="CL580" s="523"/>
      <c r="CM580" s="523"/>
      <c r="CN580" s="508"/>
      <c r="CO580" s="508"/>
      <c r="CP580" s="524"/>
      <c r="CQ580" s="525"/>
      <c r="CR580" s="476"/>
      <c r="CS580" s="382"/>
      <c r="CT580" s="477"/>
      <c r="DD580" s="382"/>
      <c r="DE580" s="382"/>
      <c r="DF580" s="382"/>
      <c r="DO580" s="452"/>
      <c r="DP580" s="455"/>
      <c r="DQ580" s="452"/>
      <c r="DR580" s="456"/>
    </row>
    <row r="581" spans="18:122" x14ac:dyDescent="0.3">
      <c r="R581" s="528"/>
      <c r="AP581" s="472"/>
      <c r="AQ581" s="457"/>
      <c r="AR581" s="424"/>
      <c r="AS581" s="56"/>
      <c r="AT581" s="44"/>
      <c r="AU581" s="501"/>
      <c r="AV581" s="452"/>
      <c r="AW581" s="497"/>
      <c r="AX581" s="44"/>
      <c r="AY581" s="452"/>
      <c r="AZ581" s="56"/>
      <c r="BA581" s="452"/>
      <c r="BB581" s="455"/>
      <c r="BD581" s="56"/>
      <c r="BE581" s="452"/>
      <c r="BG581" s="456"/>
      <c r="BH581" s="457"/>
      <c r="BI581" s="56"/>
      <c r="BK581" s="461"/>
      <c r="BL581" s="382"/>
      <c r="BM581" s="381"/>
      <c r="BN581" s="382"/>
      <c r="BO581" s="382"/>
      <c r="BQ581" s="438"/>
      <c r="CI581" s="452"/>
      <c r="CJ581" s="522"/>
      <c r="CK581" s="523"/>
      <c r="CL581" s="523"/>
      <c r="CM581" s="523"/>
      <c r="CN581" s="508"/>
      <c r="CO581" s="508"/>
      <c r="CP581" s="524"/>
      <c r="CQ581" s="525"/>
      <c r="CR581" s="476"/>
      <c r="CS581" s="382"/>
      <c r="CT581" s="477"/>
      <c r="DD581" s="382"/>
      <c r="DE581" s="382"/>
      <c r="DF581" s="382"/>
      <c r="DO581" s="452"/>
      <c r="DP581" s="455"/>
      <c r="DQ581" s="452"/>
      <c r="DR581" s="456"/>
    </row>
    <row r="582" spans="18:122" x14ac:dyDescent="0.3">
      <c r="R582" s="528"/>
      <c r="AP582" s="472"/>
      <c r="AQ582" s="457"/>
      <c r="AR582" s="424"/>
      <c r="AS582" s="56"/>
      <c r="AT582" s="44"/>
      <c r="AU582" s="501"/>
      <c r="AV582" s="452"/>
      <c r="AW582" s="497"/>
      <c r="AX582" s="44"/>
      <c r="AY582" s="452"/>
      <c r="AZ582" s="56"/>
      <c r="BA582" s="452"/>
      <c r="BB582" s="455"/>
      <c r="BD582" s="56"/>
      <c r="BE582" s="452"/>
      <c r="BG582" s="456"/>
      <c r="BH582" s="457"/>
      <c r="BI582" s="56"/>
      <c r="BK582" s="461"/>
      <c r="BL582" s="382"/>
      <c r="BM582" s="381"/>
      <c r="BN582" s="382"/>
      <c r="BO582" s="382"/>
      <c r="BQ582" s="438"/>
      <c r="CI582" s="452"/>
      <c r="CJ582" s="522"/>
      <c r="CK582" s="523"/>
      <c r="CL582" s="523"/>
      <c r="CM582" s="523"/>
      <c r="CN582" s="508"/>
      <c r="CO582" s="508"/>
      <c r="CP582" s="524"/>
      <c r="CQ582" s="525"/>
      <c r="CR582" s="476"/>
      <c r="CS582" s="382"/>
      <c r="CT582" s="477"/>
      <c r="DD582" s="382"/>
      <c r="DE582" s="382"/>
      <c r="DF582" s="382"/>
      <c r="DO582" s="452"/>
      <c r="DP582" s="455"/>
      <c r="DQ582" s="452"/>
      <c r="DR582" s="456"/>
    </row>
    <row r="583" spans="18:122" x14ac:dyDescent="0.3">
      <c r="R583" s="528"/>
      <c r="AP583" s="472"/>
      <c r="AQ583" s="457"/>
      <c r="AR583" s="424"/>
      <c r="AS583" s="56"/>
      <c r="AT583" s="44"/>
      <c r="AU583" s="501"/>
      <c r="AV583" s="452"/>
      <c r="AW583" s="497"/>
      <c r="AX583" s="44"/>
      <c r="AY583" s="452"/>
      <c r="AZ583" s="56"/>
      <c r="BA583" s="452"/>
      <c r="BB583" s="455"/>
      <c r="BD583" s="56"/>
      <c r="BE583" s="452"/>
      <c r="BG583" s="456"/>
      <c r="BH583" s="457"/>
      <c r="BI583" s="56"/>
      <c r="BK583" s="461"/>
      <c r="BL583" s="382"/>
      <c r="BM583" s="381"/>
      <c r="BN583" s="382"/>
      <c r="BO583" s="382"/>
      <c r="BQ583" s="438"/>
      <c r="CI583" s="452"/>
      <c r="CJ583" s="522"/>
      <c r="CK583" s="523"/>
      <c r="CL583" s="523"/>
      <c r="CM583" s="523"/>
      <c r="CN583" s="508"/>
      <c r="CO583" s="508"/>
      <c r="CP583" s="524"/>
      <c r="CQ583" s="525"/>
      <c r="CR583" s="476"/>
      <c r="CS583" s="382"/>
      <c r="CT583" s="477"/>
      <c r="DD583" s="382"/>
      <c r="DE583" s="382"/>
      <c r="DF583" s="382"/>
      <c r="DO583" s="452"/>
      <c r="DP583" s="455"/>
      <c r="DQ583" s="452"/>
      <c r="DR583" s="456"/>
    </row>
    <row r="584" spans="18:122" x14ac:dyDescent="0.3">
      <c r="R584" s="528"/>
      <c r="AP584" s="472"/>
      <c r="AQ584" s="457"/>
      <c r="AR584" s="424"/>
      <c r="AS584" s="56"/>
      <c r="AT584" s="44"/>
      <c r="AU584" s="501"/>
      <c r="AV584" s="452"/>
      <c r="AW584" s="497"/>
      <c r="AX584" s="44"/>
      <c r="AY584" s="452"/>
      <c r="AZ584" s="56"/>
      <c r="BA584" s="452"/>
      <c r="BB584" s="455"/>
      <c r="BD584" s="56"/>
      <c r="BE584" s="452"/>
      <c r="BG584" s="456"/>
      <c r="BH584" s="457"/>
      <c r="BI584" s="56"/>
      <c r="BK584" s="461"/>
      <c r="BL584" s="382"/>
      <c r="BM584" s="381"/>
      <c r="BN584" s="382"/>
      <c r="BO584" s="382"/>
      <c r="BQ584" s="438"/>
      <c r="CI584" s="452"/>
      <c r="CJ584" s="522"/>
      <c r="CK584" s="523"/>
      <c r="CL584" s="523"/>
      <c r="CM584" s="523"/>
      <c r="CN584" s="508"/>
      <c r="CO584" s="508"/>
      <c r="CP584" s="524"/>
      <c r="CQ584" s="525"/>
      <c r="CR584" s="476"/>
      <c r="CS584" s="382"/>
      <c r="CT584" s="477"/>
      <c r="DD584" s="382"/>
      <c r="DE584" s="382"/>
      <c r="DF584" s="382"/>
      <c r="DO584" s="452"/>
      <c r="DP584" s="455"/>
      <c r="DQ584" s="452"/>
      <c r="DR584" s="456"/>
    </row>
    <row r="585" spans="18:122" x14ac:dyDescent="0.3">
      <c r="R585" s="528"/>
      <c r="AP585" s="472"/>
      <c r="AQ585" s="457"/>
      <c r="AR585" s="424"/>
      <c r="AS585" s="56"/>
      <c r="AT585" s="44"/>
      <c r="AU585" s="501"/>
      <c r="AV585" s="452"/>
      <c r="AW585" s="497"/>
      <c r="AX585" s="44"/>
      <c r="AY585" s="452"/>
      <c r="AZ585" s="56"/>
      <c r="BA585" s="452"/>
      <c r="BB585" s="455"/>
      <c r="BD585" s="56"/>
      <c r="BE585" s="452"/>
      <c r="BG585" s="456"/>
      <c r="BH585" s="457"/>
      <c r="BI585" s="56"/>
      <c r="BK585" s="461"/>
      <c r="BL585" s="382"/>
      <c r="BM585" s="381"/>
      <c r="BN585" s="382"/>
      <c r="BO585" s="382"/>
      <c r="BQ585" s="438"/>
      <c r="CI585" s="452"/>
      <c r="CJ585" s="522"/>
      <c r="CK585" s="523"/>
      <c r="CL585" s="523"/>
      <c r="CM585" s="523"/>
      <c r="CN585" s="508"/>
      <c r="CO585" s="508"/>
      <c r="CP585" s="524"/>
      <c r="CQ585" s="525"/>
      <c r="CR585" s="476"/>
      <c r="CS585" s="382"/>
      <c r="CT585" s="477"/>
      <c r="DD585" s="382"/>
      <c r="DE585" s="382"/>
      <c r="DF585" s="382"/>
      <c r="DO585" s="452"/>
      <c r="DP585" s="455"/>
      <c r="DQ585" s="452"/>
      <c r="DR585" s="456"/>
    </row>
    <row r="586" spans="18:122" x14ac:dyDescent="0.3">
      <c r="R586" s="528"/>
      <c r="AP586" s="472"/>
      <c r="AQ586" s="457"/>
      <c r="AR586" s="424"/>
      <c r="AS586" s="56"/>
      <c r="AT586" s="44"/>
      <c r="AU586" s="501"/>
      <c r="AV586" s="452"/>
      <c r="AW586" s="497"/>
      <c r="AX586" s="44"/>
      <c r="AY586" s="452"/>
      <c r="AZ586" s="56"/>
      <c r="BA586" s="452"/>
      <c r="BB586" s="455"/>
      <c r="BD586" s="56"/>
      <c r="BE586" s="452"/>
      <c r="BG586" s="456"/>
      <c r="BH586" s="457"/>
      <c r="BI586" s="56"/>
      <c r="BK586" s="461"/>
      <c r="BL586" s="382"/>
      <c r="BM586" s="381"/>
      <c r="BN586" s="382"/>
      <c r="BO586" s="382"/>
      <c r="BQ586" s="438"/>
      <c r="CI586" s="452"/>
      <c r="CJ586" s="522"/>
      <c r="CK586" s="523"/>
      <c r="CL586" s="523"/>
      <c r="CM586" s="523"/>
      <c r="CN586" s="508"/>
      <c r="CO586" s="508"/>
      <c r="CP586" s="524"/>
      <c r="CQ586" s="525"/>
      <c r="CR586" s="476"/>
      <c r="CS586" s="382"/>
      <c r="CT586" s="477"/>
      <c r="DD586" s="382"/>
      <c r="DE586" s="382"/>
      <c r="DF586" s="382"/>
      <c r="DO586" s="452"/>
      <c r="DP586" s="455"/>
      <c r="DQ586" s="452"/>
      <c r="DR586" s="456"/>
    </row>
    <row r="587" spans="18:122" x14ac:dyDescent="0.3">
      <c r="R587" s="528"/>
      <c r="AP587" s="472"/>
      <c r="AQ587" s="457"/>
      <c r="AR587" s="424"/>
      <c r="AS587" s="56"/>
      <c r="AT587" s="44"/>
      <c r="AU587" s="501"/>
      <c r="AV587" s="452"/>
      <c r="AW587" s="497"/>
      <c r="AX587" s="44"/>
      <c r="AY587" s="452"/>
      <c r="AZ587" s="56"/>
      <c r="BA587" s="452"/>
      <c r="BB587" s="455"/>
      <c r="BD587" s="56"/>
      <c r="BE587" s="452"/>
      <c r="BG587" s="456"/>
      <c r="BH587" s="457"/>
      <c r="BI587" s="56"/>
      <c r="BK587" s="461"/>
      <c r="BL587" s="382"/>
      <c r="BM587" s="381"/>
      <c r="BN587" s="382"/>
      <c r="BO587" s="382"/>
      <c r="BQ587" s="438"/>
      <c r="CI587" s="452"/>
      <c r="CJ587" s="522"/>
      <c r="CK587" s="523"/>
      <c r="CL587" s="523"/>
      <c r="CM587" s="523"/>
      <c r="CN587" s="508"/>
      <c r="CO587" s="508"/>
      <c r="CP587" s="524"/>
      <c r="CQ587" s="525"/>
      <c r="CR587" s="476"/>
      <c r="CS587" s="382"/>
      <c r="CT587" s="477"/>
      <c r="DD587" s="382"/>
      <c r="DE587" s="382"/>
      <c r="DF587" s="382"/>
      <c r="DO587" s="452"/>
      <c r="DP587" s="455"/>
      <c r="DQ587" s="452"/>
      <c r="DR587" s="456"/>
    </row>
    <row r="588" spans="18:122" x14ac:dyDescent="0.3">
      <c r="R588" s="528"/>
      <c r="AP588" s="472"/>
      <c r="AQ588" s="457"/>
      <c r="AR588" s="424"/>
      <c r="AS588" s="56"/>
      <c r="AT588" s="44"/>
      <c r="AU588" s="501"/>
      <c r="AV588" s="452"/>
      <c r="AW588" s="497"/>
      <c r="AX588" s="44"/>
      <c r="AY588" s="452"/>
      <c r="AZ588" s="56"/>
      <c r="BA588" s="452"/>
      <c r="BB588" s="455"/>
      <c r="BD588" s="56"/>
      <c r="BE588" s="452"/>
      <c r="BG588" s="456"/>
      <c r="BH588" s="457"/>
      <c r="BI588" s="56"/>
      <c r="BK588" s="461"/>
      <c r="BL588" s="382"/>
      <c r="BM588" s="381"/>
      <c r="BN588" s="382"/>
      <c r="BO588" s="382"/>
      <c r="BQ588" s="438"/>
      <c r="CI588" s="452"/>
      <c r="CJ588" s="522"/>
      <c r="CK588" s="523"/>
      <c r="CL588" s="523"/>
      <c r="CM588" s="523"/>
      <c r="CN588" s="508"/>
      <c r="CO588" s="508"/>
      <c r="CP588" s="524"/>
      <c r="CQ588" s="525"/>
      <c r="CR588" s="476"/>
      <c r="CS588" s="382"/>
      <c r="CT588" s="477"/>
      <c r="DD588" s="382"/>
      <c r="DE588" s="382"/>
      <c r="DF588" s="382"/>
      <c r="DO588" s="452"/>
      <c r="DP588" s="455"/>
      <c r="DQ588" s="452"/>
      <c r="DR588" s="456"/>
    </row>
    <row r="589" spans="18:122" x14ac:dyDescent="0.3">
      <c r="R589" s="528"/>
      <c r="AP589" s="472"/>
      <c r="AQ589" s="457"/>
      <c r="AR589" s="424"/>
      <c r="AS589" s="56"/>
      <c r="AT589" s="44"/>
      <c r="AU589" s="501"/>
      <c r="AV589" s="452"/>
      <c r="AW589" s="497"/>
      <c r="AX589" s="44"/>
      <c r="AY589" s="452"/>
      <c r="AZ589" s="56"/>
      <c r="BA589" s="452"/>
      <c r="BB589" s="455"/>
      <c r="BD589" s="56"/>
      <c r="BE589" s="452"/>
      <c r="BG589" s="456"/>
      <c r="BH589" s="457"/>
      <c r="BI589" s="56"/>
      <c r="BK589" s="461"/>
      <c r="BL589" s="382"/>
      <c r="BM589" s="381"/>
      <c r="BN589" s="382"/>
      <c r="BO589" s="382"/>
      <c r="BQ589" s="438"/>
      <c r="CI589" s="452"/>
      <c r="CJ589" s="522"/>
      <c r="CK589" s="523"/>
      <c r="CL589" s="523"/>
      <c r="CM589" s="523"/>
      <c r="CN589" s="508"/>
      <c r="CO589" s="508"/>
      <c r="CP589" s="524"/>
      <c r="CQ589" s="525"/>
      <c r="CR589" s="476"/>
      <c r="CS589" s="382"/>
      <c r="CT589" s="477"/>
      <c r="DD589" s="382"/>
      <c r="DE589" s="382"/>
      <c r="DF589" s="382"/>
      <c r="DO589" s="452"/>
      <c r="DP589" s="455"/>
      <c r="DQ589" s="452"/>
      <c r="DR589" s="456"/>
    </row>
    <row r="590" spans="18:122" x14ac:dyDescent="0.3">
      <c r="R590" s="528"/>
      <c r="AP590" s="472"/>
      <c r="AQ590" s="457"/>
      <c r="AR590" s="424"/>
      <c r="AS590" s="56"/>
      <c r="AT590" s="44"/>
      <c r="AU590" s="501"/>
      <c r="AV590" s="452"/>
      <c r="AW590" s="497"/>
      <c r="AX590" s="44"/>
      <c r="AY590" s="452"/>
      <c r="AZ590" s="56"/>
      <c r="BA590" s="452"/>
      <c r="BB590" s="455"/>
      <c r="BD590" s="56"/>
      <c r="BE590" s="452"/>
      <c r="BG590" s="456"/>
      <c r="BH590" s="457"/>
      <c r="BI590" s="56"/>
      <c r="BK590" s="461"/>
      <c r="BL590" s="382"/>
      <c r="BM590" s="381"/>
      <c r="BN590" s="382"/>
      <c r="BO590" s="382"/>
      <c r="BQ590" s="438"/>
      <c r="CI590" s="452"/>
      <c r="CJ590" s="522"/>
      <c r="CK590" s="523"/>
      <c r="CL590" s="523"/>
      <c r="CM590" s="523"/>
      <c r="CN590" s="508"/>
      <c r="CO590" s="508"/>
      <c r="CP590" s="524"/>
      <c r="CQ590" s="525"/>
      <c r="CR590" s="476"/>
      <c r="CS590" s="382"/>
      <c r="CT590" s="477"/>
      <c r="DD590" s="382"/>
      <c r="DE590" s="382"/>
      <c r="DF590" s="382"/>
      <c r="DO590" s="452"/>
      <c r="DP590" s="455"/>
      <c r="DQ590" s="452"/>
      <c r="DR590" s="456"/>
    </row>
    <row r="591" spans="18:122" x14ac:dyDescent="0.3">
      <c r="R591" s="528"/>
      <c r="AP591" s="472"/>
      <c r="AQ591" s="457"/>
      <c r="AR591" s="424"/>
      <c r="AS591" s="56"/>
      <c r="AT591" s="44"/>
      <c r="AU591" s="501"/>
      <c r="AV591" s="452"/>
      <c r="AW591" s="497"/>
      <c r="AX591" s="44"/>
      <c r="AY591" s="452"/>
      <c r="AZ591" s="56"/>
      <c r="BA591" s="452"/>
      <c r="BB591" s="455"/>
      <c r="BD591" s="56"/>
      <c r="BE591" s="452"/>
      <c r="BG591" s="456"/>
      <c r="BH591" s="457"/>
      <c r="BI591" s="56"/>
      <c r="BK591" s="461"/>
      <c r="BL591" s="382"/>
      <c r="BM591" s="382"/>
      <c r="BN591" s="382"/>
      <c r="BO591" s="382"/>
      <c r="BQ591" s="438"/>
      <c r="CI591" s="452"/>
      <c r="CJ591" s="522"/>
      <c r="CK591" s="523"/>
      <c r="CL591" s="523"/>
      <c r="CM591" s="523"/>
      <c r="CN591" s="508"/>
      <c r="CO591" s="508"/>
      <c r="CP591" s="524"/>
      <c r="CQ591" s="525"/>
      <c r="CR591" s="476"/>
      <c r="CS591" s="382"/>
      <c r="CT591" s="477"/>
      <c r="DD591" s="382"/>
      <c r="DE591" s="382"/>
      <c r="DF591" s="382"/>
      <c r="DO591" s="452"/>
      <c r="DP591" s="455"/>
      <c r="DQ591" s="452"/>
      <c r="DR591" s="456"/>
    </row>
    <row r="592" spans="18:122" x14ac:dyDescent="0.3">
      <c r="R592" s="528"/>
      <c r="AP592" s="472"/>
      <c r="AQ592" s="457"/>
      <c r="AR592" s="424"/>
      <c r="AS592" s="56"/>
      <c r="AT592" s="44"/>
      <c r="AU592" s="501"/>
      <c r="AV592" s="452"/>
      <c r="AW592" s="497"/>
      <c r="AX592" s="44"/>
      <c r="AY592" s="452"/>
      <c r="AZ592" s="56"/>
      <c r="BA592" s="452"/>
      <c r="BB592" s="455"/>
      <c r="BD592" s="56"/>
      <c r="BE592" s="452"/>
      <c r="BG592" s="456"/>
      <c r="BH592" s="457"/>
      <c r="BI592" s="56"/>
      <c r="BK592" s="461"/>
      <c r="BL592" s="411"/>
      <c r="BM592" s="382"/>
      <c r="BN592" s="382"/>
      <c r="BO592" s="382"/>
      <c r="BP592" s="56"/>
      <c r="BQ592" s="438"/>
      <c r="CI592" s="452"/>
      <c r="CJ592" s="522"/>
      <c r="CK592" s="523"/>
      <c r="CL592" s="523"/>
      <c r="CM592" s="523"/>
      <c r="CN592" s="508"/>
      <c r="CO592" s="508"/>
      <c r="CP592" s="524"/>
      <c r="CQ592" s="525"/>
      <c r="CR592" s="476"/>
      <c r="CS592" s="382"/>
      <c r="CT592" s="477"/>
      <c r="DD592" s="382"/>
      <c r="DE592" s="382"/>
      <c r="DF592" s="382"/>
      <c r="DO592" s="452"/>
      <c r="DP592" s="455"/>
      <c r="DQ592" s="452"/>
      <c r="DR592" s="456"/>
    </row>
    <row r="593" spans="18:123" x14ac:dyDescent="0.3">
      <c r="R593" s="528"/>
      <c r="AP593" s="472"/>
      <c r="AQ593" s="457"/>
      <c r="AR593" s="424"/>
      <c r="AS593" s="56"/>
      <c r="AT593" s="44"/>
      <c r="AU593" s="501"/>
      <c r="AV593" s="452"/>
      <c r="AW593" s="497"/>
      <c r="AX593" s="44"/>
      <c r="AY593" s="452"/>
      <c r="AZ593" s="56"/>
      <c r="BA593" s="452"/>
      <c r="BB593" s="455"/>
      <c r="BD593" s="56"/>
      <c r="BE593" s="452"/>
      <c r="BG593" s="456"/>
      <c r="BH593" s="457"/>
      <c r="BI593" s="56"/>
      <c r="BK593" s="461"/>
      <c r="BL593" s="382"/>
      <c r="BM593" s="382"/>
      <c r="BN593" s="382"/>
      <c r="BO593" s="382"/>
      <c r="BQ593" s="438"/>
      <c r="CI593" s="452"/>
      <c r="CJ593" s="522"/>
      <c r="CK593" s="523"/>
      <c r="CL593" s="523"/>
      <c r="CM593" s="523"/>
      <c r="CN593" s="508"/>
      <c r="CO593" s="508"/>
      <c r="CP593" s="524"/>
      <c r="CQ593" s="525"/>
      <c r="CR593" s="476"/>
      <c r="CS593" s="382"/>
      <c r="CT593" s="477"/>
      <c r="DD593" s="382"/>
      <c r="DE593" s="382"/>
      <c r="DF593" s="382"/>
      <c r="DO593" s="452"/>
      <c r="DP593" s="455"/>
      <c r="DQ593" s="452"/>
      <c r="DR593" s="456"/>
    </row>
    <row r="594" spans="18:123" x14ac:dyDescent="0.3">
      <c r="R594" s="528"/>
      <c r="AP594" s="472"/>
      <c r="AQ594" s="457"/>
      <c r="AR594" s="424"/>
      <c r="AS594" s="56"/>
      <c r="AT594" s="44"/>
      <c r="AU594" s="501"/>
      <c r="AV594" s="452"/>
      <c r="AW594" s="497"/>
      <c r="AX594" s="44"/>
      <c r="AY594" s="452"/>
      <c r="AZ594" s="56"/>
      <c r="BA594" s="452"/>
      <c r="BB594" s="455"/>
      <c r="BD594" s="56"/>
      <c r="BE594" s="452"/>
      <c r="BG594" s="456"/>
      <c r="BH594" s="457"/>
      <c r="BI594" s="56"/>
      <c r="BK594" s="461"/>
      <c r="BQ594" s="438"/>
      <c r="CI594" s="452"/>
      <c r="CJ594" s="522"/>
      <c r="CK594" s="523"/>
      <c r="CL594" s="523"/>
      <c r="CM594" s="523"/>
      <c r="CN594" s="508"/>
      <c r="CO594" s="508"/>
      <c r="CP594" s="524"/>
      <c r="CQ594" s="525"/>
      <c r="CR594" s="476"/>
      <c r="CS594" s="382"/>
      <c r="CT594" s="477"/>
      <c r="DD594" s="382"/>
      <c r="DE594" s="382"/>
      <c r="DF594" s="382"/>
      <c r="DO594" s="452"/>
      <c r="DP594" s="455"/>
      <c r="DQ594" s="452"/>
      <c r="DR594" s="456"/>
    </row>
    <row r="595" spans="18:123" x14ac:dyDescent="0.3">
      <c r="R595" s="528"/>
      <c r="AP595" s="472"/>
      <c r="AQ595" s="457"/>
      <c r="AR595" s="424"/>
      <c r="AS595" s="56"/>
      <c r="AT595" s="44"/>
      <c r="AU595" s="501"/>
      <c r="AV595" s="452"/>
      <c r="AW595" s="497"/>
      <c r="AX595" s="44"/>
      <c r="AY595" s="452"/>
      <c r="AZ595" s="56"/>
      <c r="BA595" s="452"/>
      <c r="BB595" s="455"/>
      <c r="BD595" s="56"/>
      <c r="BE595" s="452"/>
      <c r="BG595" s="456"/>
      <c r="BH595" s="457"/>
      <c r="BI595" s="56"/>
      <c r="BK595" s="461"/>
      <c r="BQ595" s="438"/>
      <c r="CI595" s="452"/>
      <c r="CJ595" s="522"/>
      <c r="CK595" s="523"/>
      <c r="CL595" s="523"/>
      <c r="CM595" s="523"/>
      <c r="CN595" s="508"/>
      <c r="CO595" s="508"/>
      <c r="CP595" s="524"/>
      <c r="CQ595" s="525"/>
      <c r="CR595" s="476"/>
      <c r="CS595" s="382"/>
      <c r="CT595" s="477"/>
      <c r="DD595" s="382"/>
      <c r="DE595" s="382"/>
      <c r="DF595" s="382"/>
      <c r="DO595" s="452"/>
      <c r="DP595" s="455"/>
      <c r="DQ595" s="452"/>
      <c r="DR595" s="456"/>
    </row>
    <row r="596" spans="18:123" x14ac:dyDescent="0.3">
      <c r="R596" s="528"/>
      <c r="AP596" s="472"/>
      <c r="AQ596" s="457"/>
      <c r="AR596" s="424"/>
      <c r="AS596" s="56"/>
      <c r="AT596" s="44"/>
      <c r="AU596" s="501"/>
      <c r="AV596" s="452"/>
      <c r="AW596" s="497"/>
      <c r="AX596" s="44"/>
      <c r="AY596" s="452"/>
      <c r="AZ596" s="56"/>
      <c r="BA596" s="452"/>
      <c r="BB596" s="455"/>
      <c r="BD596" s="56"/>
      <c r="BE596" s="452"/>
      <c r="BG596" s="456"/>
      <c r="BH596" s="457"/>
      <c r="BI596" s="56"/>
      <c r="BK596" s="461"/>
      <c r="BQ596" s="438"/>
      <c r="CI596" s="452"/>
      <c r="CJ596" s="522"/>
      <c r="CK596" s="523"/>
      <c r="CL596" s="523"/>
      <c r="CM596" s="523"/>
      <c r="CN596" s="508"/>
      <c r="CO596" s="508"/>
      <c r="CP596" s="524"/>
      <c r="CQ596" s="525"/>
      <c r="CR596" s="476"/>
      <c r="CS596" s="382"/>
      <c r="CT596" s="477"/>
      <c r="DD596" s="382"/>
      <c r="DE596" s="382"/>
      <c r="DF596" s="382"/>
      <c r="DO596" s="452"/>
      <c r="DP596" s="455"/>
      <c r="DQ596" s="452"/>
      <c r="DR596" s="456"/>
    </row>
    <row r="597" spans="18:123" x14ac:dyDescent="0.3">
      <c r="R597" s="528"/>
      <c r="AP597" s="472"/>
      <c r="AQ597" s="457"/>
      <c r="AR597" s="424"/>
      <c r="AS597" s="56"/>
      <c r="AT597" s="44"/>
      <c r="AU597" s="501"/>
      <c r="AV597" s="452"/>
      <c r="AW597" s="497"/>
      <c r="AX597" s="44"/>
      <c r="AY597" s="452"/>
      <c r="AZ597" s="56"/>
      <c r="BA597" s="452"/>
      <c r="BB597" s="455"/>
      <c r="BD597" s="56"/>
      <c r="BE597" s="452"/>
      <c r="BG597" s="456"/>
      <c r="BH597" s="457"/>
      <c r="BI597" s="56"/>
      <c r="BK597" s="461"/>
      <c r="BQ597" s="438"/>
      <c r="CI597" s="452"/>
      <c r="CJ597" s="522"/>
      <c r="CK597" s="523"/>
      <c r="CL597" s="523"/>
      <c r="CM597" s="523"/>
      <c r="CN597" s="508"/>
      <c r="CO597" s="508"/>
      <c r="CP597" s="524"/>
      <c r="CQ597" s="525"/>
      <c r="CR597" s="476"/>
      <c r="CS597" s="382"/>
      <c r="CT597" s="477"/>
      <c r="DD597" s="382"/>
      <c r="DE597" s="382"/>
      <c r="DF597" s="382"/>
      <c r="DO597" s="452"/>
      <c r="DP597" s="455"/>
      <c r="DQ597" s="452"/>
      <c r="DR597" s="456"/>
    </row>
    <row r="598" spans="18:123" x14ac:dyDescent="0.3">
      <c r="R598" s="528"/>
      <c r="AP598" s="472"/>
      <c r="AQ598" s="457"/>
      <c r="AR598" s="424"/>
      <c r="AS598" s="56"/>
      <c r="AT598" s="44"/>
      <c r="AU598" s="501"/>
      <c r="AV598" s="452"/>
      <c r="AW598" s="497"/>
      <c r="AX598" s="44"/>
      <c r="AY598" s="452"/>
      <c r="AZ598" s="56"/>
      <c r="BA598" s="452"/>
      <c r="BB598" s="455"/>
      <c r="BD598" s="56"/>
      <c r="BE598" s="452"/>
      <c r="BG598" s="456"/>
      <c r="BH598" s="457"/>
      <c r="BI598" s="56"/>
      <c r="BK598" s="461"/>
      <c r="BM598" s="458"/>
      <c r="BN598" s="458"/>
      <c r="BO598" s="380"/>
      <c r="BQ598" s="438"/>
      <c r="CI598" s="452"/>
      <c r="CJ598" s="522"/>
      <c r="CK598" s="523"/>
      <c r="CL598" s="523"/>
      <c r="CM598" s="523"/>
      <c r="CN598" s="508"/>
      <c r="CO598" s="508"/>
      <c r="CP598" s="524"/>
      <c r="CQ598" s="525"/>
      <c r="CR598" s="476"/>
      <c r="CS598" s="382"/>
      <c r="CT598" s="477"/>
      <c r="DD598" s="382"/>
      <c r="DE598" s="382"/>
      <c r="DF598" s="382"/>
      <c r="DO598" s="452"/>
      <c r="DP598" s="455"/>
      <c r="DQ598" s="452"/>
      <c r="DR598" s="456"/>
    </row>
    <row r="599" spans="18:123" ht="14.5" thickBot="1" x14ac:dyDescent="0.35">
      <c r="R599" s="528"/>
      <c r="AP599" s="472"/>
      <c r="AQ599" s="457"/>
      <c r="AR599" s="424"/>
      <c r="AS599" s="56"/>
      <c r="AT599" s="44"/>
      <c r="AU599" s="501"/>
      <c r="AV599" s="452"/>
      <c r="AW599" s="497"/>
      <c r="AX599" s="44"/>
      <c r="AY599" s="452"/>
      <c r="AZ599" s="56"/>
      <c r="BA599" s="452"/>
      <c r="BB599" s="455"/>
      <c r="BD599" s="56"/>
      <c r="BE599" s="452"/>
      <c r="BG599" s="456"/>
      <c r="BH599" s="457"/>
      <c r="BI599" s="56"/>
      <c r="BK599" s="461"/>
      <c r="BM599" s="458"/>
      <c r="BN599" s="458"/>
      <c r="BO599" s="380"/>
      <c r="BQ599" s="438"/>
      <c r="CI599" s="452"/>
      <c r="CJ599" s="522"/>
      <c r="CK599" s="523"/>
      <c r="CL599" s="523"/>
      <c r="CM599" s="523"/>
      <c r="CN599" s="508"/>
      <c r="CO599" s="508"/>
      <c r="CP599" s="524"/>
      <c r="CQ599" s="525"/>
      <c r="CR599" s="476"/>
      <c r="CS599" s="382"/>
      <c r="CT599" s="477"/>
      <c r="DD599" s="382"/>
      <c r="DE599" s="382"/>
      <c r="DF599" s="382"/>
      <c r="DO599" s="452"/>
      <c r="DP599" s="455"/>
      <c r="DQ599" s="452"/>
      <c r="DR599" s="456"/>
    </row>
    <row r="600" spans="18:123" ht="14.5" thickBot="1" x14ac:dyDescent="0.35">
      <c r="R600" s="528"/>
      <c r="AP600" s="472"/>
      <c r="AQ600" s="457"/>
      <c r="AR600" s="424"/>
      <c r="AS600" s="56"/>
      <c r="AT600" s="44"/>
      <c r="AU600" s="501"/>
      <c r="AV600" s="452"/>
      <c r="AW600" s="497"/>
      <c r="AX600" s="44"/>
      <c r="AY600" s="452"/>
      <c r="AZ600" s="56"/>
      <c r="BA600" s="452"/>
      <c r="BB600" s="455"/>
      <c r="BD600" s="56"/>
      <c r="BE600" s="452"/>
      <c r="BG600" s="456"/>
      <c r="BH600" s="457"/>
      <c r="BI600" s="56"/>
      <c r="BK600" s="461"/>
      <c r="BM600" s="458"/>
      <c r="BN600" s="458"/>
      <c r="BO600" s="506"/>
      <c r="BQ600" s="438"/>
      <c r="CI600" s="452"/>
      <c r="CJ600" s="522"/>
      <c r="CK600" s="523"/>
      <c r="CL600" s="523"/>
      <c r="CM600" s="523"/>
      <c r="CN600" s="508"/>
      <c r="CO600" s="508"/>
      <c r="CP600" s="524"/>
      <c r="CQ600" s="525"/>
      <c r="CR600" s="476"/>
      <c r="CS600" s="382"/>
      <c r="CT600" s="477"/>
      <c r="DD600" s="382"/>
      <c r="DE600" s="382"/>
      <c r="DF600" s="382"/>
      <c r="DO600" s="452"/>
      <c r="DP600" s="455"/>
      <c r="DQ600" s="452"/>
      <c r="DR600" s="456"/>
    </row>
    <row r="601" spans="18:123" ht="14.5" thickBot="1" x14ac:dyDescent="0.35">
      <c r="R601" s="528"/>
      <c r="AP601" s="472"/>
      <c r="AQ601" s="457"/>
      <c r="AR601" s="424"/>
      <c r="AS601" s="56"/>
      <c r="AT601" s="44"/>
      <c r="AU601" s="501"/>
      <c r="AV601" s="452"/>
      <c r="AW601" s="497"/>
      <c r="AX601" s="44"/>
      <c r="AY601" s="452"/>
      <c r="AZ601" s="56"/>
      <c r="BA601" s="452"/>
      <c r="BB601" s="455"/>
      <c r="BD601" s="56"/>
      <c r="BE601" s="452"/>
      <c r="BG601" s="456"/>
      <c r="BH601" s="457"/>
      <c r="BI601" s="56"/>
      <c r="BK601" s="461"/>
      <c r="BL601" s="391"/>
      <c r="BM601" s="531"/>
      <c r="BN601" s="532"/>
      <c r="BQ601" s="438"/>
      <c r="CI601" s="452"/>
      <c r="CJ601" s="522"/>
      <c r="CK601" s="523"/>
      <c r="CL601" s="523"/>
      <c r="CM601" s="523"/>
      <c r="CN601" s="508"/>
      <c r="CO601" s="508"/>
      <c r="CP601" s="524"/>
      <c r="CQ601" s="525"/>
      <c r="CR601" s="476"/>
      <c r="CS601" s="382"/>
      <c r="CT601" s="477"/>
      <c r="DD601" s="382"/>
      <c r="DE601" s="382"/>
      <c r="DF601" s="382"/>
      <c r="DO601" s="452"/>
      <c r="DP601" s="455"/>
      <c r="DQ601" s="452"/>
      <c r="DR601" s="456"/>
    </row>
    <row r="602" spans="18:123" x14ac:dyDescent="0.3">
      <c r="R602" s="528"/>
      <c r="AP602" s="472"/>
      <c r="AQ602" s="457"/>
      <c r="AR602" s="424"/>
      <c r="AS602" s="56"/>
      <c r="AT602" s="44"/>
      <c r="AU602" s="501"/>
      <c r="AV602" s="452"/>
      <c r="AW602" s="497"/>
      <c r="AX602" s="44"/>
      <c r="AY602" s="452"/>
      <c r="AZ602" s="56"/>
      <c r="BA602" s="452"/>
      <c r="BB602" s="455"/>
      <c r="BD602" s="56"/>
      <c r="BE602" s="452"/>
      <c r="BG602" s="456"/>
      <c r="BH602" s="457"/>
      <c r="BI602" s="56"/>
      <c r="BK602" s="461"/>
      <c r="BQ602" s="438"/>
      <c r="CI602" s="452"/>
      <c r="CJ602" s="522"/>
      <c r="CK602" s="523"/>
      <c r="CL602" s="523"/>
      <c r="CM602" s="523"/>
      <c r="CN602" s="508"/>
      <c r="CO602" s="508"/>
      <c r="CP602" s="524"/>
      <c r="CQ602" s="525"/>
      <c r="CR602" s="476"/>
      <c r="CS602" s="382"/>
      <c r="CT602" s="477"/>
      <c r="DD602" s="382"/>
      <c r="DE602" s="382"/>
      <c r="DF602" s="382"/>
      <c r="DO602" s="452"/>
      <c r="DP602" s="455"/>
      <c r="DQ602" s="452"/>
      <c r="DR602" s="456"/>
    </row>
    <row r="603" spans="18:123" ht="14.5" thickBot="1" x14ac:dyDescent="0.35">
      <c r="R603" s="528"/>
      <c r="AP603" s="533"/>
      <c r="AQ603" s="534"/>
      <c r="AR603" s="424"/>
      <c r="AS603" s="56"/>
      <c r="AT603" s="44"/>
      <c r="AU603" s="501"/>
      <c r="AV603" s="452"/>
      <c r="AW603" s="452"/>
      <c r="AX603" s="44"/>
      <c r="AY603" s="452"/>
      <c r="AZ603" s="56"/>
      <c r="BA603" s="452"/>
      <c r="BB603" s="455"/>
      <c r="BD603" s="56"/>
      <c r="BE603" s="452"/>
      <c r="BG603" s="456"/>
      <c r="BH603" s="457"/>
      <c r="BI603" s="56"/>
      <c r="BK603" s="439"/>
      <c r="BL603" s="441"/>
      <c r="BM603" s="444"/>
      <c r="BN603" s="535"/>
      <c r="BO603" s="441"/>
      <c r="BP603" s="441"/>
      <c r="BQ603" s="442"/>
      <c r="CI603" s="452"/>
      <c r="CJ603" s="522"/>
      <c r="CK603" s="523"/>
      <c r="CL603" s="523"/>
      <c r="CM603" s="523"/>
      <c r="CN603" s="508"/>
      <c r="CO603" s="508"/>
      <c r="CP603" s="524"/>
      <c r="CQ603" s="525"/>
      <c r="CR603" s="536"/>
      <c r="CS603" s="487"/>
      <c r="CT603" s="537"/>
      <c r="DD603" s="382"/>
      <c r="DE603" s="382"/>
      <c r="DF603" s="382"/>
      <c r="DO603" s="444"/>
      <c r="DP603" s="538"/>
      <c r="DQ603" s="444"/>
      <c r="DR603" s="539"/>
    </row>
    <row r="604" spans="18:123" ht="14.5" thickBot="1" x14ac:dyDescent="0.35">
      <c r="R604" s="528"/>
      <c r="AQ604" s="381"/>
      <c r="AR604" s="382"/>
      <c r="AS604" s="382"/>
      <c r="AY604" s="458"/>
      <c r="AZ604" s="382"/>
      <c r="BA604" s="458"/>
      <c r="BB604" s="458"/>
      <c r="BC604" s="391"/>
      <c r="BE604" s="514"/>
      <c r="BG604" s="462"/>
      <c r="CG604" s="391"/>
      <c r="CH604" s="391"/>
      <c r="CI604" s="540"/>
      <c r="CK604" s="382"/>
      <c r="CL604" s="382"/>
      <c r="CM604" s="382"/>
      <c r="CP604" s="464"/>
      <c r="CQ604" s="541"/>
      <c r="DD604" s="382"/>
      <c r="DE604" s="382"/>
      <c r="DF604" s="382"/>
      <c r="DO604" s="542"/>
      <c r="DP604" s="458"/>
      <c r="DQ604" s="543"/>
      <c r="DR604" s="544"/>
    </row>
    <row r="605" spans="18:123" x14ac:dyDescent="0.3">
      <c r="R605" s="528"/>
      <c r="AQ605" s="381"/>
      <c r="AR605" s="382"/>
      <c r="DO605" s="56"/>
    </row>
    <row r="606" spans="18:123" x14ac:dyDescent="0.3">
      <c r="R606" s="528"/>
    </row>
    <row r="607" spans="18:123" x14ac:dyDescent="0.3">
      <c r="R607" s="528"/>
      <c r="AS607" s="391"/>
    </row>
    <row r="608" spans="18:123" x14ac:dyDescent="0.3">
      <c r="R608" s="528"/>
      <c r="DP608" s="458"/>
      <c r="DQ608" s="458"/>
      <c r="DR608" s="380"/>
      <c r="DS608" s="379" t="s">
        <v>124</v>
      </c>
    </row>
    <row r="609" spans="18:123" x14ac:dyDescent="0.3">
      <c r="R609" s="528"/>
      <c r="DP609" s="458"/>
      <c r="DQ609" s="458"/>
      <c r="DR609" s="380"/>
    </row>
    <row r="610" spans="18:123" ht="14.5" thickBot="1" x14ac:dyDescent="0.35">
      <c r="R610" s="528"/>
      <c r="DP610" s="458"/>
      <c r="DQ610" s="458"/>
      <c r="DR610" s="380"/>
      <c r="DS610" s="379" t="s">
        <v>184</v>
      </c>
    </row>
    <row r="611" spans="18:123" ht="14.5" thickBot="1" x14ac:dyDescent="0.35">
      <c r="R611" s="528"/>
      <c r="DO611" s="391"/>
      <c r="DP611" s="531"/>
      <c r="DQ611" s="532"/>
    </row>
    <row r="612" spans="18:123" x14ac:dyDescent="0.3">
      <c r="R612" s="528"/>
    </row>
    <row r="613" spans="18:123" x14ac:dyDescent="0.3">
      <c r="R613" s="528"/>
      <c r="DP613" s="545"/>
      <c r="DQ613" s="545"/>
    </row>
    <row r="614" spans="18:123" x14ac:dyDescent="0.3">
      <c r="R614" s="528"/>
    </row>
    <row r="615" spans="18:123" x14ac:dyDescent="0.3">
      <c r="R615" s="528"/>
    </row>
    <row r="616" spans="18:123" x14ac:dyDescent="0.3">
      <c r="R616" s="528"/>
    </row>
    <row r="617" spans="18:123" x14ac:dyDescent="0.3">
      <c r="R617" s="528"/>
    </row>
    <row r="618" spans="18:123" x14ac:dyDescent="0.3">
      <c r="R618" s="528"/>
    </row>
    <row r="619" spans="18:123" x14ac:dyDescent="0.3">
      <c r="R619" s="528"/>
    </row>
    <row r="620" spans="18:123" x14ac:dyDescent="0.3">
      <c r="R620" s="528"/>
    </row>
    <row r="621" spans="18:123" x14ac:dyDescent="0.3">
      <c r="R621" s="528"/>
    </row>
    <row r="622" spans="18:123" x14ac:dyDescent="0.3">
      <c r="R622" s="528"/>
    </row>
    <row r="623" spans="18:123" x14ac:dyDescent="0.3">
      <c r="R623" s="528"/>
    </row>
    <row r="624" spans="18:123" x14ac:dyDescent="0.3">
      <c r="R624" s="528"/>
    </row>
    <row r="625" spans="18:18" x14ac:dyDescent="0.3">
      <c r="R625" s="528"/>
    </row>
    <row r="626" spans="18:18" x14ac:dyDescent="0.3">
      <c r="R626" s="528"/>
    </row>
    <row r="627" spans="18:18" x14ac:dyDescent="0.3">
      <c r="R627" s="528"/>
    </row>
    <row r="628" spans="18:18" x14ac:dyDescent="0.3">
      <c r="R628" s="528"/>
    </row>
    <row r="629" spans="18:18" x14ac:dyDescent="0.3">
      <c r="R629" s="528"/>
    </row>
    <row r="630" spans="18:18" x14ac:dyDescent="0.3">
      <c r="R630" s="528"/>
    </row>
    <row r="631" spans="18:18" x14ac:dyDescent="0.3">
      <c r="R631" s="528"/>
    </row>
    <row r="632" spans="18:18" x14ac:dyDescent="0.3">
      <c r="R632" s="528"/>
    </row>
    <row r="633" spans="18:18" x14ac:dyDescent="0.3">
      <c r="R633" s="528"/>
    </row>
    <row r="634" spans="18:18" x14ac:dyDescent="0.3">
      <c r="R634" s="528"/>
    </row>
    <row r="635" spans="18:18" x14ac:dyDescent="0.3">
      <c r="R635" s="528"/>
    </row>
    <row r="636" spans="18:18" x14ac:dyDescent="0.3">
      <c r="R636" s="528"/>
    </row>
    <row r="637" spans="18:18" x14ac:dyDescent="0.3">
      <c r="R637" s="528"/>
    </row>
    <row r="638" spans="18:18" x14ac:dyDescent="0.3">
      <c r="R638" s="528"/>
    </row>
    <row r="639" spans="18:18" x14ac:dyDescent="0.3">
      <c r="R639" s="528"/>
    </row>
    <row r="640" spans="18:18" x14ac:dyDescent="0.3">
      <c r="R640" s="528"/>
    </row>
    <row r="641" spans="1:160" x14ac:dyDescent="0.3">
      <c r="R641" s="528"/>
    </row>
    <row r="642" spans="1:160" x14ac:dyDescent="0.3">
      <c r="R642" s="528"/>
    </row>
    <row r="643" spans="1:160" x14ac:dyDescent="0.3">
      <c r="R643" s="528"/>
    </row>
    <row r="644" spans="1:160" x14ac:dyDescent="0.3">
      <c r="R644" s="528"/>
    </row>
    <row r="645" spans="1:160" x14ac:dyDescent="0.3">
      <c r="R645" s="528"/>
    </row>
    <row r="646" spans="1:160" x14ac:dyDescent="0.3">
      <c r="R646" s="528"/>
    </row>
    <row r="647" spans="1:160" x14ac:dyDescent="0.3">
      <c r="R647" s="528"/>
    </row>
    <row r="648" spans="1:160" x14ac:dyDescent="0.3">
      <c r="R648" s="528"/>
    </row>
    <row r="649" spans="1:160" x14ac:dyDescent="0.3">
      <c r="R649" s="528"/>
    </row>
    <row r="650" spans="1:160" x14ac:dyDescent="0.3">
      <c r="R650" s="528"/>
    </row>
    <row r="651" spans="1:160" x14ac:dyDescent="0.3">
      <c r="R651" s="528"/>
    </row>
    <row r="652" spans="1:160" x14ac:dyDescent="0.3">
      <c r="R652" s="528"/>
    </row>
    <row r="653" spans="1:160" x14ac:dyDescent="0.3">
      <c r="R653" s="528"/>
    </row>
    <row r="654" spans="1:160" x14ac:dyDescent="0.3">
      <c r="R654" s="528"/>
    </row>
    <row r="655" spans="1:160" x14ac:dyDescent="0.3">
      <c r="R655" s="528"/>
    </row>
    <row r="656" spans="1:160" x14ac:dyDescent="0.3">
      <c r="A656" s="508"/>
      <c r="B656" s="508"/>
      <c r="C656" s="508"/>
      <c r="D656" s="508"/>
      <c r="E656" s="508"/>
      <c r="F656" s="508"/>
      <c r="G656" s="508"/>
      <c r="H656" s="508"/>
      <c r="I656" s="508"/>
      <c r="J656" s="508"/>
      <c r="K656" s="508"/>
      <c r="L656" s="508"/>
      <c r="M656" s="508"/>
      <c r="N656" s="508"/>
      <c r="O656" s="508"/>
      <c r="P656" s="524"/>
      <c r="Q656" s="524"/>
      <c r="R656" s="546"/>
      <c r="S656" s="524"/>
      <c r="T656" s="508"/>
      <c r="U656" s="508"/>
      <c r="FC656" s="508"/>
      <c r="FD656" s="508"/>
    </row>
    <row r="657" spans="18:87" x14ac:dyDescent="0.3">
      <c r="R657" s="528"/>
      <c r="CB657" s="508"/>
      <c r="CC657" s="508"/>
      <c r="CD657" s="508"/>
      <c r="CE657" s="523"/>
      <c r="CF657" s="508"/>
      <c r="CG657" s="508"/>
      <c r="CH657" s="508"/>
      <c r="CI657" s="508"/>
    </row>
    <row r="658" spans="18:87" x14ac:dyDescent="0.3">
      <c r="R658" s="528"/>
    </row>
    <row r="659" spans="18:87" x14ac:dyDescent="0.3">
      <c r="R659" s="528"/>
    </row>
    <row r="660" spans="18:87" x14ac:dyDescent="0.3">
      <c r="R660" s="528"/>
    </row>
    <row r="661" spans="18:87" x14ac:dyDescent="0.3">
      <c r="R661" s="528"/>
    </row>
    <row r="662" spans="18:87" x14ac:dyDescent="0.3">
      <c r="R662" s="528"/>
    </row>
    <row r="663" spans="18:87" x14ac:dyDescent="0.3">
      <c r="R663" s="528"/>
    </row>
    <row r="664" spans="18:87" x14ac:dyDescent="0.3">
      <c r="R664" s="528"/>
    </row>
    <row r="665" spans="18:87" x14ac:dyDescent="0.3">
      <c r="R665" s="528"/>
    </row>
    <row r="666" spans="18:87" x14ac:dyDescent="0.3">
      <c r="R666" s="528"/>
    </row>
    <row r="667" spans="18:87" x14ac:dyDescent="0.3">
      <c r="R667" s="528"/>
    </row>
    <row r="668" spans="18:87" x14ac:dyDescent="0.3">
      <c r="R668" s="528"/>
    </row>
    <row r="669" spans="18:87" x14ac:dyDescent="0.3">
      <c r="R669" s="528"/>
    </row>
    <row r="670" spans="18:87" x14ac:dyDescent="0.3">
      <c r="R670" s="528"/>
    </row>
    <row r="671" spans="18:87" x14ac:dyDescent="0.3">
      <c r="R671" s="528"/>
    </row>
    <row r="672" spans="18:87" x14ac:dyDescent="0.3">
      <c r="R672" s="528"/>
    </row>
    <row r="673" spans="18:18" x14ac:dyDescent="0.3">
      <c r="R673" s="528"/>
    </row>
    <row r="674" spans="18:18" x14ac:dyDescent="0.3">
      <c r="R674" s="528"/>
    </row>
    <row r="675" spans="18:18" x14ac:dyDescent="0.3">
      <c r="R675" s="528"/>
    </row>
    <row r="676" spans="18:18" x14ac:dyDescent="0.3">
      <c r="R676" s="528"/>
    </row>
    <row r="677" spans="18:18" x14ac:dyDescent="0.3">
      <c r="R677" s="528"/>
    </row>
    <row r="678" spans="18:18" x14ac:dyDescent="0.3">
      <c r="R678" s="528"/>
    </row>
    <row r="679" spans="18:18" x14ac:dyDescent="0.3">
      <c r="R679" s="528"/>
    </row>
    <row r="680" spans="18:18" x14ac:dyDescent="0.3">
      <c r="R680" s="528"/>
    </row>
    <row r="681" spans="18:18" x14ac:dyDescent="0.3">
      <c r="R681" s="528"/>
    </row>
    <row r="682" spans="18:18" x14ac:dyDescent="0.3">
      <c r="R682" s="528"/>
    </row>
    <row r="683" spans="18:18" x14ac:dyDescent="0.3">
      <c r="R683" s="528"/>
    </row>
    <row r="684" spans="18:18" x14ac:dyDescent="0.3">
      <c r="R684" s="528"/>
    </row>
    <row r="685" spans="18:18" x14ac:dyDescent="0.3">
      <c r="R685" s="528"/>
    </row>
    <row r="686" spans="18:18" x14ac:dyDescent="0.3">
      <c r="R686" s="528"/>
    </row>
    <row r="687" spans="18:18" x14ac:dyDescent="0.3">
      <c r="R687" s="528"/>
    </row>
    <row r="688" spans="18:18" x14ac:dyDescent="0.3">
      <c r="R688" s="528"/>
    </row>
    <row r="689" spans="18:18" x14ac:dyDescent="0.3">
      <c r="R689" s="528"/>
    </row>
    <row r="690" spans="18:18" x14ac:dyDescent="0.3">
      <c r="R690" s="528"/>
    </row>
    <row r="691" spans="18:18" x14ac:dyDescent="0.3">
      <c r="R691" s="528"/>
    </row>
    <row r="692" spans="18:18" x14ac:dyDescent="0.3">
      <c r="R692" s="528"/>
    </row>
    <row r="693" spans="18:18" x14ac:dyDescent="0.3">
      <c r="R693" s="528"/>
    </row>
    <row r="694" spans="18:18" x14ac:dyDescent="0.3">
      <c r="R694" s="528"/>
    </row>
    <row r="695" spans="18:18" x14ac:dyDescent="0.3">
      <c r="R695" s="528"/>
    </row>
    <row r="696" spans="18:18" x14ac:dyDescent="0.3">
      <c r="R696" s="528"/>
    </row>
    <row r="697" spans="18:18" x14ac:dyDescent="0.3">
      <c r="R697" s="528"/>
    </row>
    <row r="698" spans="18:18" x14ac:dyDescent="0.3">
      <c r="R698" s="528"/>
    </row>
    <row r="699" spans="18:18" x14ac:dyDescent="0.3">
      <c r="R699" s="528"/>
    </row>
    <row r="700" spans="18:18" x14ac:dyDescent="0.3">
      <c r="R700" s="528"/>
    </row>
    <row r="701" spans="18:18" x14ac:dyDescent="0.3">
      <c r="R701" s="528"/>
    </row>
    <row r="702" spans="18:18" x14ac:dyDescent="0.3">
      <c r="R702" s="528"/>
    </row>
    <row r="703" spans="18:18" x14ac:dyDescent="0.3">
      <c r="R703" s="528"/>
    </row>
    <row r="704" spans="18:18" x14ac:dyDescent="0.3">
      <c r="R704" s="528"/>
    </row>
    <row r="705" spans="18:18" x14ac:dyDescent="0.3">
      <c r="R705" s="528"/>
    </row>
    <row r="706" spans="18:18" x14ac:dyDescent="0.3">
      <c r="R706" s="528"/>
    </row>
    <row r="707" spans="18:18" x14ac:dyDescent="0.3">
      <c r="R707" s="528"/>
    </row>
    <row r="708" spans="18:18" x14ac:dyDescent="0.3">
      <c r="R708" s="528"/>
    </row>
    <row r="709" spans="18:18" x14ac:dyDescent="0.3">
      <c r="R709" s="528"/>
    </row>
    <row r="710" spans="18:18" x14ac:dyDescent="0.3">
      <c r="R710" s="528"/>
    </row>
    <row r="711" spans="18:18" x14ac:dyDescent="0.3">
      <c r="R711" s="528"/>
    </row>
    <row r="712" spans="18:18" x14ac:dyDescent="0.3">
      <c r="R712" s="528"/>
    </row>
    <row r="713" spans="18:18" x14ac:dyDescent="0.3">
      <c r="R713" s="528"/>
    </row>
    <row r="714" spans="18:18" x14ac:dyDescent="0.3">
      <c r="R714" s="528"/>
    </row>
    <row r="715" spans="18:18" x14ac:dyDescent="0.3">
      <c r="R715" s="528"/>
    </row>
    <row r="716" spans="18:18" x14ac:dyDescent="0.3">
      <c r="R716" s="528"/>
    </row>
    <row r="717" spans="18:18" x14ac:dyDescent="0.3">
      <c r="R717" s="528"/>
    </row>
    <row r="718" spans="18:18" x14ac:dyDescent="0.3">
      <c r="R718" s="528"/>
    </row>
    <row r="719" spans="18:18" x14ac:dyDescent="0.3">
      <c r="R719" s="528"/>
    </row>
    <row r="720" spans="18:18" x14ac:dyDescent="0.3">
      <c r="R720" s="528"/>
    </row>
    <row r="721" spans="18:18" x14ac:dyDescent="0.3">
      <c r="R721" s="528"/>
    </row>
    <row r="722" spans="18:18" x14ac:dyDescent="0.3">
      <c r="R722" s="528"/>
    </row>
    <row r="723" spans="18:18" x14ac:dyDescent="0.3">
      <c r="R723" s="528"/>
    </row>
    <row r="724" spans="18:18" x14ac:dyDescent="0.3">
      <c r="R724" s="528"/>
    </row>
    <row r="725" spans="18:18" x14ac:dyDescent="0.3">
      <c r="R725" s="528"/>
    </row>
    <row r="726" spans="18:18" x14ac:dyDescent="0.3">
      <c r="R726" s="528"/>
    </row>
  </sheetData>
  <mergeCells count="1">
    <mergeCell ref="F2:H2"/>
  </mergeCells>
  <phoneticPr fontId="0" type="noConversion"/>
  <dataValidations count="18">
    <dataValidation type="list" errorStyle="information" allowBlank="1" showInputMessage="1" showErrorMessage="1" error="Invalid entry" sqref="H5" xr:uid="{00000000-0002-0000-0300-000000000000}">
      <formula1>DJ8:DJ12</formula1>
    </dataValidation>
    <dataValidation allowBlank="1" showInputMessage="1" sqref="R504" xr:uid="{00000000-0002-0000-0300-000001000000}"/>
    <dataValidation type="list" allowBlank="1" showInputMessage="1" sqref="B504" xr:uid="{00000000-0002-0000-0300-000002000000}">
      <formula1>$AP$5:$AP$415</formula1>
    </dataValidation>
    <dataValidation type="list" allowBlank="1" showInputMessage="1" showErrorMessage="1" sqref="I504" xr:uid="{00000000-0002-0000-0300-000004000000}">
      <formula1>$BV$5:$BV$34</formula1>
    </dataValidation>
    <dataValidation type="list" errorStyle="information" allowBlank="1" error="That is not a valid plot number" sqref="A5:A503" xr:uid="{00000000-0002-0000-0300-000005000000}">
      <formula1>$DS$5:$DS$204</formula1>
    </dataValidation>
    <dataValidation type="list" errorStyle="information" allowBlank="1" error="Values must be between 1 and 100" sqref="C5:C503" xr:uid="{00000000-0002-0000-0300-000007000000}">
      <formula1>$DT$5:$DT$24</formula1>
    </dataValidation>
    <dataValidation type="list" errorStyle="information" allowBlank="1" error="Not a vald height class" sqref="D5:D503" xr:uid="{00000000-0002-0000-0300-000008000000}">
      <formula1>$EB$17:$EB$22</formula1>
    </dataValidation>
    <dataValidation type="list" errorStyle="information" allowBlank="1" error="Not a valid entry, must be 0 to 5" sqref="E5:E503 FC5:FC503" xr:uid="{00000000-0002-0000-0300-000009000000}">
      <formula1>$DV$5:$DV$10</formula1>
    </dataValidation>
    <dataValidation type="list" errorStyle="information" allowBlank="1" showInputMessage="1" showErrorMessage="1" error="Invalid entry" sqref="F5:F503 FD5:FD503" xr:uid="{00000000-0002-0000-0300-00000A000000}">
      <formula1>$DH$8:$DH$9</formula1>
    </dataValidation>
    <dataValidation type="list" errorStyle="information" allowBlank="1" showInputMessage="1" showErrorMessage="1" error="Invalid entry" sqref="G5:G503" xr:uid="{00000000-0002-0000-0300-00000B000000}">
      <formula1>$DI$8:$DI$9</formula1>
    </dataValidation>
    <dataValidation type="list" errorStyle="information" allowBlank="1" showInputMessage="1" showErrorMessage="1" error="Invalid entry" sqref="H6:H503" xr:uid="{00000000-0002-0000-0300-00000C000000}">
      <formula1>$DJ$8:$DJ$12</formula1>
    </dataValidation>
    <dataValidation type="list" errorStyle="information" allowBlank="1" error="Check your entry" sqref="J5:J503" xr:uid="{00000000-0002-0000-0300-00000D000000}">
      <formula1>$DW$5:$DW$76</formula1>
    </dataValidation>
    <dataValidation type="list" errorStyle="information" allowBlank="1" showInputMessage="1" showErrorMessage="1" error="Record only the mid point value for the browse class" sqref="T5:T503" xr:uid="{00000000-0002-0000-0300-00000E000000}">
      <formula1>$DH$16:$DH$21</formula1>
    </dataValidation>
    <dataValidation type="list" allowBlank="1" sqref="L5:M503" xr:uid="{00000000-0002-0000-0300-00000F000000}">
      <formula1>$DX$5:$DX$245</formula1>
    </dataValidation>
    <dataValidation type="list" allowBlank="1" sqref="O5:Q503" xr:uid="{00000000-0002-0000-0300-000010000000}">
      <formula1>$DZ$5:$DZ$54</formula1>
    </dataValidation>
    <dataValidation type="list" allowBlank="1" sqref="R5:R503" xr:uid="{00000000-0002-0000-0300-000011000000}">
      <formula1>$DY$5:$DY$6</formula1>
    </dataValidation>
    <dataValidation type="list" errorStyle="information" allowBlank="1" error="Check your entry" sqref="K5:K503" xr:uid="{AF34493F-7500-403E-A4E6-3E13B3BA0598}">
      <formula1>$EC$5:$EC$6</formula1>
    </dataValidation>
    <dataValidation type="list" errorStyle="information" allowBlank="1" error="That is not a valid plot number" sqref="EO4:EO203" xr:uid="{2D238BD2-4970-4E2F-9769-B2FBB9854B81}">
      <formula1>$DQ$6:$DQ$205</formula1>
    </dataValidation>
  </dataValidations>
  <hyperlinks>
    <hyperlink ref="G4" location="Cover!A1" display="Link to Cover   table" xr:uid="{4BCBF6FE-825F-4E6E-929D-D155BAD2416B}"/>
  </hyperlinks>
  <pageMargins left="0.53" right="0.37" top="0.56999999999999995" bottom="0.5" header="0.22" footer="0.5"/>
  <pageSetup scale="80" fitToHeight="4" orientation="landscape" r:id="rId1"/>
  <headerFooter alignWithMargins="0">
    <oddHeader>&amp;C&amp;"Arial,Bold"Riparian Monitoring Data Sheet
&amp;"Arial,Regular"Streambank and Riparian Condition&amp;R DMA No.: ___________&amp;P of &amp;N
Date: _____________</oddHeader>
  </headerFooter>
  <drawing r:id="rId2"/>
  <extLst>
    <ext xmlns:x14="http://schemas.microsoft.com/office/spreadsheetml/2009/9/main" uri="{CCE6A557-97BC-4b89-ADB6-D9C93CAAB3DF}">
      <x14:dataValidations xmlns:xm="http://schemas.microsoft.com/office/excel/2006/main" count="5">
        <x14:dataValidation type="list" errorStyle="information" allowBlank="1" showInputMessage="1" showErrorMessage="1" error="That plant is not in the system" xr:uid="{00000000-0002-0000-0300-000006000000}">
          <x14:formula1>
            <xm:f>PLANTS!$M$3:$M$103</xm:f>
          </x14:formula1>
          <xm:sqref>B6:B503</xm:sqref>
        </x14:dataValidation>
        <x14:dataValidation type="list" errorStyle="information" allowBlank="1" showInputMessage="1" showErrorMessage="1" error="That species is not in the KeySP list" xr:uid="{00000000-0002-0000-0300-000012000000}">
          <x14:formula1>
            <xm:f>PLANTS!$O$3:$O$40</xm:f>
          </x14:formula1>
          <xm:sqref>S5:S503</xm:sqref>
        </x14:dataValidation>
        <x14:dataValidation type="list" errorStyle="information" allowBlank="1" showErrorMessage="1" error="That plant is not in the site list" xr:uid="{00000000-0002-0000-0300-000014000000}">
          <x14:formula1>
            <xm:f>PLANTS!$M$3:$M$103</xm:f>
          </x14:formula1>
          <xm:sqref>B5</xm:sqref>
        </x14:dataValidation>
        <x14:dataValidation type="list" errorStyle="warning" allowBlank="1" showInputMessage="1" error="This plant code is not in the KeySP list.  If you need to add a plant species, see directions in the &quot;Instructions&quot; tab." xr:uid="{00000000-0002-0000-0300-000015000000}">
          <x14:formula1>
            <xm:f>PLANTS!$N$3:$N$103</xm:f>
          </x14:formula1>
          <xm:sqref>I5:I503</xm:sqref>
        </x14:dataValidation>
        <x14:dataValidation type="list" errorStyle="information" allowBlank="1" showInputMessage="1" showErrorMessage="1" error="That species is not in the KeySP list" xr:uid="{6B9F6AF2-2D02-4428-86BB-0231F0DE6568}">
          <x14:formula1>
            <xm:f>KeySP!$G$2:$G$119</xm:f>
          </x14:formula1>
          <xm:sqref>N5:N503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2AA82-7922-44CC-82EA-1468B924A8A1}">
  <dimension ref="A1:J206"/>
  <sheetViews>
    <sheetView zoomScale="150" zoomScaleNormal="150" workbookViewId="0"/>
  </sheetViews>
  <sheetFormatPr defaultRowHeight="12.5" x14ac:dyDescent="0.25"/>
  <cols>
    <col min="1" max="1" width="11.08984375" style="53" customWidth="1"/>
    <col min="2" max="3" width="8" style="53" customWidth="1"/>
    <col min="4" max="4" width="12.08984375" style="53" customWidth="1"/>
    <col min="5" max="5" width="20.453125" customWidth="1"/>
    <col min="6" max="6" width="61.453125" customWidth="1"/>
    <col min="10" max="10" width="8.81640625" style="199"/>
  </cols>
  <sheetData>
    <row r="1" spans="1:10" ht="16" thickBot="1" x14ac:dyDescent="0.4">
      <c r="A1" s="993" t="s">
        <v>2407</v>
      </c>
      <c r="D1" s="7" t="s">
        <v>2446</v>
      </c>
      <c r="E1" s="7"/>
      <c r="J1" s="6"/>
    </row>
    <row r="2" spans="1:10" ht="13.5" thickBot="1" x14ac:dyDescent="0.35">
      <c r="A2" s="994"/>
      <c r="B2" s="995"/>
      <c r="C2" s="996" t="s">
        <v>2408</v>
      </c>
      <c r="D2" s="997"/>
      <c r="J2" s="6"/>
    </row>
    <row r="3" spans="1:10" ht="13.5" thickBot="1" x14ac:dyDescent="0.35">
      <c r="A3" s="1029" t="s">
        <v>2362</v>
      </c>
      <c r="B3" s="1030" t="s">
        <v>2426</v>
      </c>
      <c r="C3" s="1031" t="s">
        <v>2427</v>
      </c>
      <c r="D3" s="1032" t="s">
        <v>2428</v>
      </c>
      <c r="E3" s="1028" t="s">
        <v>2429</v>
      </c>
      <c r="J3" s="1041" t="s">
        <v>861</v>
      </c>
    </row>
    <row r="4" spans="1:10" ht="15" thickBot="1" x14ac:dyDescent="0.35">
      <c r="A4" s="1036">
        <v>1</v>
      </c>
      <c r="B4" s="1035"/>
      <c r="C4" s="1035"/>
      <c r="D4" s="1035"/>
      <c r="E4" s="1037" t="str">
        <f>IF(AND(ISBLANK(B4),ISBLANK(C4),ISBLANK(D4)),"",100-SUM(B4:D4))</f>
        <v/>
      </c>
      <c r="F4" s="969" t="s">
        <v>2425</v>
      </c>
      <c r="J4" s="1040">
        <v>5</v>
      </c>
    </row>
    <row r="5" spans="1:10" ht="14" x14ac:dyDescent="0.3">
      <c r="A5" s="1033">
        <v>2</v>
      </c>
      <c r="B5" s="1033"/>
      <c r="C5" s="1033"/>
      <c r="D5" s="1034"/>
      <c r="E5" s="998" t="str">
        <f t="shared" ref="E5:E68" si="0">IF(AND(ISBLANK(B5),ISBLANK(C5),ISBLANK(D5)),"",100-SUM(B5:D5))</f>
        <v/>
      </c>
      <c r="F5" s="967" t="s">
        <v>2437</v>
      </c>
      <c r="J5" s="199">
        <v>10</v>
      </c>
    </row>
    <row r="6" spans="1:10" ht="14" x14ac:dyDescent="0.3">
      <c r="A6" s="339">
        <v>3</v>
      </c>
      <c r="B6" s="339"/>
      <c r="C6" s="339"/>
      <c r="D6" s="992"/>
      <c r="E6" s="998" t="str">
        <f t="shared" si="0"/>
        <v/>
      </c>
      <c r="F6" s="967" t="s">
        <v>2438</v>
      </c>
      <c r="J6" s="199">
        <v>15</v>
      </c>
    </row>
    <row r="7" spans="1:10" ht="14" x14ac:dyDescent="0.3">
      <c r="A7" s="338">
        <v>4</v>
      </c>
      <c r="B7" s="338"/>
      <c r="C7" s="338"/>
      <c r="D7" s="357"/>
      <c r="E7" s="998" t="str">
        <f t="shared" si="0"/>
        <v/>
      </c>
      <c r="F7" s="967" t="s">
        <v>2419</v>
      </c>
      <c r="J7" s="199">
        <v>20</v>
      </c>
    </row>
    <row r="8" spans="1:10" ht="14" x14ac:dyDescent="0.3">
      <c r="A8" s="339">
        <v>5</v>
      </c>
      <c r="B8" s="339"/>
      <c r="C8" s="339"/>
      <c r="D8" s="992"/>
      <c r="E8" s="998" t="str">
        <f t="shared" si="0"/>
        <v/>
      </c>
      <c r="F8" s="967" t="s">
        <v>2420</v>
      </c>
      <c r="J8" s="199">
        <v>25</v>
      </c>
    </row>
    <row r="9" spans="1:10" ht="14" x14ac:dyDescent="0.3">
      <c r="A9" s="338">
        <v>6</v>
      </c>
      <c r="B9" s="338"/>
      <c r="C9" s="338"/>
      <c r="D9" s="357"/>
      <c r="E9" s="998" t="str">
        <f t="shared" si="0"/>
        <v/>
      </c>
      <c r="F9" s="967" t="s">
        <v>2421</v>
      </c>
      <c r="J9" s="199">
        <v>30</v>
      </c>
    </row>
    <row r="10" spans="1:10" ht="14" x14ac:dyDescent="0.3">
      <c r="A10" s="339">
        <v>7</v>
      </c>
      <c r="B10" s="339"/>
      <c r="C10" s="339"/>
      <c r="D10" s="992"/>
      <c r="E10" s="998" t="str">
        <f t="shared" si="0"/>
        <v/>
      </c>
      <c r="F10" s="967" t="s">
        <v>2422</v>
      </c>
      <c r="J10" s="199">
        <v>35</v>
      </c>
    </row>
    <row r="11" spans="1:10" ht="14" x14ac:dyDescent="0.3">
      <c r="A11" s="338">
        <v>8</v>
      </c>
      <c r="B11" s="338"/>
      <c r="C11" s="338"/>
      <c r="D11" s="357"/>
      <c r="E11" s="998" t="str">
        <f t="shared" si="0"/>
        <v/>
      </c>
      <c r="F11" s="967" t="s">
        <v>2423</v>
      </c>
      <c r="J11" s="199">
        <v>40</v>
      </c>
    </row>
    <row r="12" spans="1:10" ht="14" x14ac:dyDescent="0.3">
      <c r="A12" s="339">
        <v>9</v>
      </c>
      <c r="B12" s="339"/>
      <c r="C12" s="339"/>
      <c r="D12" s="992"/>
      <c r="E12" s="998" t="str">
        <f t="shared" si="0"/>
        <v/>
      </c>
      <c r="F12" s="968" t="s">
        <v>2424</v>
      </c>
      <c r="J12" s="199">
        <v>45</v>
      </c>
    </row>
    <row r="13" spans="1:10" ht="14" x14ac:dyDescent="0.3">
      <c r="A13" s="338">
        <v>10</v>
      </c>
      <c r="B13" s="338"/>
      <c r="C13" s="338"/>
      <c r="D13" s="357"/>
      <c r="E13" s="998" t="str">
        <f t="shared" si="0"/>
        <v/>
      </c>
      <c r="F13" s="967" t="s">
        <v>2434</v>
      </c>
      <c r="J13" s="199">
        <v>50</v>
      </c>
    </row>
    <row r="14" spans="1:10" ht="14" x14ac:dyDescent="0.3">
      <c r="A14" s="339">
        <v>11</v>
      </c>
      <c r="B14" s="339"/>
      <c r="C14" s="339"/>
      <c r="D14" s="992"/>
      <c r="E14" s="998" t="str">
        <f t="shared" si="0"/>
        <v/>
      </c>
      <c r="F14" s="967" t="s">
        <v>2433</v>
      </c>
      <c r="J14" s="199">
        <v>55</v>
      </c>
    </row>
    <row r="15" spans="1:10" ht="14" x14ac:dyDescent="0.3">
      <c r="A15" s="338">
        <v>12</v>
      </c>
      <c r="B15" s="338"/>
      <c r="C15" s="338"/>
      <c r="D15" s="357"/>
      <c r="E15" s="998" t="str">
        <f t="shared" si="0"/>
        <v/>
      </c>
      <c r="F15" s="967" t="s">
        <v>2430</v>
      </c>
      <c r="J15" s="199">
        <v>60</v>
      </c>
    </row>
    <row r="16" spans="1:10" ht="14" x14ac:dyDescent="0.3">
      <c r="A16" s="339">
        <v>13</v>
      </c>
      <c r="B16" s="339"/>
      <c r="C16" s="339"/>
      <c r="D16" s="992"/>
      <c r="E16" s="998" t="str">
        <f t="shared" si="0"/>
        <v/>
      </c>
      <c r="J16" s="199">
        <v>65</v>
      </c>
    </row>
    <row r="17" spans="1:10" ht="14" x14ac:dyDescent="0.3">
      <c r="A17" s="338">
        <v>14</v>
      </c>
      <c r="B17" s="338"/>
      <c r="C17" s="338"/>
      <c r="D17" s="357"/>
      <c r="E17" s="998" t="str">
        <f t="shared" si="0"/>
        <v/>
      </c>
      <c r="J17" s="199">
        <v>70</v>
      </c>
    </row>
    <row r="18" spans="1:10" ht="14" x14ac:dyDescent="0.3">
      <c r="A18" s="339">
        <v>15</v>
      </c>
      <c r="B18" s="339"/>
      <c r="C18" s="339"/>
      <c r="D18" s="992"/>
      <c r="E18" s="998" t="str">
        <f t="shared" si="0"/>
        <v/>
      </c>
      <c r="J18" s="199">
        <v>75</v>
      </c>
    </row>
    <row r="19" spans="1:10" ht="14" x14ac:dyDescent="0.3">
      <c r="A19" s="338">
        <v>16</v>
      </c>
      <c r="B19" s="338"/>
      <c r="C19" s="338"/>
      <c r="D19" s="357"/>
      <c r="E19" s="998" t="str">
        <f t="shared" si="0"/>
        <v/>
      </c>
      <c r="J19" s="199">
        <v>80</v>
      </c>
    </row>
    <row r="20" spans="1:10" ht="14" x14ac:dyDescent="0.3">
      <c r="A20" s="339">
        <v>17</v>
      </c>
      <c r="B20" s="339"/>
      <c r="C20" s="339"/>
      <c r="D20" s="992"/>
      <c r="E20" s="998" t="str">
        <f t="shared" si="0"/>
        <v/>
      </c>
      <c r="J20" s="199">
        <v>85</v>
      </c>
    </row>
    <row r="21" spans="1:10" ht="14" x14ac:dyDescent="0.3">
      <c r="A21" s="338">
        <v>18</v>
      </c>
      <c r="B21" s="338"/>
      <c r="C21" s="338"/>
      <c r="D21" s="357"/>
      <c r="E21" s="998" t="str">
        <f t="shared" si="0"/>
        <v/>
      </c>
      <c r="J21" s="199">
        <v>90</v>
      </c>
    </row>
    <row r="22" spans="1:10" ht="14" x14ac:dyDescent="0.3">
      <c r="A22" s="339">
        <v>19</v>
      </c>
      <c r="B22" s="339"/>
      <c r="C22" s="339"/>
      <c r="D22" s="992"/>
      <c r="E22" s="998" t="str">
        <f t="shared" si="0"/>
        <v/>
      </c>
      <c r="J22" s="199">
        <v>95</v>
      </c>
    </row>
    <row r="23" spans="1:10" ht="14" x14ac:dyDescent="0.3">
      <c r="A23" s="338">
        <v>20</v>
      </c>
      <c r="B23" s="338"/>
      <c r="C23" s="338"/>
      <c r="D23" s="357"/>
      <c r="E23" s="998" t="str">
        <f t="shared" si="0"/>
        <v/>
      </c>
      <c r="J23" s="199">
        <v>100</v>
      </c>
    </row>
    <row r="24" spans="1:10" ht="14" x14ac:dyDescent="0.3">
      <c r="A24" s="339">
        <v>21</v>
      </c>
      <c r="B24" s="339"/>
      <c r="C24" s="339"/>
      <c r="D24" s="992"/>
      <c r="E24" s="998" t="str">
        <f t="shared" si="0"/>
        <v/>
      </c>
    </row>
    <row r="25" spans="1:10" ht="14" x14ac:dyDescent="0.3">
      <c r="A25" s="338">
        <v>22</v>
      </c>
      <c r="B25" s="338"/>
      <c r="C25" s="338"/>
      <c r="D25" s="357"/>
      <c r="E25" s="998" t="str">
        <f t="shared" si="0"/>
        <v/>
      </c>
    </row>
    <row r="26" spans="1:10" ht="14" x14ac:dyDescent="0.3">
      <c r="A26" s="339">
        <v>23</v>
      </c>
      <c r="B26" s="339"/>
      <c r="C26" s="339"/>
      <c r="D26" s="992"/>
      <c r="E26" s="998" t="str">
        <f t="shared" si="0"/>
        <v/>
      </c>
    </row>
    <row r="27" spans="1:10" ht="14" x14ac:dyDescent="0.3">
      <c r="A27" s="338">
        <v>24</v>
      </c>
      <c r="B27" s="338"/>
      <c r="C27" s="338"/>
      <c r="D27" s="357"/>
      <c r="E27" s="998" t="str">
        <f t="shared" si="0"/>
        <v/>
      </c>
    </row>
    <row r="28" spans="1:10" ht="14" x14ac:dyDescent="0.3">
      <c r="A28" s="339">
        <v>25</v>
      </c>
      <c r="B28" s="339"/>
      <c r="C28" s="339"/>
      <c r="D28" s="992"/>
      <c r="E28" s="998" t="str">
        <f t="shared" si="0"/>
        <v/>
      </c>
    </row>
    <row r="29" spans="1:10" ht="14" x14ac:dyDescent="0.3">
      <c r="A29" s="338">
        <v>26</v>
      </c>
      <c r="B29" s="338"/>
      <c r="C29" s="338"/>
      <c r="D29" s="357"/>
      <c r="E29" s="998" t="str">
        <f t="shared" si="0"/>
        <v/>
      </c>
    </row>
    <row r="30" spans="1:10" ht="14" x14ac:dyDescent="0.3">
      <c r="A30" s="339">
        <v>27</v>
      </c>
      <c r="B30" s="339"/>
      <c r="C30" s="339"/>
      <c r="D30" s="992"/>
      <c r="E30" s="998" t="str">
        <f t="shared" si="0"/>
        <v/>
      </c>
    </row>
    <row r="31" spans="1:10" ht="14" x14ac:dyDescent="0.3">
      <c r="A31" s="338">
        <v>28</v>
      </c>
      <c r="B31" s="338"/>
      <c r="C31" s="338"/>
      <c r="D31" s="357"/>
      <c r="E31" s="998" t="str">
        <f t="shared" si="0"/>
        <v/>
      </c>
    </row>
    <row r="32" spans="1:10" ht="14" x14ac:dyDescent="0.3">
      <c r="A32" s="339">
        <v>29</v>
      </c>
      <c r="B32" s="339"/>
      <c r="C32" s="339"/>
      <c r="D32" s="992"/>
      <c r="E32" s="998" t="str">
        <f t="shared" si="0"/>
        <v/>
      </c>
    </row>
    <row r="33" spans="1:5" ht="14" x14ac:dyDescent="0.3">
      <c r="A33" s="338">
        <v>30</v>
      </c>
      <c r="B33" s="338"/>
      <c r="C33" s="338"/>
      <c r="D33" s="357"/>
      <c r="E33" s="998" t="str">
        <f t="shared" si="0"/>
        <v/>
      </c>
    </row>
    <row r="34" spans="1:5" ht="14" x14ac:dyDescent="0.3">
      <c r="A34" s="339">
        <v>31</v>
      </c>
      <c r="B34" s="339"/>
      <c r="C34" s="339"/>
      <c r="D34" s="992"/>
      <c r="E34" s="998" t="str">
        <f t="shared" si="0"/>
        <v/>
      </c>
    </row>
    <row r="35" spans="1:5" ht="14" x14ac:dyDescent="0.3">
      <c r="A35" s="338">
        <v>32</v>
      </c>
      <c r="B35" s="338"/>
      <c r="C35" s="338"/>
      <c r="D35" s="357"/>
      <c r="E35" s="998" t="str">
        <f t="shared" si="0"/>
        <v/>
      </c>
    </row>
    <row r="36" spans="1:5" ht="14" x14ac:dyDescent="0.3">
      <c r="A36" s="339">
        <v>33</v>
      </c>
      <c r="B36" s="339"/>
      <c r="C36" s="339"/>
      <c r="D36" s="992"/>
      <c r="E36" s="998" t="str">
        <f t="shared" si="0"/>
        <v/>
      </c>
    </row>
    <row r="37" spans="1:5" ht="14" x14ac:dyDescent="0.3">
      <c r="A37" s="338">
        <v>34</v>
      </c>
      <c r="B37" s="338"/>
      <c r="C37" s="338"/>
      <c r="D37" s="357"/>
      <c r="E37" s="998" t="str">
        <f t="shared" si="0"/>
        <v/>
      </c>
    </row>
    <row r="38" spans="1:5" ht="14" x14ac:dyDescent="0.3">
      <c r="A38" s="339">
        <v>35</v>
      </c>
      <c r="B38" s="339"/>
      <c r="C38" s="339"/>
      <c r="D38" s="992"/>
      <c r="E38" s="998" t="str">
        <f t="shared" si="0"/>
        <v/>
      </c>
    </row>
    <row r="39" spans="1:5" ht="14" x14ac:dyDescent="0.3">
      <c r="A39" s="338">
        <v>36</v>
      </c>
      <c r="B39" s="338"/>
      <c r="C39" s="338"/>
      <c r="D39" s="357"/>
      <c r="E39" s="998" t="str">
        <f t="shared" si="0"/>
        <v/>
      </c>
    </row>
    <row r="40" spans="1:5" ht="14" x14ac:dyDescent="0.3">
      <c r="A40" s="339">
        <v>37</v>
      </c>
      <c r="B40" s="339"/>
      <c r="C40" s="339"/>
      <c r="D40" s="992"/>
      <c r="E40" s="998" t="str">
        <f t="shared" si="0"/>
        <v/>
      </c>
    </row>
    <row r="41" spans="1:5" ht="14" x14ac:dyDescent="0.3">
      <c r="A41" s="338">
        <v>38</v>
      </c>
      <c r="B41" s="338"/>
      <c r="C41" s="338"/>
      <c r="D41" s="357"/>
      <c r="E41" s="998" t="str">
        <f t="shared" si="0"/>
        <v/>
      </c>
    </row>
    <row r="42" spans="1:5" ht="14" x14ac:dyDescent="0.3">
      <c r="A42" s="339">
        <v>39</v>
      </c>
      <c r="B42" s="339"/>
      <c r="C42" s="339"/>
      <c r="D42" s="992"/>
      <c r="E42" s="998" t="str">
        <f t="shared" si="0"/>
        <v/>
      </c>
    </row>
    <row r="43" spans="1:5" ht="14" x14ac:dyDescent="0.3">
      <c r="A43" s="338">
        <v>40</v>
      </c>
      <c r="B43" s="338"/>
      <c r="C43" s="338"/>
      <c r="D43" s="357"/>
      <c r="E43" s="998" t="str">
        <f t="shared" si="0"/>
        <v/>
      </c>
    </row>
    <row r="44" spans="1:5" ht="14" x14ac:dyDescent="0.3">
      <c r="A44" s="339">
        <v>41</v>
      </c>
      <c r="B44" s="339"/>
      <c r="C44" s="339"/>
      <c r="D44" s="992"/>
      <c r="E44" s="998" t="str">
        <f t="shared" si="0"/>
        <v/>
      </c>
    </row>
    <row r="45" spans="1:5" ht="14" x14ac:dyDescent="0.3">
      <c r="A45" s="338">
        <v>42</v>
      </c>
      <c r="B45" s="338"/>
      <c r="C45" s="338"/>
      <c r="D45" s="357"/>
      <c r="E45" s="998" t="str">
        <f t="shared" si="0"/>
        <v/>
      </c>
    </row>
    <row r="46" spans="1:5" ht="14" x14ac:dyDescent="0.3">
      <c r="A46" s="339">
        <v>43</v>
      </c>
      <c r="B46" s="339"/>
      <c r="C46" s="339"/>
      <c r="D46" s="992"/>
      <c r="E46" s="998" t="str">
        <f t="shared" si="0"/>
        <v/>
      </c>
    </row>
    <row r="47" spans="1:5" ht="14" x14ac:dyDescent="0.3">
      <c r="A47" s="338">
        <v>44</v>
      </c>
      <c r="B47" s="338"/>
      <c r="C47" s="338"/>
      <c r="D47" s="357"/>
      <c r="E47" s="998" t="str">
        <f t="shared" si="0"/>
        <v/>
      </c>
    </row>
    <row r="48" spans="1:5" ht="14" x14ac:dyDescent="0.3">
      <c r="A48" s="339">
        <v>45</v>
      </c>
      <c r="B48" s="339"/>
      <c r="C48" s="339"/>
      <c r="D48" s="992"/>
      <c r="E48" s="998" t="str">
        <f t="shared" si="0"/>
        <v/>
      </c>
    </row>
    <row r="49" spans="1:5" ht="14" x14ac:dyDescent="0.3">
      <c r="A49" s="338">
        <v>46</v>
      </c>
      <c r="B49" s="338"/>
      <c r="C49" s="338"/>
      <c r="D49" s="357"/>
      <c r="E49" s="998" t="str">
        <f t="shared" si="0"/>
        <v/>
      </c>
    </row>
    <row r="50" spans="1:5" ht="14" x14ac:dyDescent="0.3">
      <c r="A50" s="339">
        <v>47</v>
      </c>
      <c r="B50" s="339"/>
      <c r="C50" s="339"/>
      <c r="D50" s="992"/>
      <c r="E50" s="998" t="str">
        <f t="shared" si="0"/>
        <v/>
      </c>
    </row>
    <row r="51" spans="1:5" ht="14" x14ac:dyDescent="0.3">
      <c r="A51" s="338">
        <v>48</v>
      </c>
      <c r="B51" s="338"/>
      <c r="C51" s="338"/>
      <c r="D51" s="357"/>
      <c r="E51" s="998" t="str">
        <f t="shared" si="0"/>
        <v/>
      </c>
    </row>
    <row r="52" spans="1:5" ht="14" x14ac:dyDescent="0.3">
      <c r="A52" s="339">
        <v>49</v>
      </c>
      <c r="B52" s="339"/>
      <c r="C52" s="339"/>
      <c r="D52" s="992"/>
      <c r="E52" s="998" t="str">
        <f t="shared" si="0"/>
        <v/>
      </c>
    </row>
    <row r="53" spans="1:5" ht="14" x14ac:dyDescent="0.3">
      <c r="A53" s="338">
        <v>50</v>
      </c>
      <c r="B53" s="338"/>
      <c r="C53" s="338"/>
      <c r="D53" s="357"/>
      <c r="E53" s="998" t="str">
        <f t="shared" si="0"/>
        <v/>
      </c>
    </row>
    <row r="54" spans="1:5" ht="14" x14ac:dyDescent="0.3">
      <c r="A54" s="339">
        <v>51</v>
      </c>
      <c r="B54" s="339"/>
      <c r="C54" s="339"/>
      <c r="D54" s="992"/>
      <c r="E54" s="998" t="str">
        <f t="shared" si="0"/>
        <v/>
      </c>
    </row>
    <row r="55" spans="1:5" ht="14" x14ac:dyDescent="0.3">
      <c r="A55" s="338">
        <v>52</v>
      </c>
      <c r="B55" s="338"/>
      <c r="C55" s="338"/>
      <c r="D55" s="357"/>
      <c r="E55" s="998" t="str">
        <f t="shared" si="0"/>
        <v/>
      </c>
    </row>
    <row r="56" spans="1:5" ht="14" x14ac:dyDescent="0.3">
      <c r="A56" s="339">
        <v>53</v>
      </c>
      <c r="B56" s="339"/>
      <c r="C56" s="339"/>
      <c r="D56" s="992"/>
      <c r="E56" s="998" t="str">
        <f t="shared" si="0"/>
        <v/>
      </c>
    </row>
    <row r="57" spans="1:5" ht="14" x14ac:dyDescent="0.3">
      <c r="A57" s="338">
        <v>54</v>
      </c>
      <c r="B57" s="338"/>
      <c r="C57" s="338"/>
      <c r="D57" s="357"/>
      <c r="E57" s="998" t="str">
        <f t="shared" si="0"/>
        <v/>
      </c>
    </row>
    <row r="58" spans="1:5" ht="14" x14ac:dyDescent="0.3">
      <c r="A58" s="339">
        <v>55</v>
      </c>
      <c r="B58" s="339"/>
      <c r="C58" s="339"/>
      <c r="D58" s="992"/>
      <c r="E58" s="998" t="str">
        <f t="shared" si="0"/>
        <v/>
      </c>
    </row>
    <row r="59" spans="1:5" ht="14" x14ac:dyDescent="0.3">
      <c r="A59" s="338">
        <v>56</v>
      </c>
      <c r="B59" s="338"/>
      <c r="C59" s="338"/>
      <c r="D59" s="357"/>
      <c r="E59" s="998" t="str">
        <f t="shared" si="0"/>
        <v/>
      </c>
    </row>
    <row r="60" spans="1:5" ht="14" x14ac:dyDescent="0.3">
      <c r="A60" s="339">
        <v>57</v>
      </c>
      <c r="B60" s="339"/>
      <c r="C60" s="339"/>
      <c r="D60" s="992"/>
      <c r="E60" s="998" t="str">
        <f t="shared" si="0"/>
        <v/>
      </c>
    </row>
    <row r="61" spans="1:5" ht="14" x14ac:dyDescent="0.3">
      <c r="A61" s="338">
        <v>58</v>
      </c>
      <c r="B61" s="338"/>
      <c r="C61" s="338"/>
      <c r="D61" s="357"/>
      <c r="E61" s="998" t="str">
        <f t="shared" si="0"/>
        <v/>
      </c>
    </row>
    <row r="62" spans="1:5" ht="14" x14ac:dyDescent="0.3">
      <c r="A62" s="339">
        <v>59</v>
      </c>
      <c r="B62" s="339"/>
      <c r="C62" s="339"/>
      <c r="D62" s="992"/>
      <c r="E62" s="998" t="str">
        <f t="shared" si="0"/>
        <v/>
      </c>
    </row>
    <row r="63" spans="1:5" ht="14" x14ac:dyDescent="0.3">
      <c r="A63" s="338">
        <v>60</v>
      </c>
      <c r="B63" s="338"/>
      <c r="C63" s="338"/>
      <c r="D63" s="357"/>
      <c r="E63" s="998" t="str">
        <f t="shared" si="0"/>
        <v/>
      </c>
    </row>
    <row r="64" spans="1:5" ht="14" x14ac:dyDescent="0.3">
      <c r="A64" s="339">
        <v>61</v>
      </c>
      <c r="B64" s="339"/>
      <c r="C64" s="339"/>
      <c r="D64" s="992"/>
      <c r="E64" s="998" t="str">
        <f t="shared" si="0"/>
        <v/>
      </c>
    </row>
    <row r="65" spans="1:5" ht="14" x14ac:dyDescent="0.3">
      <c r="A65" s="338">
        <v>62</v>
      </c>
      <c r="B65" s="338"/>
      <c r="C65" s="338"/>
      <c r="D65" s="357"/>
      <c r="E65" s="998" t="str">
        <f t="shared" si="0"/>
        <v/>
      </c>
    </row>
    <row r="66" spans="1:5" ht="14" x14ac:dyDescent="0.3">
      <c r="A66" s="339">
        <v>63</v>
      </c>
      <c r="B66" s="339"/>
      <c r="C66" s="339"/>
      <c r="D66" s="992"/>
      <c r="E66" s="998" t="str">
        <f t="shared" si="0"/>
        <v/>
      </c>
    </row>
    <row r="67" spans="1:5" ht="14" x14ac:dyDescent="0.3">
      <c r="A67" s="338">
        <v>64</v>
      </c>
      <c r="B67" s="338"/>
      <c r="C67" s="338"/>
      <c r="D67" s="357"/>
      <c r="E67" s="998" t="str">
        <f t="shared" si="0"/>
        <v/>
      </c>
    </row>
    <row r="68" spans="1:5" ht="14" x14ac:dyDescent="0.3">
      <c r="A68" s="339">
        <v>65</v>
      </c>
      <c r="B68" s="339"/>
      <c r="C68" s="339"/>
      <c r="D68" s="992"/>
      <c r="E68" s="998" t="str">
        <f t="shared" si="0"/>
        <v/>
      </c>
    </row>
    <row r="69" spans="1:5" ht="14" x14ac:dyDescent="0.3">
      <c r="A69" s="338">
        <v>66</v>
      </c>
      <c r="B69" s="338"/>
      <c r="C69" s="338"/>
      <c r="D69" s="357"/>
      <c r="E69" s="998" t="str">
        <f t="shared" ref="E69:E132" si="1">IF(AND(ISBLANK(B69),ISBLANK(C69),ISBLANK(D69)),"",100-SUM(B69:D69))</f>
        <v/>
      </c>
    </row>
    <row r="70" spans="1:5" ht="14" x14ac:dyDescent="0.3">
      <c r="A70" s="339">
        <v>67</v>
      </c>
      <c r="B70" s="339"/>
      <c r="C70" s="339"/>
      <c r="D70" s="992"/>
      <c r="E70" s="998" t="str">
        <f t="shared" si="1"/>
        <v/>
      </c>
    </row>
    <row r="71" spans="1:5" ht="14" x14ac:dyDescent="0.3">
      <c r="A71" s="338">
        <v>68</v>
      </c>
      <c r="B71" s="338"/>
      <c r="C71" s="338"/>
      <c r="D71" s="357"/>
      <c r="E71" s="998" t="str">
        <f t="shared" si="1"/>
        <v/>
      </c>
    </row>
    <row r="72" spans="1:5" ht="14" x14ac:dyDescent="0.3">
      <c r="A72" s="339">
        <v>69</v>
      </c>
      <c r="B72" s="339"/>
      <c r="C72" s="339"/>
      <c r="D72" s="992"/>
      <c r="E72" s="998" t="str">
        <f t="shared" si="1"/>
        <v/>
      </c>
    </row>
    <row r="73" spans="1:5" ht="14" x14ac:dyDescent="0.3">
      <c r="A73" s="338">
        <v>70</v>
      </c>
      <c r="B73" s="338"/>
      <c r="C73" s="338"/>
      <c r="D73" s="357"/>
      <c r="E73" s="998" t="str">
        <f t="shared" si="1"/>
        <v/>
      </c>
    </row>
    <row r="74" spans="1:5" ht="14" x14ac:dyDescent="0.3">
      <c r="A74" s="339">
        <v>71</v>
      </c>
      <c r="B74" s="339"/>
      <c r="C74" s="339"/>
      <c r="D74" s="992"/>
      <c r="E74" s="998" t="str">
        <f t="shared" si="1"/>
        <v/>
      </c>
    </row>
    <row r="75" spans="1:5" ht="14" x14ac:dyDescent="0.3">
      <c r="A75" s="338">
        <v>72</v>
      </c>
      <c r="B75" s="338"/>
      <c r="C75" s="338"/>
      <c r="D75" s="357"/>
      <c r="E75" s="998" t="str">
        <f t="shared" si="1"/>
        <v/>
      </c>
    </row>
    <row r="76" spans="1:5" ht="14" x14ac:dyDescent="0.3">
      <c r="A76" s="339">
        <v>73</v>
      </c>
      <c r="B76" s="339"/>
      <c r="C76" s="339"/>
      <c r="D76" s="992"/>
      <c r="E76" s="998" t="str">
        <f t="shared" si="1"/>
        <v/>
      </c>
    </row>
    <row r="77" spans="1:5" ht="14" x14ac:dyDescent="0.3">
      <c r="A77" s="338">
        <v>74</v>
      </c>
      <c r="B77" s="338"/>
      <c r="C77" s="338"/>
      <c r="D77" s="357"/>
      <c r="E77" s="998" t="str">
        <f t="shared" si="1"/>
        <v/>
      </c>
    </row>
    <row r="78" spans="1:5" ht="14" x14ac:dyDescent="0.3">
      <c r="A78" s="339">
        <v>75</v>
      </c>
      <c r="B78" s="339"/>
      <c r="C78" s="339"/>
      <c r="D78" s="992"/>
      <c r="E78" s="998" t="str">
        <f t="shared" si="1"/>
        <v/>
      </c>
    </row>
    <row r="79" spans="1:5" ht="14" x14ac:dyDescent="0.3">
      <c r="A79" s="338">
        <v>76</v>
      </c>
      <c r="B79" s="338"/>
      <c r="C79" s="338"/>
      <c r="D79" s="357"/>
      <c r="E79" s="998" t="str">
        <f t="shared" si="1"/>
        <v/>
      </c>
    </row>
    <row r="80" spans="1:5" ht="14" x14ac:dyDescent="0.3">
      <c r="A80" s="339">
        <v>77</v>
      </c>
      <c r="B80" s="339"/>
      <c r="C80" s="339"/>
      <c r="D80" s="992"/>
      <c r="E80" s="998" t="str">
        <f t="shared" si="1"/>
        <v/>
      </c>
    </row>
    <row r="81" spans="1:5" ht="14" x14ac:dyDescent="0.3">
      <c r="A81" s="338">
        <v>78</v>
      </c>
      <c r="B81" s="338"/>
      <c r="C81" s="338"/>
      <c r="D81" s="357"/>
      <c r="E81" s="998" t="str">
        <f t="shared" si="1"/>
        <v/>
      </c>
    </row>
    <row r="82" spans="1:5" ht="14" x14ac:dyDescent="0.3">
      <c r="A82" s="339">
        <v>79</v>
      </c>
      <c r="B82" s="339"/>
      <c r="C82" s="339"/>
      <c r="D82" s="992"/>
      <c r="E82" s="998" t="str">
        <f t="shared" si="1"/>
        <v/>
      </c>
    </row>
    <row r="83" spans="1:5" ht="14" x14ac:dyDescent="0.3">
      <c r="A83" s="338">
        <v>80</v>
      </c>
      <c r="B83" s="338"/>
      <c r="C83" s="338"/>
      <c r="D83" s="357"/>
      <c r="E83" s="998" t="str">
        <f t="shared" si="1"/>
        <v/>
      </c>
    </row>
    <row r="84" spans="1:5" ht="14" x14ac:dyDescent="0.3">
      <c r="A84" s="339">
        <v>81</v>
      </c>
      <c r="B84" s="339"/>
      <c r="C84" s="339"/>
      <c r="D84" s="992"/>
      <c r="E84" s="998" t="str">
        <f t="shared" si="1"/>
        <v/>
      </c>
    </row>
    <row r="85" spans="1:5" ht="14" x14ac:dyDescent="0.3">
      <c r="A85" s="338">
        <v>82</v>
      </c>
      <c r="B85" s="338"/>
      <c r="C85" s="338"/>
      <c r="D85" s="357"/>
      <c r="E85" s="998" t="str">
        <f t="shared" si="1"/>
        <v/>
      </c>
    </row>
    <row r="86" spans="1:5" ht="14" x14ac:dyDescent="0.3">
      <c r="A86" s="339">
        <v>83</v>
      </c>
      <c r="B86" s="339"/>
      <c r="C86" s="339"/>
      <c r="D86" s="992"/>
      <c r="E86" s="998" t="str">
        <f t="shared" si="1"/>
        <v/>
      </c>
    </row>
    <row r="87" spans="1:5" ht="14" x14ac:dyDescent="0.3">
      <c r="A87" s="338">
        <v>84</v>
      </c>
      <c r="B87" s="338"/>
      <c r="C87" s="338"/>
      <c r="D87" s="357"/>
      <c r="E87" s="998" t="str">
        <f t="shared" si="1"/>
        <v/>
      </c>
    </row>
    <row r="88" spans="1:5" ht="14" x14ac:dyDescent="0.3">
      <c r="A88" s="339">
        <v>85</v>
      </c>
      <c r="B88" s="339"/>
      <c r="C88" s="339"/>
      <c r="D88" s="992"/>
      <c r="E88" s="998" t="str">
        <f t="shared" si="1"/>
        <v/>
      </c>
    </row>
    <row r="89" spans="1:5" ht="14" x14ac:dyDescent="0.3">
      <c r="A89" s="338">
        <v>86</v>
      </c>
      <c r="B89" s="338"/>
      <c r="C89" s="338"/>
      <c r="D89" s="357"/>
      <c r="E89" s="998" t="str">
        <f t="shared" si="1"/>
        <v/>
      </c>
    </row>
    <row r="90" spans="1:5" ht="14" x14ac:dyDescent="0.3">
      <c r="A90" s="339">
        <v>87</v>
      </c>
      <c r="B90" s="339"/>
      <c r="C90" s="339"/>
      <c r="D90" s="992"/>
      <c r="E90" s="998" t="str">
        <f t="shared" si="1"/>
        <v/>
      </c>
    </row>
    <row r="91" spans="1:5" ht="14" x14ac:dyDescent="0.3">
      <c r="A91" s="338">
        <v>88</v>
      </c>
      <c r="B91" s="338"/>
      <c r="C91" s="338"/>
      <c r="D91" s="357"/>
      <c r="E91" s="998" t="str">
        <f t="shared" si="1"/>
        <v/>
      </c>
    </row>
    <row r="92" spans="1:5" ht="14" x14ac:dyDescent="0.3">
      <c r="A92" s="339">
        <v>89</v>
      </c>
      <c r="B92" s="339"/>
      <c r="C92" s="339"/>
      <c r="D92" s="992"/>
      <c r="E92" s="998" t="str">
        <f t="shared" si="1"/>
        <v/>
      </c>
    </row>
    <row r="93" spans="1:5" ht="14" x14ac:dyDescent="0.3">
      <c r="A93" s="338">
        <v>90</v>
      </c>
      <c r="B93" s="338"/>
      <c r="C93" s="338"/>
      <c r="D93" s="357"/>
      <c r="E93" s="998" t="str">
        <f t="shared" si="1"/>
        <v/>
      </c>
    </row>
    <row r="94" spans="1:5" ht="14" x14ac:dyDescent="0.3">
      <c r="A94" s="339">
        <v>91</v>
      </c>
      <c r="B94" s="339"/>
      <c r="C94" s="339"/>
      <c r="D94" s="992"/>
      <c r="E94" s="998" t="str">
        <f t="shared" si="1"/>
        <v/>
      </c>
    </row>
    <row r="95" spans="1:5" ht="14" x14ac:dyDescent="0.3">
      <c r="A95" s="338">
        <v>92</v>
      </c>
      <c r="B95" s="338"/>
      <c r="C95" s="338"/>
      <c r="D95" s="357"/>
      <c r="E95" s="998" t="str">
        <f t="shared" si="1"/>
        <v/>
      </c>
    </row>
    <row r="96" spans="1:5" ht="14" x14ac:dyDescent="0.3">
      <c r="A96" s="339">
        <v>93</v>
      </c>
      <c r="B96" s="339"/>
      <c r="C96" s="339"/>
      <c r="D96" s="992"/>
      <c r="E96" s="998" t="str">
        <f t="shared" si="1"/>
        <v/>
      </c>
    </row>
    <row r="97" spans="1:5" ht="14" x14ac:dyDescent="0.3">
      <c r="A97" s="338">
        <v>94</v>
      </c>
      <c r="B97" s="338"/>
      <c r="C97" s="338"/>
      <c r="D97" s="357"/>
      <c r="E97" s="998" t="str">
        <f t="shared" si="1"/>
        <v/>
      </c>
    </row>
    <row r="98" spans="1:5" ht="14" x14ac:dyDescent="0.3">
      <c r="A98" s="339">
        <v>95</v>
      </c>
      <c r="B98" s="339"/>
      <c r="C98" s="339"/>
      <c r="D98" s="992"/>
      <c r="E98" s="998" t="str">
        <f t="shared" si="1"/>
        <v/>
      </c>
    </row>
    <row r="99" spans="1:5" ht="14" x14ac:dyDescent="0.3">
      <c r="A99" s="339">
        <v>96</v>
      </c>
      <c r="B99" s="339"/>
      <c r="C99" s="339"/>
      <c r="D99" s="992"/>
      <c r="E99" s="998" t="str">
        <f t="shared" si="1"/>
        <v/>
      </c>
    </row>
    <row r="100" spans="1:5" ht="14" x14ac:dyDescent="0.3">
      <c r="A100" s="338">
        <v>97</v>
      </c>
      <c r="B100" s="338"/>
      <c r="C100" s="338"/>
      <c r="D100" s="357"/>
      <c r="E100" s="998" t="str">
        <f t="shared" si="1"/>
        <v/>
      </c>
    </row>
    <row r="101" spans="1:5" ht="14" x14ac:dyDescent="0.3">
      <c r="A101" s="339">
        <v>98</v>
      </c>
      <c r="B101" s="339"/>
      <c r="C101" s="339"/>
      <c r="D101" s="992"/>
      <c r="E101" s="998" t="str">
        <f t="shared" si="1"/>
        <v/>
      </c>
    </row>
    <row r="102" spans="1:5" ht="14" x14ac:dyDescent="0.3">
      <c r="A102" s="338">
        <v>99</v>
      </c>
      <c r="B102" s="338"/>
      <c r="C102" s="338"/>
      <c r="D102" s="357"/>
      <c r="E102" s="998" t="str">
        <f t="shared" si="1"/>
        <v/>
      </c>
    </row>
    <row r="103" spans="1:5" ht="14" x14ac:dyDescent="0.3">
      <c r="A103" s="339">
        <v>100</v>
      </c>
      <c r="B103" s="339"/>
      <c r="C103" s="339"/>
      <c r="D103" s="992"/>
      <c r="E103" s="998" t="str">
        <f t="shared" si="1"/>
        <v/>
      </c>
    </row>
    <row r="104" spans="1:5" ht="14" x14ac:dyDescent="0.3">
      <c r="A104" s="338">
        <v>101</v>
      </c>
      <c r="B104" s="338"/>
      <c r="C104" s="338"/>
      <c r="D104" s="357"/>
      <c r="E104" s="998" t="str">
        <f t="shared" si="1"/>
        <v/>
      </c>
    </row>
    <row r="105" spans="1:5" ht="14" x14ac:dyDescent="0.3">
      <c r="A105" s="339">
        <v>102</v>
      </c>
      <c r="B105" s="339"/>
      <c r="C105" s="339"/>
      <c r="D105" s="992"/>
      <c r="E105" s="998" t="str">
        <f t="shared" si="1"/>
        <v/>
      </c>
    </row>
    <row r="106" spans="1:5" ht="14" x14ac:dyDescent="0.3">
      <c r="A106" s="338">
        <v>103</v>
      </c>
      <c r="B106" s="338"/>
      <c r="C106" s="338"/>
      <c r="D106" s="357"/>
      <c r="E106" s="998" t="str">
        <f t="shared" si="1"/>
        <v/>
      </c>
    </row>
    <row r="107" spans="1:5" ht="14" x14ac:dyDescent="0.3">
      <c r="A107" s="339">
        <v>104</v>
      </c>
      <c r="B107" s="339"/>
      <c r="C107" s="339"/>
      <c r="D107" s="992"/>
      <c r="E107" s="998" t="str">
        <f t="shared" si="1"/>
        <v/>
      </c>
    </row>
    <row r="108" spans="1:5" ht="14" x14ac:dyDescent="0.3">
      <c r="A108" s="338">
        <v>105</v>
      </c>
      <c r="B108" s="338"/>
      <c r="C108" s="338"/>
      <c r="D108" s="357"/>
      <c r="E108" s="998" t="str">
        <f t="shared" si="1"/>
        <v/>
      </c>
    </row>
    <row r="109" spans="1:5" ht="14" x14ac:dyDescent="0.3">
      <c r="A109" s="339">
        <v>106</v>
      </c>
      <c r="B109" s="339"/>
      <c r="C109" s="339"/>
      <c r="D109" s="992"/>
      <c r="E109" s="998" t="str">
        <f t="shared" si="1"/>
        <v/>
      </c>
    </row>
    <row r="110" spans="1:5" ht="14" x14ac:dyDescent="0.3">
      <c r="A110" s="338">
        <v>107</v>
      </c>
      <c r="B110" s="338"/>
      <c r="C110" s="338"/>
      <c r="D110" s="357"/>
      <c r="E110" s="998" t="str">
        <f t="shared" si="1"/>
        <v/>
      </c>
    </row>
    <row r="111" spans="1:5" ht="14" x14ac:dyDescent="0.3">
      <c r="A111" s="339">
        <v>108</v>
      </c>
      <c r="B111" s="339"/>
      <c r="C111" s="339"/>
      <c r="D111" s="992"/>
      <c r="E111" s="998" t="str">
        <f t="shared" si="1"/>
        <v/>
      </c>
    </row>
    <row r="112" spans="1:5" ht="14" x14ac:dyDescent="0.3">
      <c r="A112" s="338">
        <v>109</v>
      </c>
      <c r="B112" s="338"/>
      <c r="C112" s="338"/>
      <c r="D112" s="357"/>
      <c r="E112" s="998" t="str">
        <f t="shared" si="1"/>
        <v/>
      </c>
    </row>
    <row r="113" spans="1:5" ht="14" x14ac:dyDescent="0.3">
      <c r="A113" s="339">
        <v>110</v>
      </c>
      <c r="B113" s="339"/>
      <c r="C113" s="339"/>
      <c r="D113" s="992"/>
      <c r="E113" s="998" t="str">
        <f t="shared" si="1"/>
        <v/>
      </c>
    </row>
    <row r="114" spans="1:5" ht="14" x14ac:dyDescent="0.3">
      <c r="A114" s="338">
        <v>111</v>
      </c>
      <c r="B114" s="338"/>
      <c r="C114" s="338"/>
      <c r="D114" s="357"/>
      <c r="E114" s="998" t="str">
        <f t="shared" si="1"/>
        <v/>
      </c>
    </row>
    <row r="115" spans="1:5" ht="14" x14ac:dyDescent="0.3">
      <c r="A115" s="339">
        <v>112</v>
      </c>
      <c r="B115" s="339"/>
      <c r="C115" s="339"/>
      <c r="D115" s="992"/>
      <c r="E115" s="998" t="str">
        <f t="shared" si="1"/>
        <v/>
      </c>
    </row>
    <row r="116" spans="1:5" ht="14" x14ac:dyDescent="0.3">
      <c r="A116" s="338">
        <v>113</v>
      </c>
      <c r="B116" s="338"/>
      <c r="C116" s="338"/>
      <c r="D116" s="357"/>
      <c r="E116" s="998" t="str">
        <f t="shared" si="1"/>
        <v/>
      </c>
    </row>
    <row r="117" spans="1:5" ht="14" x14ac:dyDescent="0.3">
      <c r="A117" s="339">
        <v>114</v>
      </c>
      <c r="B117" s="339"/>
      <c r="C117" s="339"/>
      <c r="D117" s="992"/>
      <c r="E117" s="998" t="str">
        <f t="shared" si="1"/>
        <v/>
      </c>
    </row>
    <row r="118" spans="1:5" ht="14" x14ac:dyDescent="0.3">
      <c r="A118" s="338">
        <v>115</v>
      </c>
      <c r="B118" s="338"/>
      <c r="C118" s="338"/>
      <c r="D118" s="357"/>
      <c r="E118" s="998" t="str">
        <f t="shared" si="1"/>
        <v/>
      </c>
    </row>
    <row r="119" spans="1:5" ht="14" x14ac:dyDescent="0.3">
      <c r="A119" s="339">
        <v>116</v>
      </c>
      <c r="B119" s="339"/>
      <c r="C119" s="339"/>
      <c r="D119" s="992"/>
      <c r="E119" s="998" t="str">
        <f t="shared" si="1"/>
        <v/>
      </c>
    </row>
    <row r="120" spans="1:5" ht="14" x14ac:dyDescent="0.3">
      <c r="A120" s="338">
        <v>117</v>
      </c>
      <c r="B120" s="338"/>
      <c r="C120" s="338"/>
      <c r="D120" s="357"/>
      <c r="E120" s="998" t="str">
        <f t="shared" si="1"/>
        <v/>
      </c>
    </row>
    <row r="121" spans="1:5" ht="14" x14ac:dyDescent="0.3">
      <c r="A121" s="339">
        <v>118</v>
      </c>
      <c r="B121" s="339"/>
      <c r="C121" s="339"/>
      <c r="D121" s="992"/>
      <c r="E121" s="998" t="str">
        <f t="shared" si="1"/>
        <v/>
      </c>
    </row>
    <row r="122" spans="1:5" ht="14" x14ac:dyDescent="0.3">
      <c r="A122" s="338">
        <v>119</v>
      </c>
      <c r="B122" s="338"/>
      <c r="C122" s="338"/>
      <c r="D122" s="357"/>
      <c r="E122" s="998" t="str">
        <f t="shared" si="1"/>
        <v/>
      </c>
    </row>
    <row r="123" spans="1:5" ht="14" x14ac:dyDescent="0.3">
      <c r="A123" s="339">
        <v>120</v>
      </c>
      <c r="B123" s="339"/>
      <c r="C123" s="339"/>
      <c r="D123" s="992"/>
      <c r="E123" s="998" t="str">
        <f t="shared" si="1"/>
        <v/>
      </c>
    </row>
    <row r="124" spans="1:5" ht="14" x14ac:dyDescent="0.3">
      <c r="A124" s="338">
        <v>121</v>
      </c>
      <c r="B124" s="338"/>
      <c r="C124" s="338"/>
      <c r="D124" s="357"/>
      <c r="E124" s="998" t="str">
        <f t="shared" si="1"/>
        <v/>
      </c>
    </row>
    <row r="125" spans="1:5" ht="14" x14ac:dyDescent="0.3">
      <c r="A125" s="339">
        <v>122</v>
      </c>
      <c r="B125" s="339"/>
      <c r="C125" s="339"/>
      <c r="D125" s="992"/>
      <c r="E125" s="998" t="str">
        <f t="shared" si="1"/>
        <v/>
      </c>
    </row>
    <row r="126" spans="1:5" ht="14" x14ac:dyDescent="0.3">
      <c r="A126" s="338">
        <v>123</v>
      </c>
      <c r="B126" s="338"/>
      <c r="C126" s="338"/>
      <c r="D126" s="357"/>
      <c r="E126" s="998" t="str">
        <f t="shared" si="1"/>
        <v/>
      </c>
    </row>
    <row r="127" spans="1:5" ht="14" x14ac:dyDescent="0.3">
      <c r="A127" s="339">
        <v>124</v>
      </c>
      <c r="B127" s="339"/>
      <c r="C127" s="339"/>
      <c r="D127" s="992"/>
      <c r="E127" s="998" t="str">
        <f t="shared" si="1"/>
        <v/>
      </c>
    </row>
    <row r="128" spans="1:5" ht="14" x14ac:dyDescent="0.3">
      <c r="A128" s="338">
        <v>125</v>
      </c>
      <c r="B128" s="338"/>
      <c r="C128" s="338"/>
      <c r="D128" s="357"/>
      <c r="E128" s="998" t="str">
        <f t="shared" si="1"/>
        <v/>
      </c>
    </row>
    <row r="129" spans="1:5" ht="14" x14ac:dyDescent="0.3">
      <c r="A129" s="339">
        <v>126</v>
      </c>
      <c r="B129" s="339"/>
      <c r="C129" s="339"/>
      <c r="D129" s="992"/>
      <c r="E129" s="998" t="str">
        <f t="shared" si="1"/>
        <v/>
      </c>
    </row>
    <row r="130" spans="1:5" ht="14" x14ac:dyDescent="0.3">
      <c r="A130" s="338">
        <v>127</v>
      </c>
      <c r="B130" s="338"/>
      <c r="C130" s="338"/>
      <c r="D130" s="357"/>
      <c r="E130" s="998" t="str">
        <f t="shared" si="1"/>
        <v/>
      </c>
    </row>
    <row r="131" spans="1:5" ht="14" x14ac:dyDescent="0.3">
      <c r="A131" s="339">
        <v>128</v>
      </c>
      <c r="B131" s="339"/>
      <c r="C131" s="339"/>
      <c r="D131" s="992"/>
      <c r="E131" s="998" t="str">
        <f t="shared" si="1"/>
        <v/>
      </c>
    </row>
    <row r="132" spans="1:5" ht="14" x14ac:dyDescent="0.3">
      <c r="A132" s="338">
        <v>129</v>
      </c>
      <c r="B132" s="338"/>
      <c r="C132" s="338"/>
      <c r="D132" s="357"/>
      <c r="E132" s="998" t="str">
        <f t="shared" si="1"/>
        <v/>
      </c>
    </row>
    <row r="133" spans="1:5" ht="14" x14ac:dyDescent="0.3">
      <c r="A133" s="339">
        <v>130</v>
      </c>
      <c r="B133" s="339"/>
      <c r="C133" s="339"/>
      <c r="D133" s="992"/>
      <c r="E133" s="998" t="str">
        <f t="shared" ref="E133:E196" si="2">IF(AND(ISBLANK(B133),ISBLANK(C133),ISBLANK(D133)),"",100-SUM(B133:D133))</f>
        <v/>
      </c>
    </row>
    <row r="134" spans="1:5" ht="14" x14ac:dyDescent="0.3">
      <c r="A134" s="338">
        <v>131</v>
      </c>
      <c r="B134" s="338"/>
      <c r="C134" s="338"/>
      <c r="D134" s="357"/>
      <c r="E134" s="998" t="str">
        <f t="shared" si="2"/>
        <v/>
      </c>
    </row>
    <row r="135" spans="1:5" ht="14" x14ac:dyDescent="0.3">
      <c r="A135" s="339">
        <v>132</v>
      </c>
      <c r="B135" s="339"/>
      <c r="C135" s="339"/>
      <c r="D135" s="992"/>
      <c r="E135" s="998" t="str">
        <f t="shared" si="2"/>
        <v/>
      </c>
    </row>
    <row r="136" spans="1:5" ht="14" x14ac:dyDescent="0.3">
      <c r="A136" s="338">
        <v>133</v>
      </c>
      <c r="B136" s="338"/>
      <c r="C136" s="338"/>
      <c r="D136" s="357"/>
      <c r="E136" s="998" t="str">
        <f t="shared" si="2"/>
        <v/>
      </c>
    </row>
    <row r="137" spans="1:5" ht="14" x14ac:dyDescent="0.3">
      <c r="A137" s="339">
        <v>134</v>
      </c>
      <c r="B137" s="339"/>
      <c r="C137" s="339"/>
      <c r="D137" s="992"/>
      <c r="E137" s="998" t="str">
        <f t="shared" si="2"/>
        <v/>
      </c>
    </row>
    <row r="138" spans="1:5" ht="14" x14ac:dyDescent="0.3">
      <c r="A138" s="338">
        <v>135</v>
      </c>
      <c r="B138" s="338"/>
      <c r="C138" s="338"/>
      <c r="D138" s="357"/>
      <c r="E138" s="998" t="str">
        <f t="shared" si="2"/>
        <v/>
      </c>
    </row>
    <row r="139" spans="1:5" ht="14" x14ac:dyDescent="0.3">
      <c r="A139" s="339">
        <v>136</v>
      </c>
      <c r="B139" s="339"/>
      <c r="C139" s="339"/>
      <c r="D139" s="992"/>
      <c r="E139" s="998" t="str">
        <f t="shared" si="2"/>
        <v/>
      </c>
    </row>
    <row r="140" spans="1:5" ht="14" x14ac:dyDescent="0.3">
      <c r="A140" s="338">
        <v>137</v>
      </c>
      <c r="B140" s="338"/>
      <c r="C140" s="338"/>
      <c r="D140" s="357"/>
      <c r="E140" s="998" t="str">
        <f t="shared" si="2"/>
        <v/>
      </c>
    </row>
    <row r="141" spans="1:5" ht="14" x14ac:dyDescent="0.3">
      <c r="A141" s="339">
        <v>138</v>
      </c>
      <c r="B141" s="339"/>
      <c r="C141" s="339"/>
      <c r="D141" s="992"/>
      <c r="E141" s="998" t="str">
        <f t="shared" si="2"/>
        <v/>
      </c>
    </row>
    <row r="142" spans="1:5" ht="14" x14ac:dyDescent="0.3">
      <c r="A142" s="338">
        <v>139</v>
      </c>
      <c r="B142" s="338"/>
      <c r="C142" s="338"/>
      <c r="D142" s="357"/>
      <c r="E142" s="998" t="str">
        <f t="shared" si="2"/>
        <v/>
      </c>
    </row>
    <row r="143" spans="1:5" ht="14" x14ac:dyDescent="0.3">
      <c r="A143" s="339">
        <v>140</v>
      </c>
      <c r="B143" s="339"/>
      <c r="C143" s="339"/>
      <c r="D143" s="992"/>
      <c r="E143" s="998" t="str">
        <f t="shared" si="2"/>
        <v/>
      </c>
    </row>
    <row r="144" spans="1:5" ht="14" x14ac:dyDescent="0.3">
      <c r="A144" s="338">
        <v>141</v>
      </c>
      <c r="B144" s="338"/>
      <c r="C144" s="338"/>
      <c r="D144" s="357"/>
      <c r="E144" s="998" t="str">
        <f t="shared" si="2"/>
        <v/>
      </c>
    </row>
    <row r="145" spans="1:5" ht="14" x14ac:dyDescent="0.3">
      <c r="A145" s="339">
        <v>142</v>
      </c>
      <c r="B145" s="339"/>
      <c r="C145" s="339"/>
      <c r="D145" s="992"/>
      <c r="E145" s="998" t="str">
        <f t="shared" si="2"/>
        <v/>
      </c>
    </row>
    <row r="146" spans="1:5" ht="14" x14ac:dyDescent="0.3">
      <c r="A146" s="338">
        <v>143</v>
      </c>
      <c r="B146" s="338"/>
      <c r="C146" s="338"/>
      <c r="D146" s="357"/>
      <c r="E146" s="998" t="str">
        <f t="shared" si="2"/>
        <v/>
      </c>
    </row>
    <row r="147" spans="1:5" ht="14" x14ac:dyDescent="0.3">
      <c r="A147" s="339">
        <v>144</v>
      </c>
      <c r="B147" s="339"/>
      <c r="C147" s="339"/>
      <c r="D147" s="992"/>
      <c r="E147" s="998" t="str">
        <f t="shared" si="2"/>
        <v/>
      </c>
    </row>
    <row r="148" spans="1:5" ht="14" x14ac:dyDescent="0.3">
      <c r="A148" s="338">
        <v>145</v>
      </c>
      <c r="B148" s="338"/>
      <c r="C148" s="338"/>
      <c r="D148" s="357"/>
      <c r="E148" s="998" t="str">
        <f t="shared" si="2"/>
        <v/>
      </c>
    </row>
    <row r="149" spans="1:5" ht="14" x14ac:dyDescent="0.3">
      <c r="A149" s="339">
        <v>146</v>
      </c>
      <c r="B149" s="339"/>
      <c r="C149" s="339"/>
      <c r="D149" s="992"/>
      <c r="E149" s="998" t="str">
        <f t="shared" si="2"/>
        <v/>
      </c>
    </row>
    <row r="150" spans="1:5" ht="14" x14ac:dyDescent="0.3">
      <c r="A150" s="338">
        <v>147</v>
      </c>
      <c r="B150" s="338"/>
      <c r="C150" s="338"/>
      <c r="D150" s="357"/>
      <c r="E150" s="998" t="str">
        <f t="shared" si="2"/>
        <v/>
      </c>
    </row>
    <row r="151" spans="1:5" ht="14" x14ac:dyDescent="0.3">
      <c r="A151" s="339">
        <v>148</v>
      </c>
      <c r="B151" s="339"/>
      <c r="C151" s="339"/>
      <c r="D151" s="992"/>
      <c r="E151" s="998" t="str">
        <f t="shared" si="2"/>
        <v/>
      </c>
    </row>
    <row r="152" spans="1:5" ht="14" x14ac:dyDescent="0.3">
      <c r="A152" s="338">
        <v>149</v>
      </c>
      <c r="B152" s="338"/>
      <c r="C152" s="338"/>
      <c r="D152" s="357"/>
      <c r="E152" s="998" t="str">
        <f t="shared" si="2"/>
        <v/>
      </c>
    </row>
    <row r="153" spans="1:5" ht="14" x14ac:dyDescent="0.3">
      <c r="A153" s="339">
        <v>150</v>
      </c>
      <c r="B153" s="339"/>
      <c r="C153" s="339"/>
      <c r="D153" s="992"/>
      <c r="E153" s="998" t="str">
        <f t="shared" si="2"/>
        <v/>
      </c>
    </row>
    <row r="154" spans="1:5" ht="14" x14ac:dyDescent="0.3">
      <c r="A154" s="338">
        <v>151</v>
      </c>
      <c r="B154" s="338"/>
      <c r="C154" s="338"/>
      <c r="D154" s="357"/>
      <c r="E154" s="998" t="str">
        <f t="shared" si="2"/>
        <v/>
      </c>
    </row>
    <row r="155" spans="1:5" ht="14" x14ac:dyDescent="0.3">
      <c r="A155" s="339">
        <v>152</v>
      </c>
      <c r="B155" s="339"/>
      <c r="C155" s="339"/>
      <c r="D155" s="992"/>
      <c r="E155" s="998" t="str">
        <f t="shared" si="2"/>
        <v/>
      </c>
    </row>
    <row r="156" spans="1:5" ht="14" x14ac:dyDescent="0.3">
      <c r="A156" s="338">
        <v>153</v>
      </c>
      <c r="B156" s="338"/>
      <c r="C156" s="338"/>
      <c r="D156" s="357"/>
      <c r="E156" s="998" t="str">
        <f t="shared" si="2"/>
        <v/>
      </c>
    </row>
    <row r="157" spans="1:5" ht="14" x14ac:dyDescent="0.3">
      <c r="A157" s="339">
        <v>154</v>
      </c>
      <c r="B157" s="339"/>
      <c r="C157" s="339"/>
      <c r="D157" s="992"/>
      <c r="E157" s="998" t="str">
        <f t="shared" si="2"/>
        <v/>
      </c>
    </row>
    <row r="158" spans="1:5" ht="14" x14ac:dyDescent="0.3">
      <c r="A158" s="338">
        <v>155</v>
      </c>
      <c r="B158" s="338"/>
      <c r="C158" s="338"/>
      <c r="D158" s="357"/>
      <c r="E158" s="998" t="str">
        <f t="shared" si="2"/>
        <v/>
      </c>
    </row>
    <row r="159" spans="1:5" ht="14" x14ac:dyDescent="0.3">
      <c r="A159" s="339">
        <v>156</v>
      </c>
      <c r="B159" s="339"/>
      <c r="C159" s="339"/>
      <c r="D159" s="992"/>
      <c r="E159" s="998" t="str">
        <f t="shared" si="2"/>
        <v/>
      </c>
    </row>
    <row r="160" spans="1:5" ht="14" x14ac:dyDescent="0.3">
      <c r="A160" s="338">
        <v>157</v>
      </c>
      <c r="B160" s="338"/>
      <c r="C160" s="338"/>
      <c r="D160" s="357"/>
      <c r="E160" s="998" t="str">
        <f t="shared" si="2"/>
        <v/>
      </c>
    </row>
    <row r="161" spans="1:5" ht="14" x14ac:dyDescent="0.3">
      <c r="A161" s="339">
        <v>158</v>
      </c>
      <c r="B161" s="339"/>
      <c r="C161" s="339"/>
      <c r="D161" s="992"/>
      <c r="E161" s="998" t="str">
        <f t="shared" si="2"/>
        <v/>
      </c>
    </row>
    <row r="162" spans="1:5" ht="14" x14ac:dyDescent="0.3">
      <c r="A162" s="338">
        <v>159</v>
      </c>
      <c r="B162" s="338"/>
      <c r="C162" s="338"/>
      <c r="D162" s="357"/>
      <c r="E162" s="998" t="str">
        <f t="shared" si="2"/>
        <v/>
      </c>
    </row>
    <row r="163" spans="1:5" ht="14" x14ac:dyDescent="0.3">
      <c r="A163" s="339">
        <v>160</v>
      </c>
      <c r="B163" s="339"/>
      <c r="C163" s="339"/>
      <c r="D163" s="992"/>
      <c r="E163" s="998" t="str">
        <f t="shared" si="2"/>
        <v/>
      </c>
    </row>
    <row r="164" spans="1:5" ht="14" x14ac:dyDescent="0.3">
      <c r="A164" s="338">
        <v>161</v>
      </c>
      <c r="B164" s="338"/>
      <c r="C164" s="338"/>
      <c r="D164" s="357"/>
      <c r="E164" s="998" t="str">
        <f t="shared" si="2"/>
        <v/>
      </c>
    </row>
    <row r="165" spans="1:5" ht="14" x14ac:dyDescent="0.3">
      <c r="A165" s="339">
        <v>162</v>
      </c>
      <c r="B165" s="339"/>
      <c r="C165" s="339"/>
      <c r="D165" s="992"/>
      <c r="E165" s="998" t="str">
        <f t="shared" si="2"/>
        <v/>
      </c>
    </row>
    <row r="166" spans="1:5" ht="14" x14ac:dyDescent="0.3">
      <c r="A166" s="338">
        <v>163</v>
      </c>
      <c r="B166" s="338"/>
      <c r="C166" s="338"/>
      <c r="D166" s="357"/>
      <c r="E166" s="998" t="str">
        <f t="shared" si="2"/>
        <v/>
      </c>
    </row>
    <row r="167" spans="1:5" ht="14" x14ac:dyDescent="0.3">
      <c r="A167" s="339">
        <v>164</v>
      </c>
      <c r="B167" s="339"/>
      <c r="C167" s="339"/>
      <c r="D167" s="992"/>
      <c r="E167" s="998" t="str">
        <f t="shared" si="2"/>
        <v/>
      </c>
    </row>
    <row r="168" spans="1:5" ht="14" x14ac:dyDescent="0.3">
      <c r="A168" s="338">
        <v>165</v>
      </c>
      <c r="B168" s="338"/>
      <c r="C168" s="338"/>
      <c r="D168" s="357"/>
      <c r="E168" s="998" t="str">
        <f t="shared" si="2"/>
        <v/>
      </c>
    </row>
    <row r="169" spans="1:5" ht="14" x14ac:dyDescent="0.3">
      <c r="A169" s="339">
        <v>166</v>
      </c>
      <c r="B169" s="339"/>
      <c r="C169" s="339"/>
      <c r="D169" s="992"/>
      <c r="E169" s="998" t="str">
        <f t="shared" si="2"/>
        <v/>
      </c>
    </row>
    <row r="170" spans="1:5" ht="14" x14ac:dyDescent="0.3">
      <c r="A170" s="338">
        <v>167</v>
      </c>
      <c r="B170" s="338"/>
      <c r="C170" s="338"/>
      <c r="D170" s="357"/>
      <c r="E170" s="998" t="str">
        <f t="shared" si="2"/>
        <v/>
      </c>
    </row>
    <row r="171" spans="1:5" ht="14" x14ac:dyDescent="0.3">
      <c r="A171" s="339">
        <v>168</v>
      </c>
      <c r="B171" s="339"/>
      <c r="C171" s="339"/>
      <c r="D171" s="992"/>
      <c r="E171" s="998" t="str">
        <f t="shared" si="2"/>
        <v/>
      </c>
    </row>
    <row r="172" spans="1:5" ht="14" x14ac:dyDescent="0.3">
      <c r="A172" s="338">
        <v>169</v>
      </c>
      <c r="B172" s="338"/>
      <c r="C172" s="338"/>
      <c r="D172" s="357"/>
      <c r="E172" s="998" t="str">
        <f t="shared" si="2"/>
        <v/>
      </c>
    </row>
    <row r="173" spans="1:5" ht="14" x14ac:dyDescent="0.3">
      <c r="A173" s="339">
        <v>170</v>
      </c>
      <c r="B173" s="339"/>
      <c r="C173" s="339"/>
      <c r="D173" s="992"/>
      <c r="E173" s="998" t="str">
        <f t="shared" si="2"/>
        <v/>
      </c>
    </row>
    <row r="174" spans="1:5" ht="14" x14ac:dyDescent="0.3">
      <c r="A174" s="338">
        <v>171</v>
      </c>
      <c r="B174" s="338"/>
      <c r="C174" s="338"/>
      <c r="D174" s="357"/>
      <c r="E174" s="998" t="str">
        <f t="shared" si="2"/>
        <v/>
      </c>
    </row>
    <row r="175" spans="1:5" ht="14" x14ac:dyDescent="0.3">
      <c r="A175" s="339">
        <v>172</v>
      </c>
      <c r="B175" s="339"/>
      <c r="C175" s="339"/>
      <c r="D175" s="992"/>
      <c r="E175" s="998" t="str">
        <f t="shared" si="2"/>
        <v/>
      </c>
    </row>
    <row r="176" spans="1:5" ht="14" x14ac:dyDescent="0.3">
      <c r="A176" s="338">
        <v>173</v>
      </c>
      <c r="B176" s="338"/>
      <c r="C176" s="338"/>
      <c r="D176" s="357"/>
      <c r="E176" s="998" t="str">
        <f t="shared" si="2"/>
        <v/>
      </c>
    </row>
    <row r="177" spans="1:5" ht="14" x14ac:dyDescent="0.3">
      <c r="A177" s="339">
        <v>174</v>
      </c>
      <c r="B177" s="339"/>
      <c r="C177" s="339"/>
      <c r="D177" s="992"/>
      <c r="E177" s="998" t="str">
        <f t="shared" si="2"/>
        <v/>
      </c>
    </row>
    <row r="178" spans="1:5" ht="14" x14ac:dyDescent="0.3">
      <c r="A178" s="338">
        <v>175</v>
      </c>
      <c r="B178" s="338"/>
      <c r="C178" s="338"/>
      <c r="D178" s="357"/>
      <c r="E178" s="998" t="str">
        <f t="shared" si="2"/>
        <v/>
      </c>
    </row>
    <row r="179" spans="1:5" ht="14" x14ac:dyDescent="0.3">
      <c r="A179" s="339">
        <v>176</v>
      </c>
      <c r="B179" s="339"/>
      <c r="C179" s="339"/>
      <c r="D179" s="992"/>
      <c r="E179" s="998" t="str">
        <f t="shared" si="2"/>
        <v/>
      </c>
    </row>
    <row r="180" spans="1:5" ht="14" x14ac:dyDescent="0.3">
      <c r="A180" s="338">
        <v>177</v>
      </c>
      <c r="B180" s="338"/>
      <c r="C180" s="338"/>
      <c r="D180" s="357"/>
      <c r="E180" s="998" t="str">
        <f t="shared" si="2"/>
        <v/>
      </c>
    </row>
    <row r="181" spans="1:5" ht="14" x14ac:dyDescent="0.3">
      <c r="A181" s="339">
        <v>178</v>
      </c>
      <c r="B181" s="339"/>
      <c r="C181" s="339"/>
      <c r="D181" s="992"/>
      <c r="E181" s="998" t="str">
        <f t="shared" si="2"/>
        <v/>
      </c>
    </row>
    <row r="182" spans="1:5" ht="14" x14ac:dyDescent="0.3">
      <c r="A182" s="338">
        <v>179</v>
      </c>
      <c r="B182" s="338"/>
      <c r="C182" s="338"/>
      <c r="D182" s="357"/>
      <c r="E182" s="998" t="str">
        <f t="shared" si="2"/>
        <v/>
      </c>
    </row>
    <row r="183" spans="1:5" ht="14" x14ac:dyDescent="0.3">
      <c r="A183" s="339">
        <v>180</v>
      </c>
      <c r="B183" s="339"/>
      <c r="C183" s="339"/>
      <c r="D183" s="992"/>
      <c r="E183" s="998" t="str">
        <f t="shared" si="2"/>
        <v/>
      </c>
    </row>
    <row r="184" spans="1:5" ht="14" x14ac:dyDescent="0.3">
      <c r="A184" s="338">
        <v>181</v>
      </c>
      <c r="B184" s="338"/>
      <c r="C184" s="338"/>
      <c r="D184" s="357"/>
      <c r="E184" s="998" t="str">
        <f t="shared" si="2"/>
        <v/>
      </c>
    </row>
    <row r="185" spans="1:5" ht="14" x14ac:dyDescent="0.3">
      <c r="A185" s="339">
        <v>182</v>
      </c>
      <c r="B185" s="339"/>
      <c r="C185" s="339"/>
      <c r="D185" s="992"/>
      <c r="E185" s="998" t="str">
        <f t="shared" si="2"/>
        <v/>
      </c>
    </row>
    <row r="186" spans="1:5" ht="14" x14ac:dyDescent="0.3">
      <c r="A186" s="339">
        <v>183</v>
      </c>
      <c r="B186" s="339"/>
      <c r="C186" s="339"/>
      <c r="D186" s="992"/>
      <c r="E186" s="998" t="str">
        <f t="shared" si="2"/>
        <v/>
      </c>
    </row>
    <row r="187" spans="1:5" ht="14" x14ac:dyDescent="0.3">
      <c r="A187" s="338">
        <v>184</v>
      </c>
      <c r="B187" s="338"/>
      <c r="C187" s="338"/>
      <c r="D187" s="357"/>
      <c r="E187" s="998" t="str">
        <f t="shared" si="2"/>
        <v/>
      </c>
    </row>
    <row r="188" spans="1:5" ht="14" x14ac:dyDescent="0.3">
      <c r="A188" s="339">
        <v>185</v>
      </c>
      <c r="B188" s="339"/>
      <c r="C188" s="339"/>
      <c r="D188" s="992"/>
      <c r="E188" s="998" t="str">
        <f t="shared" si="2"/>
        <v/>
      </c>
    </row>
    <row r="189" spans="1:5" ht="14" x14ac:dyDescent="0.3">
      <c r="A189" s="338">
        <v>186</v>
      </c>
      <c r="B189" s="338"/>
      <c r="C189" s="338"/>
      <c r="D189" s="357"/>
      <c r="E189" s="998" t="str">
        <f t="shared" si="2"/>
        <v/>
      </c>
    </row>
    <row r="190" spans="1:5" ht="14" x14ac:dyDescent="0.3">
      <c r="A190" s="339">
        <v>187</v>
      </c>
      <c r="B190" s="339"/>
      <c r="C190" s="339"/>
      <c r="D190" s="992"/>
      <c r="E190" s="998" t="str">
        <f t="shared" si="2"/>
        <v/>
      </c>
    </row>
    <row r="191" spans="1:5" ht="14" x14ac:dyDescent="0.3">
      <c r="A191" s="338">
        <v>188</v>
      </c>
      <c r="B191" s="338"/>
      <c r="C191" s="338"/>
      <c r="D191" s="357"/>
      <c r="E191" s="998" t="str">
        <f t="shared" si="2"/>
        <v/>
      </c>
    </row>
    <row r="192" spans="1:5" ht="14" x14ac:dyDescent="0.3">
      <c r="A192" s="339">
        <v>189</v>
      </c>
      <c r="B192" s="339"/>
      <c r="C192" s="339"/>
      <c r="D192" s="992"/>
      <c r="E192" s="998" t="str">
        <f t="shared" si="2"/>
        <v/>
      </c>
    </row>
    <row r="193" spans="1:5" ht="14" x14ac:dyDescent="0.3">
      <c r="A193" s="338">
        <v>190</v>
      </c>
      <c r="B193" s="338"/>
      <c r="C193" s="338"/>
      <c r="D193" s="357"/>
      <c r="E193" s="998" t="str">
        <f t="shared" si="2"/>
        <v/>
      </c>
    </row>
    <row r="194" spans="1:5" ht="14" x14ac:dyDescent="0.3">
      <c r="A194" s="339">
        <v>191</v>
      </c>
      <c r="B194" s="339"/>
      <c r="C194" s="339"/>
      <c r="D194" s="992"/>
      <c r="E194" s="998" t="str">
        <f t="shared" si="2"/>
        <v/>
      </c>
    </row>
    <row r="195" spans="1:5" ht="14" x14ac:dyDescent="0.3">
      <c r="A195" s="338">
        <v>192</v>
      </c>
      <c r="B195" s="338"/>
      <c r="C195" s="338"/>
      <c r="D195" s="357"/>
      <c r="E195" s="998" t="str">
        <f t="shared" si="2"/>
        <v/>
      </c>
    </row>
    <row r="196" spans="1:5" ht="14" x14ac:dyDescent="0.3">
      <c r="A196" s="339">
        <v>193</v>
      </c>
      <c r="B196" s="339"/>
      <c r="C196" s="339"/>
      <c r="D196" s="992"/>
      <c r="E196" s="998" t="str">
        <f t="shared" si="2"/>
        <v/>
      </c>
    </row>
    <row r="197" spans="1:5" ht="14" x14ac:dyDescent="0.3">
      <c r="A197" s="338">
        <v>194</v>
      </c>
      <c r="B197" s="338"/>
      <c r="C197" s="338"/>
      <c r="D197" s="357"/>
      <c r="E197" s="998" t="str">
        <f t="shared" ref="E197:E203" si="3">IF(AND(ISBLANK(B197),ISBLANK(C197),ISBLANK(D197)),"",100-SUM(B197:D197))</f>
        <v/>
      </c>
    </row>
    <row r="198" spans="1:5" ht="14" x14ac:dyDescent="0.3">
      <c r="A198" s="339">
        <v>195</v>
      </c>
      <c r="B198" s="339"/>
      <c r="C198" s="339"/>
      <c r="D198" s="992"/>
      <c r="E198" s="998" t="str">
        <f t="shared" si="3"/>
        <v/>
      </c>
    </row>
    <row r="199" spans="1:5" ht="14" x14ac:dyDescent="0.3">
      <c r="A199" s="338">
        <v>196</v>
      </c>
      <c r="B199" s="338"/>
      <c r="C199" s="338"/>
      <c r="D199" s="357"/>
      <c r="E199" s="998" t="str">
        <f t="shared" si="3"/>
        <v/>
      </c>
    </row>
    <row r="200" spans="1:5" ht="14" x14ac:dyDescent="0.3">
      <c r="A200" s="339">
        <v>197</v>
      </c>
      <c r="B200" s="339"/>
      <c r="C200" s="339"/>
      <c r="D200" s="992"/>
      <c r="E200" s="998" t="str">
        <f t="shared" si="3"/>
        <v/>
      </c>
    </row>
    <row r="201" spans="1:5" ht="14" x14ac:dyDescent="0.3">
      <c r="A201" s="338">
        <v>198</v>
      </c>
      <c r="B201" s="338"/>
      <c r="C201" s="338"/>
      <c r="D201" s="357"/>
      <c r="E201" s="998" t="str">
        <f t="shared" si="3"/>
        <v/>
      </c>
    </row>
    <row r="202" spans="1:5" ht="14" x14ac:dyDescent="0.3">
      <c r="A202" s="339">
        <v>199</v>
      </c>
      <c r="B202" s="339"/>
      <c r="C202" s="339"/>
      <c r="D202" s="992"/>
      <c r="E202" s="998" t="str">
        <f t="shared" si="3"/>
        <v/>
      </c>
    </row>
    <row r="203" spans="1:5" ht="14.5" thickBot="1" x14ac:dyDescent="0.35">
      <c r="A203" s="999">
        <v>200</v>
      </c>
      <c r="B203" s="999"/>
      <c r="C203" s="999"/>
      <c r="D203" s="1000"/>
      <c r="E203" s="1027" t="str">
        <f t="shared" si="3"/>
        <v/>
      </c>
    </row>
    <row r="204" spans="1:5" ht="13.5" thickBot="1" x14ac:dyDescent="0.35">
      <c r="A204" s="1003" t="s">
        <v>2439</v>
      </c>
      <c r="B204" s="1004">
        <f>SUM(B4:B203)</f>
        <v>0</v>
      </c>
      <c r="C204" s="1004">
        <f t="shared" ref="C204:D204" si="4">SUM(C4:C203)</f>
        <v>0</v>
      </c>
      <c r="D204" s="1004">
        <f t="shared" si="4"/>
        <v>0</v>
      </c>
      <c r="E204" s="1004">
        <f>SUM(E4:E203)</f>
        <v>0</v>
      </c>
    </row>
    <row r="205" spans="1:5" ht="13.5" thickBot="1" x14ac:dyDescent="0.35">
      <c r="A205" s="1005" t="s">
        <v>2432</v>
      </c>
      <c r="B205" s="1006" t="e">
        <f>B204/SUM($EP204:$ES204)</f>
        <v>#DIV/0!</v>
      </c>
      <c r="C205" s="1006" t="e">
        <f t="shared" ref="C205:D205" si="5">C204/SUM($EP204:$ES204)</f>
        <v>#DIV/0!</v>
      </c>
      <c r="D205" s="1006" t="e">
        <f t="shared" si="5"/>
        <v>#DIV/0!</v>
      </c>
      <c r="E205" s="1006" t="e">
        <f>E204/SUM($EP204:$ES204)</f>
        <v>#DIV/0!</v>
      </c>
    </row>
    <row r="206" spans="1:5" ht="13.5" thickBot="1" x14ac:dyDescent="0.35">
      <c r="A206" s="1006" t="s">
        <v>608</v>
      </c>
      <c r="B206" s="1007">
        <f>COUNT(B4:B203)</f>
        <v>0</v>
      </c>
      <c r="C206" s="1007">
        <f t="shared" ref="C206:D206" si="6">COUNT(C4:C203)</f>
        <v>0</v>
      </c>
      <c r="D206" s="1007">
        <f t="shared" si="6"/>
        <v>0</v>
      </c>
      <c r="E206" s="1007">
        <f>COUNT(E4:E203)</f>
        <v>0</v>
      </c>
    </row>
  </sheetData>
  <dataValidations count="2">
    <dataValidation type="list" errorStyle="information" allowBlank="1" error="That is not a valid plot number" sqref="A4:A203" xr:uid="{D6BAF785-67DE-47E1-9016-AA15F5B9B6C9}">
      <formula1>$DQ$6:$DQ$205</formula1>
    </dataValidation>
    <dataValidation type="list" errorStyle="information" allowBlank="1" showErrorMessage="1" error="Not in the drop-down list" sqref="B4:D203" xr:uid="{5786374A-E1C1-4217-9AB7-42929529AE4F}">
      <formula1>$J$4:$J$23</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AJ63"/>
  <sheetViews>
    <sheetView zoomScale="150" zoomScaleNormal="150" workbookViewId="0">
      <selection activeCell="B5" sqref="B5"/>
    </sheetView>
  </sheetViews>
  <sheetFormatPr defaultColWidth="9.1796875" defaultRowHeight="13" x14ac:dyDescent="0.3"/>
  <cols>
    <col min="1" max="1" width="12.453125" style="10" customWidth="1"/>
    <col min="2" max="2" width="9.1796875" style="10"/>
    <col min="3" max="3" width="10.81640625" style="10" customWidth="1"/>
    <col min="4" max="5" width="9.1796875" style="10"/>
    <col min="6" max="6" width="10.54296875" style="10" customWidth="1"/>
    <col min="7" max="10" width="9.1796875" style="10"/>
    <col min="11" max="11" width="10.54296875" style="10" customWidth="1"/>
    <col min="12" max="12" width="12.453125" style="956" customWidth="1"/>
    <col min="13" max="13" width="21.1796875" style="956" customWidth="1"/>
    <col min="14" max="14" width="14.54296875" style="10" customWidth="1"/>
    <col min="15" max="15" width="20.81640625" style="10" customWidth="1"/>
    <col min="16" max="16" width="13" style="10" customWidth="1"/>
    <col min="17" max="17" width="8.54296875" style="10" customWidth="1"/>
    <col min="18" max="18" width="12.453125" style="10" customWidth="1"/>
    <col min="19" max="16384" width="9.1796875" style="10"/>
  </cols>
  <sheetData>
    <row r="1" spans="1:36" ht="13.5" thickBot="1" x14ac:dyDescent="0.35">
      <c r="A1" s="22" t="s">
        <v>39</v>
      </c>
      <c r="B1" s="672"/>
      <c r="C1" s="10" t="s">
        <v>1148</v>
      </c>
      <c r="N1" s="972"/>
      <c r="O1" s="973"/>
      <c r="P1" s="973"/>
      <c r="Q1" s="973"/>
      <c r="R1" s="973"/>
      <c r="S1" s="973"/>
      <c r="T1" s="973"/>
      <c r="U1" s="973" t="s">
        <v>127</v>
      </c>
      <c r="V1" s="973"/>
      <c r="W1" s="58" t="s">
        <v>126</v>
      </c>
      <c r="X1" s="973"/>
      <c r="Y1" s="973"/>
      <c r="Z1" s="973"/>
      <c r="AA1" s="973"/>
      <c r="AB1" s="973"/>
      <c r="AC1" s="973"/>
      <c r="AD1" s="973"/>
      <c r="AE1" s="973"/>
      <c r="AF1" s="974"/>
    </row>
    <row r="2" spans="1:36" ht="18" thickBot="1" x14ac:dyDescent="0.4">
      <c r="A2" s="9" t="s">
        <v>413</v>
      </c>
      <c r="E2" s="14" t="s">
        <v>425</v>
      </c>
      <c r="F2" s="15"/>
      <c r="G2" s="149"/>
      <c r="H2" s="45" t="str">
        <f>IF(ISERROR(((Header!P2)^2*(O9)^2)/(O10)^2),"",((Header!P2)^2*(O9)^2)/(O10)^2)</f>
        <v/>
      </c>
      <c r="J2" s="17" t="s">
        <v>427</v>
      </c>
      <c r="K2" s="16">
        <f>COUNT(B5:K60)</f>
        <v>0</v>
      </c>
      <c r="N2" s="975" t="s">
        <v>428</v>
      </c>
      <c r="AF2" s="976"/>
      <c r="AI2" s="10" t="s">
        <v>65</v>
      </c>
      <c r="AJ2" s="10" t="s">
        <v>760</v>
      </c>
    </row>
    <row r="3" spans="1:36" ht="14" thickTop="1" thickBot="1" x14ac:dyDescent="0.35">
      <c r="A3" s="10" t="s">
        <v>426</v>
      </c>
      <c r="D3" s="147" t="s">
        <v>607</v>
      </c>
      <c r="E3" s="148"/>
      <c r="F3" s="148"/>
      <c r="G3" s="151"/>
      <c r="N3" s="977"/>
      <c r="AF3" s="976"/>
      <c r="AI3" s="10" t="s">
        <v>64</v>
      </c>
    </row>
    <row r="4" spans="1:36" ht="28.25" customHeight="1" thickTop="1" thickBot="1" x14ac:dyDescent="0.35">
      <c r="A4" s="11" t="s">
        <v>2362</v>
      </c>
      <c r="B4" s="12" t="s">
        <v>415</v>
      </c>
      <c r="C4" s="12" t="s">
        <v>416</v>
      </c>
      <c r="D4" s="12" t="s">
        <v>417</v>
      </c>
      <c r="E4" s="12" t="s">
        <v>418</v>
      </c>
      <c r="F4" s="12" t="s">
        <v>419</v>
      </c>
      <c r="G4" s="150" t="s">
        <v>420</v>
      </c>
      <c r="H4" s="12" t="s">
        <v>421</v>
      </c>
      <c r="I4" s="12" t="s">
        <v>422</v>
      </c>
      <c r="J4" s="13" t="s">
        <v>423</v>
      </c>
      <c r="K4" s="11" t="s">
        <v>424</v>
      </c>
      <c r="L4" s="13" t="s">
        <v>2409</v>
      </c>
      <c r="M4" s="1001" t="s">
        <v>2435</v>
      </c>
      <c r="N4" s="20" t="s">
        <v>429</v>
      </c>
      <c r="O4" s="21" t="s">
        <v>430</v>
      </c>
      <c r="P4" s="46" t="s">
        <v>42</v>
      </c>
      <c r="Q4" s="46" t="s">
        <v>43</v>
      </c>
      <c r="R4" s="46" t="s">
        <v>355</v>
      </c>
      <c r="AF4" s="976"/>
    </row>
    <row r="5" spans="1:36" ht="13.5" thickTop="1" x14ac:dyDescent="0.3">
      <c r="A5" s="18">
        <v>2</v>
      </c>
      <c r="B5" s="51"/>
      <c r="C5" s="131"/>
      <c r="D5" s="131"/>
      <c r="E5" s="120"/>
      <c r="F5" s="120"/>
      <c r="G5" s="120"/>
      <c r="H5" s="120"/>
      <c r="I5" s="120"/>
      <c r="J5" s="120"/>
      <c r="K5" s="250"/>
      <c r="L5" s="957"/>
      <c r="M5" s="970"/>
      <c r="N5" s="978" t="e">
        <f>COUNTIF(B5:K60,"&lt;6")/K2</f>
        <v>#DIV/0!</v>
      </c>
      <c r="O5" s="47" t="e">
        <f>MEDIAN(B5:K60)</f>
        <v>#NUM!</v>
      </c>
      <c r="P5" s="47" t="e">
        <f>MAX(S14:S35)</f>
        <v>#DIV/0!</v>
      </c>
      <c r="Q5" s="47" t="e">
        <f>MAX(T15:T30)</f>
        <v>#DIV/0!</v>
      </c>
      <c r="R5" s="47" t="e">
        <f>MAX(U15:U30)</f>
        <v>#DIV/0!</v>
      </c>
      <c r="AF5" s="976"/>
    </row>
    <row r="6" spans="1:36" ht="14.4" customHeight="1" x14ac:dyDescent="0.45">
      <c r="A6" s="19">
        <v>4</v>
      </c>
      <c r="B6" s="130"/>
      <c r="C6" s="130"/>
      <c r="D6" s="130"/>
      <c r="E6" s="130"/>
      <c r="F6" s="130"/>
      <c r="G6" s="130"/>
      <c r="H6" s="130"/>
      <c r="I6" s="130"/>
      <c r="J6" s="130"/>
      <c r="K6" s="251"/>
      <c r="L6" s="958"/>
      <c r="M6" s="971"/>
      <c r="N6" s="977"/>
      <c r="O6" s="979" t="s">
        <v>128</v>
      </c>
      <c r="P6" s="10" t="e">
        <f>-LOG(P5,2)</f>
        <v>#DIV/0!</v>
      </c>
      <c r="Q6" s="10" t="e">
        <f>-LOG(Q5,2)</f>
        <v>#DIV/0!</v>
      </c>
      <c r="R6" s="10" t="e">
        <f>-LOG(R5,2)</f>
        <v>#DIV/0!</v>
      </c>
      <c r="AF6" s="976"/>
    </row>
    <row r="7" spans="1:36" x14ac:dyDescent="0.3">
      <c r="A7" s="18">
        <v>6</v>
      </c>
      <c r="B7" s="48"/>
      <c r="C7" s="48"/>
      <c r="D7" s="48"/>
      <c r="E7" s="48"/>
      <c r="F7" s="48"/>
      <c r="G7" s="48"/>
      <c r="H7" s="48"/>
      <c r="I7" s="48"/>
      <c r="J7" s="48"/>
      <c r="K7" s="252"/>
      <c r="L7" s="957"/>
      <c r="M7" s="970"/>
      <c r="N7" s="977" t="s">
        <v>220</v>
      </c>
      <c r="O7" s="10" t="s">
        <v>220</v>
      </c>
      <c r="AF7" s="976"/>
    </row>
    <row r="8" spans="1:36" x14ac:dyDescent="0.3">
      <c r="A8" s="19">
        <v>8</v>
      </c>
      <c r="B8" s="130"/>
      <c r="C8" s="130"/>
      <c r="D8" s="130"/>
      <c r="E8" s="130"/>
      <c r="F8" s="130"/>
      <c r="G8" s="130"/>
      <c r="H8" s="130"/>
      <c r="I8" s="130"/>
      <c r="J8" s="130"/>
      <c r="K8" s="253"/>
      <c r="L8" s="958"/>
      <c r="M8" s="971"/>
      <c r="N8" s="977"/>
      <c r="S8" s="980"/>
      <c r="AF8" s="976"/>
    </row>
    <row r="9" spans="1:36" x14ac:dyDescent="0.3">
      <c r="A9" s="18">
        <v>10</v>
      </c>
      <c r="B9" s="48"/>
      <c r="C9" s="48"/>
      <c r="D9" s="48"/>
      <c r="E9" s="48"/>
      <c r="F9" s="48"/>
      <c r="G9" s="48"/>
      <c r="H9" s="48"/>
      <c r="I9" s="48"/>
      <c r="J9" s="48"/>
      <c r="K9" s="252"/>
      <c r="L9" s="957"/>
      <c r="M9" s="970"/>
      <c r="N9" s="981" t="s">
        <v>40</v>
      </c>
      <c r="O9" s="10" t="e">
        <f>STDEV(B5:K60)</f>
        <v>#DIV/0!</v>
      </c>
      <c r="AF9" s="976"/>
    </row>
    <row r="10" spans="1:36" x14ac:dyDescent="0.3">
      <c r="A10" s="19">
        <v>12</v>
      </c>
      <c r="B10" s="130"/>
      <c r="C10" s="130"/>
      <c r="D10" s="130"/>
      <c r="E10" s="130"/>
      <c r="F10" s="130"/>
      <c r="G10" s="130"/>
      <c r="H10" s="130"/>
      <c r="I10" s="130"/>
      <c r="J10" s="130"/>
      <c r="K10" s="253"/>
      <c r="L10" s="958" t="s">
        <v>220</v>
      </c>
      <c r="M10" s="971" t="s">
        <v>220</v>
      </c>
      <c r="N10" s="981" t="s">
        <v>1107</v>
      </c>
      <c r="O10" s="10" t="e">
        <f>Header!G2*AVERAGE(B5:K60)</f>
        <v>#DIV/0!</v>
      </c>
      <c r="S10" s="980"/>
      <c r="AF10" s="976"/>
    </row>
    <row r="11" spans="1:36" x14ac:dyDescent="0.3">
      <c r="A11" s="18">
        <v>14</v>
      </c>
      <c r="B11" s="132"/>
      <c r="C11" s="132"/>
      <c r="D11" s="132"/>
      <c r="E11" s="132"/>
      <c r="F11" s="132"/>
      <c r="G11" s="132"/>
      <c r="H11" s="132"/>
      <c r="I11" s="132"/>
      <c r="J11" s="132"/>
      <c r="K11" s="254"/>
      <c r="L11" s="957"/>
      <c r="M11" s="970"/>
      <c r="N11" s="977"/>
      <c r="S11" s="980"/>
      <c r="AF11" s="976"/>
    </row>
    <row r="12" spans="1:36" x14ac:dyDescent="0.3">
      <c r="A12" s="19">
        <v>16</v>
      </c>
      <c r="B12" s="130"/>
      <c r="C12" s="130"/>
      <c r="D12" s="130"/>
      <c r="E12" s="130"/>
      <c r="F12" s="130"/>
      <c r="G12" s="130"/>
      <c r="H12" s="130"/>
      <c r="I12" s="130"/>
      <c r="J12" s="130"/>
      <c r="K12" s="253"/>
      <c r="L12" s="958" t="s">
        <v>220</v>
      </c>
      <c r="M12" s="971" t="s">
        <v>220</v>
      </c>
      <c r="N12" s="977"/>
      <c r="S12" s="980"/>
      <c r="X12" s="22" t="s">
        <v>130</v>
      </c>
      <c r="AF12" s="976"/>
    </row>
    <row r="13" spans="1:36" ht="13.75" customHeight="1" x14ac:dyDescent="0.45">
      <c r="A13" s="18">
        <v>18</v>
      </c>
      <c r="B13" s="132"/>
      <c r="C13" s="132"/>
      <c r="D13" s="132"/>
      <c r="E13" s="132"/>
      <c r="F13" s="132"/>
      <c r="G13" s="132"/>
      <c r="H13" s="132"/>
      <c r="I13" s="132"/>
      <c r="J13" s="132"/>
      <c r="K13" s="254"/>
      <c r="L13" s="957"/>
      <c r="M13" s="970"/>
      <c r="N13" s="982" t="s">
        <v>41</v>
      </c>
      <c r="O13" s="69" t="s">
        <v>564</v>
      </c>
      <c r="P13" s="70" t="s">
        <v>565</v>
      </c>
      <c r="Q13" s="71" t="s">
        <v>601</v>
      </c>
      <c r="R13" s="71" t="s">
        <v>129</v>
      </c>
      <c r="S13" s="72" t="s">
        <v>42</v>
      </c>
      <c r="T13" s="72" t="s">
        <v>43</v>
      </c>
      <c r="U13" s="72" t="s">
        <v>355</v>
      </c>
      <c r="V13" s="111" t="s">
        <v>128</v>
      </c>
      <c r="W13" s="110"/>
      <c r="X13"/>
      <c r="Y13"/>
      <c r="Z13"/>
      <c r="AA13"/>
      <c r="AF13" s="976"/>
    </row>
    <row r="14" spans="1:36" x14ac:dyDescent="0.3">
      <c r="A14" s="19">
        <v>20</v>
      </c>
      <c r="B14" s="130"/>
      <c r="C14" s="130"/>
      <c r="D14" s="130"/>
      <c r="E14" s="130"/>
      <c r="F14" s="130"/>
      <c r="G14" s="130"/>
      <c r="H14" s="130"/>
      <c r="I14" s="130"/>
      <c r="J14" s="130"/>
      <c r="K14" s="253"/>
      <c r="L14" s="958" t="s">
        <v>220</v>
      </c>
      <c r="M14" s="971" t="s">
        <v>220</v>
      </c>
      <c r="N14" s="983"/>
      <c r="O14" s="75"/>
      <c r="P14" s="73"/>
      <c r="Q14" s="74">
        <v>0</v>
      </c>
      <c r="R14" s="74">
        <v>0</v>
      </c>
      <c r="S14" s="2"/>
      <c r="T14" s="2"/>
      <c r="U14" s="2"/>
      <c r="V14"/>
      <c r="W14"/>
      <c r="X14"/>
      <c r="Y14"/>
      <c r="Z14"/>
      <c r="AA14"/>
      <c r="AF14" s="976"/>
    </row>
    <row r="15" spans="1:36" x14ac:dyDescent="0.3">
      <c r="A15" s="18">
        <v>22</v>
      </c>
      <c r="B15" s="132"/>
      <c r="C15" s="132"/>
      <c r="D15" s="132"/>
      <c r="E15" s="132"/>
      <c r="F15" s="132"/>
      <c r="G15" s="132"/>
      <c r="H15" s="132"/>
      <c r="I15" s="132"/>
      <c r="J15" s="132"/>
      <c r="K15" s="254"/>
      <c r="L15" s="957"/>
      <c r="M15" s="970"/>
      <c r="N15" s="984" t="s">
        <v>566</v>
      </c>
      <c r="O15" s="77" t="s">
        <v>567</v>
      </c>
      <c r="P15" s="118">
        <f>IF(COUNTIF(B$5:K$60,"&lt;=2")=0,0.001,COUNTIF(B$5:K$60,"&lt;=2"))</f>
        <v>1E-3</v>
      </c>
      <c r="Q15" s="74">
        <v>2</v>
      </c>
      <c r="R15" s="78" t="e">
        <f>IF(P15&lt;&gt;0,100*(P15/P$36),"")</f>
        <v>#DIV/0!</v>
      </c>
      <c r="S15" s="985" t="e">
        <f>IF($R15&gt;=16,IF($R14&lt;16,$Q15-(($R15-16)/($R15-$R14)*($Q15-$Q14)),""),"")</f>
        <v>#DIV/0!</v>
      </c>
      <c r="T15" s="985" t="e">
        <f>IF($R15&gt;=50,IF($R14&lt;50,$Q15-(($R15-50)/($R15-$R14)*($Q15-$Q14)),""),"")</f>
        <v>#DIV/0!</v>
      </c>
      <c r="U15" s="985" t="e">
        <f>IF($R15&gt;=84,IF($R14&lt;84,$Q15-(($R15-84)/($R15-$R14)*($Q15-$Q14)),""),"")</f>
        <v>#DIV/0!</v>
      </c>
      <c r="V15" s="6">
        <v>-1</v>
      </c>
      <c r="W15" s="6"/>
      <c r="X15"/>
      <c r="Y15"/>
      <c r="Z15"/>
      <c r="AA15"/>
      <c r="AF15" s="976"/>
    </row>
    <row r="16" spans="1:36" x14ac:dyDescent="0.3">
      <c r="A16" s="19">
        <v>24</v>
      </c>
      <c r="B16" s="130"/>
      <c r="C16" s="130"/>
      <c r="D16" s="130"/>
      <c r="E16" s="130"/>
      <c r="F16" s="130"/>
      <c r="G16" s="130"/>
      <c r="H16" s="130"/>
      <c r="I16" s="130"/>
      <c r="J16" s="130"/>
      <c r="K16" s="253"/>
      <c r="L16" s="958" t="s">
        <v>220</v>
      </c>
      <c r="M16" s="971" t="s">
        <v>220</v>
      </c>
      <c r="N16" s="984" t="s">
        <v>568</v>
      </c>
      <c r="O16" s="79" t="s">
        <v>569</v>
      </c>
      <c r="P16" s="118">
        <f>COUNTIF(B$5:K$60,"&lt;=2.8")-P15</f>
        <v>-1E-3</v>
      </c>
      <c r="Q16" s="74">
        <f>AVERAGE(2,2.8)</f>
        <v>2.4</v>
      </c>
      <c r="R16" s="78" t="e">
        <f>IF(A39&lt;&gt;"",100*SUM(P$15:P16)/P$36,"")</f>
        <v>#DIV/0!</v>
      </c>
      <c r="S16" s="985" t="e">
        <f t="shared" ref="S16:S30" si="0">IF($R16&gt;=16,IF($R15&lt;16,$Q16-(($R16-16)/($R16-$R15)*($Q16-$Q15)),""),"")</f>
        <v>#DIV/0!</v>
      </c>
      <c r="T16" s="985" t="e">
        <f t="shared" ref="T16:T30" si="1">IF($R16&gt;=50,IF($R15&lt;50,$Q16-(($R16-50)/($R16-$R15)*($Q16-$Q15)),""),"")</f>
        <v>#DIV/0!</v>
      </c>
      <c r="U16" s="985" t="e">
        <f t="shared" ref="U16:U30" si="2">IF($R16&gt;=84,IF($R15&lt;84,$Q16-(($R16-84)/($R16-$R15)*($Q16-$Q15)),""),"")</f>
        <v>#DIV/0!</v>
      </c>
      <c r="V16" s="6">
        <v>-1.5</v>
      </c>
      <c r="W16" s="6"/>
      <c r="X16"/>
      <c r="Y16"/>
      <c r="Z16"/>
      <c r="AA16"/>
      <c r="AF16" s="976"/>
    </row>
    <row r="17" spans="1:32" x14ac:dyDescent="0.3">
      <c r="A17" s="18">
        <v>26</v>
      </c>
      <c r="B17" s="132"/>
      <c r="C17" s="132"/>
      <c r="D17" s="132"/>
      <c r="E17" s="132"/>
      <c r="F17" s="132"/>
      <c r="G17" s="132"/>
      <c r="H17" s="132"/>
      <c r="I17" s="132"/>
      <c r="J17" s="132"/>
      <c r="K17" s="254"/>
      <c r="L17" s="957"/>
      <c r="M17" s="970"/>
      <c r="N17" s="984" t="s">
        <v>568</v>
      </c>
      <c r="O17" s="79" t="s">
        <v>570</v>
      </c>
      <c r="P17" s="118">
        <f>COUNTIF(B$5:K$60,"&lt;=4")-SUM(P$15:P16)</f>
        <v>0</v>
      </c>
      <c r="Q17" s="74">
        <f>AVERAGE(2.8,4)</f>
        <v>3.4</v>
      </c>
      <c r="R17" s="78" t="e">
        <f>IF(A39&lt;&gt;"",100*SUM(P$15:P17)/P$36,"")</f>
        <v>#DIV/0!</v>
      </c>
      <c r="S17" s="985" t="e">
        <f t="shared" si="0"/>
        <v>#DIV/0!</v>
      </c>
      <c r="T17" s="985" t="e">
        <f t="shared" si="1"/>
        <v>#DIV/0!</v>
      </c>
      <c r="U17" s="985" t="e">
        <f t="shared" si="2"/>
        <v>#DIV/0!</v>
      </c>
      <c r="V17" s="6">
        <v>-2</v>
      </c>
      <c r="W17" s="6"/>
      <c r="X17"/>
      <c r="Y17"/>
      <c r="Z17"/>
      <c r="AA17"/>
      <c r="AF17" s="976"/>
    </row>
    <row r="18" spans="1:32" x14ac:dyDescent="0.3">
      <c r="A18" s="19">
        <v>28</v>
      </c>
      <c r="B18" s="130"/>
      <c r="C18" s="130"/>
      <c r="D18" s="130"/>
      <c r="E18" s="130"/>
      <c r="F18" s="130"/>
      <c r="G18" s="130"/>
      <c r="H18" s="130"/>
      <c r="I18" s="130"/>
      <c r="J18" s="130"/>
      <c r="K18" s="253"/>
      <c r="L18" s="958" t="s">
        <v>220</v>
      </c>
      <c r="M18" s="971" t="s">
        <v>220</v>
      </c>
      <c r="N18" s="984" t="s">
        <v>571</v>
      </c>
      <c r="O18" s="79" t="s">
        <v>572</v>
      </c>
      <c r="P18" s="118">
        <f>COUNTIF(B$5:K$60,"&lt;=5.6")-SUM(P$15:P17)</f>
        <v>0</v>
      </c>
      <c r="Q18" s="74">
        <f>AVERAGE(4,5.6)</f>
        <v>4.8</v>
      </c>
      <c r="R18" s="78" t="e">
        <f>IF(A39&lt;&gt;"",100*SUM(P$15:P18)/P$36,"")</f>
        <v>#DIV/0!</v>
      </c>
      <c r="S18" s="985" t="e">
        <f t="shared" si="0"/>
        <v>#DIV/0!</v>
      </c>
      <c r="T18" s="985" t="e">
        <f t="shared" si="1"/>
        <v>#DIV/0!</v>
      </c>
      <c r="U18" s="985" t="e">
        <f t="shared" si="2"/>
        <v>#DIV/0!</v>
      </c>
      <c r="V18" s="6">
        <v>-2.5</v>
      </c>
      <c r="W18" s="6"/>
      <c r="X18"/>
      <c r="Y18"/>
      <c r="Z18"/>
      <c r="AA18"/>
      <c r="AF18" s="976"/>
    </row>
    <row r="19" spans="1:32" x14ac:dyDescent="0.3">
      <c r="A19" s="18">
        <v>30</v>
      </c>
      <c r="B19" s="132"/>
      <c r="C19" s="132"/>
      <c r="D19" s="132"/>
      <c r="E19" s="132"/>
      <c r="F19" s="132"/>
      <c r="G19" s="132"/>
      <c r="H19" s="132"/>
      <c r="I19" s="132"/>
      <c r="J19" s="132"/>
      <c r="K19" s="254"/>
      <c r="L19" s="957"/>
      <c r="M19" s="970"/>
      <c r="N19" s="984" t="s">
        <v>571</v>
      </c>
      <c r="O19" s="79" t="s">
        <v>573</v>
      </c>
      <c r="P19" s="118">
        <f>COUNTIF(B$5:K$60,"&lt;=8")-SUM(P$15:P18)</f>
        <v>0</v>
      </c>
      <c r="Q19" s="74">
        <f>AVERAGE(5.6,8)</f>
        <v>6.8</v>
      </c>
      <c r="R19" s="78" t="e">
        <f>IF(A39&lt;&gt;"",100*SUM(P$15:P19)/P$36,"")</f>
        <v>#DIV/0!</v>
      </c>
      <c r="S19" s="985" t="e">
        <f t="shared" si="0"/>
        <v>#DIV/0!</v>
      </c>
      <c r="T19" s="985" t="e">
        <f t="shared" si="1"/>
        <v>#DIV/0!</v>
      </c>
      <c r="U19" s="985" t="e">
        <f t="shared" si="2"/>
        <v>#DIV/0!</v>
      </c>
      <c r="V19" s="6">
        <v>-3</v>
      </c>
      <c r="W19" s="6"/>
      <c r="X19"/>
      <c r="Y19"/>
      <c r="Z19"/>
      <c r="AA19"/>
      <c r="AF19" s="976"/>
    </row>
    <row r="20" spans="1:32" x14ac:dyDescent="0.3">
      <c r="A20" s="19">
        <v>32</v>
      </c>
      <c r="B20" s="130"/>
      <c r="C20" s="130"/>
      <c r="D20" s="130"/>
      <c r="E20" s="130"/>
      <c r="F20" s="130"/>
      <c r="G20" s="130"/>
      <c r="H20" s="130"/>
      <c r="I20" s="130"/>
      <c r="J20" s="130"/>
      <c r="K20" s="253"/>
      <c r="L20" s="958" t="s">
        <v>220</v>
      </c>
      <c r="M20" s="971" t="s">
        <v>220</v>
      </c>
      <c r="N20" s="984" t="s">
        <v>574</v>
      </c>
      <c r="O20" s="79" t="s">
        <v>575</v>
      </c>
      <c r="P20" s="118">
        <f>COUNTIF(B$5:K$60,"&lt;=11.3")-SUM(P$15:P19)</f>
        <v>0</v>
      </c>
      <c r="Q20" s="74">
        <f>AVERAGE(8,11.3)</f>
        <v>9.65</v>
      </c>
      <c r="R20" s="78" t="e">
        <f>IF(A39&lt;&gt;"",100*SUM(P$15:P20)/P$36,"")</f>
        <v>#DIV/0!</v>
      </c>
      <c r="S20" s="985" t="e">
        <f t="shared" si="0"/>
        <v>#DIV/0!</v>
      </c>
      <c r="T20" s="985" t="e">
        <f t="shared" si="1"/>
        <v>#DIV/0!</v>
      </c>
      <c r="U20" s="985" t="e">
        <f t="shared" si="2"/>
        <v>#DIV/0!</v>
      </c>
      <c r="V20" s="6">
        <v>-3.5</v>
      </c>
      <c r="W20" s="6"/>
      <c r="X20"/>
      <c r="Y20"/>
      <c r="Z20"/>
      <c r="AA20"/>
      <c r="AF20" s="976"/>
    </row>
    <row r="21" spans="1:32" x14ac:dyDescent="0.3">
      <c r="A21" s="18">
        <v>34</v>
      </c>
      <c r="B21" s="132"/>
      <c r="C21" s="132"/>
      <c r="D21" s="132"/>
      <c r="E21" s="132"/>
      <c r="F21" s="132"/>
      <c r="G21" s="132"/>
      <c r="H21" s="132"/>
      <c r="I21" s="132"/>
      <c r="J21" s="132"/>
      <c r="K21" s="254"/>
      <c r="L21" s="957"/>
      <c r="M21" s="970"/>
      <c r="N21" s="984" t="s">
        <v>574</v>
      </c>
      <c r="O21" s="79" t="s">
        <v>576</v>
      </c>
      <c r="P21" s="118">
        <f>COUNTIF(B$5:K$60,"&lt;=16")-SUM(P$15:P20)</f>
        <v>0</v>
      </c>
      <c r="Q21" s="74">
        <f>AVERAGE(11.3,16)</f>
        <v>13.65</v>
      </c>
      <c r="R21" s="78" t="e">
        <f>IF(A39&lt;&gt;"",100*SUM(P$15:P21)/P$36,"")</f>
        <v>#DIV/0!</v>
      </c>
      <c r="S21" s="985" t="e">
        <f t="shared" si="0"/>
        <v>#DIV/0!</v>
      </c>
      <c r="T21" s="985" t="e">
        <f t="shared" si="1"/>
        <v>#DIV/0!</v>
      </c>
      <c r="U21" s="985" t="e">
        <f t="shared" si="2"/>
        <v>#DIV/0!</v>
      </c>
      <c r="V21" s="6">
        <v>-4</v>
      </c>
      <c r="W21" s="6"/>
      <c r="X21"/>
      <c r="Y21"/>
      <c r="Z21"/>
      <c r="AA21"/>
      <c r="AF21" s="976"/>
    </row>
    <row r="22" spans="1:32" x14ac:dyDescent="0.3">
      <c r="A22" s="19">
        <v>36</v>
      </c>
      <c r="B22" s="130"/>
      <c r="C22" s="130"/>
      <c r="D22" s="130"/>
      <c r="E22" s="130"/>
      <c r="F22" s="130"/>
      <c r="G22" s="130"/>
      <c r="H22" s="130"/>
      <c r="I22" s="130"/>
      <c r="J22" s="130"/>
      <c r="K22" s="253"/>
      <c r="L22" s="958" t="s">
        <v>220</v>
      </c>
      <c r="M22" s="971" t="s">
        <v>220</v>
      </c>
      <c r="N22" s="984" t="s">
        <v>577</v>
      </c>
      <c r="O22" s="79" t="s">
        <v>578</v>
      </c>
      <c r="P22" s="118">
        <f>COUNTIF(B$5:K$60,"&lt;=22.6")-SUM(P$15:P21)</f>
        <v>0</v>
      </c>
      <c r="Q22" s="74">
        <f>AVERAGE(16,22.6)</f>
        <v>19.3</v>
      </c>
      <c r="R22" s="78" t="e">
        <f>IF(A39&lt;&gt;"",100*SUM(P$15:P22)/P$36,"")</f>
        <v>#DIV/0!</v>
      </c>
      <c r="S22" s="985" t="e">
        <f t="shared" si="0"/>
        <v>#DIV/0!</v>
      </c>
      <c r="T22" s="985" t="e">
        <f t="shared" si="1"/>
        <v>#DIV/0!</v>
      </c>
      <c r="U22" s="985" t="e">
        <f t="shared" si="2"/>
        <v>#DIV/0!</v>
      </c>
      <c r="V22" s="6">
        <v>-4.5</v>
      </c>
      <c r="W22" s="6"/>
      <c r="X22"/>
      <c r="Y22"/>
      <c r="Z22"/>
      <c r="AA22"/>
      <c r="AF22" s="976"/>
    </row>
    <row r="23" spans="1:32" x14ac:dyDescent="0.3">
      <c r="A23" s="18">
        <v>38</v>
      </c>
      <c r="B23" s="132"/>
      <c r="C23" s="132"/>
      <c r="D23" s="132"/>
      <c r="E23" s="132"/>
      <c r="F23" s="132"/>
      <c r="G23" s="132"/>
      <c r="H23" s="132"/>
      <c r="I23" s="132"/>
      <c r="J23" s="132"/>
      <c r="K23" s="254"/>
      <c r="L23" s="957"/>
      <c r="M23" s="970"/>
      <c r="N23" s="984" t="s">
        <v>577</v>
      </c>
      <c r="O23" s="79" t="s">
        <v>579</v>
      </c>
      <c r="P23" s="118">
        <f>COUNTIF(B$5:K$60,"&lt;=32")-SUM(P$15:P22)</f>
        <v>0</v>
      </c>
      <c r="Q23" s="74">
        <f>AVERAGE(22.6,32)</f>
        <v>27.3</v>
      </c>
      <c r="R23" s="78" t="e">
        <f>IF(A39&lt;&gt;"",100*SUM(P$15:P23)/P$36,"")</f>
        <v>#DIV/0!</v>
      </c>
      <c r="S23" s="985" t="e">
        <f t="shared" si="0"/>
        <v>#DIV/0!</v>
      </c>
      <c r="T23" s="985" t="e">
        <f t="shared" si="1"/>
        <v>#DIV/0!</v>
      </c>
      <c r="U23" s="985" t="e">
        <f t="shared" si="2"/>
        <v>#DIV/0!</v>
      </c>
      <c r="V23" s="6">
        <v>-5</v>
      </c>
      <c r="W23" s="6"/>
      <c r="X23"/>
      <c r="Y23"/>
      <c r="Z23"/>
      <c r="AA23"/>
      <c r="AF23" s="976"/>
    </row>
    <row r="24" spans="1:32" x14ac:dyDescent="0.3">
      <c r="A24" s="19">
        <v>40</v>
      </c>
      <c r="B24" s="130"/>
      <c r="C24" s="130"/>
      <c r="D24" s="130"/>
      <c r="E24" s="130"/>
      <c r="F24" s="130"/>
      <c r="G24" s="130"/>
      <c r="H24" s="130"/>
      <c r="I24" s="130"/>
      <c r="J24" s="130"/>
      <c r="K24" s="253"/>
      <c r="L24" s="958" t="s">
        <v>220</v>
      </c>
      <c r="M24" s="971" t="s">
        <v>220</v>
      </c>
      <c r="N24" s="984" t="s">
        <v>580</v>
      </c>
      <c r="O24" s="79" t="s">
        <v>581</v>
      </c>
      <c r="P24" s="118">
        <f>COUNTIF(B$5:K$60,"&lt;=45.3")-SUM(P$15:P23)</f>
        <v>0</v>
      </c>
      <c r="Q24" s="74">
        <f>AVERAGE(32,45.3)</f>
        <v>38.65</v>
      </c>
      <c r="R24" s="78" t="e">
        <f>IF(A39&lt;&gt;"",100*SUM(P$15:P24)/P$36,"")</f>
        <v>#DIV/0!</v>
      </c>
      <c r="S24" s="985" t="e">
        <f t="shared" si="0"/>
        <v>#DIV/0!</v>
      </c>
      <c r="T24" s="985" t="e">
        <f t="shared" si="1"/>
        <v>#DIV/0!</v>
      </c>
      <c r="U24" s="985" t="e">
        <f t="shared" si="2"/>
        <v>#DIV/0!</v>
      </c>
      <c r="V24" s="6">
        <v>-5.5</v>
      </c>
      <c r="W24" s="6"/>
      <c r="X24"/>
      <c r="Y24"/>
      <c r="Z24"/>
      <c r="AA24"/>
      <c r="AF24" s="976"/>
    </row>
    <row r="25" spans="1:32" x14ac:dyDescent="0.3">
      <c r="A25" s="23" t="s">
        <v>52</v>
      </c>
      <c r="B25" s="131"/>
      <c r="C25" s="131"/>
      <c r="D25" s="131"/>
      <c r="E25" s="131"/>
      <c r="F25" s="131"/>
      <c r="G25" s="131"/>
      <c r="H25" s="131"/>
      <c r="I25" s="131"/>
      <c r="J25" s="131"/>
      <c r="K25" s="255"/>
      <c r="L25" s="957"/>
      <c r="M25" s="970"/>
      <c r="N25" s="984" t="s">
        <v>580</v>
      </c>
      <c r="O25" s="79" t="s">
        <v>582</v>
      </c>
      <c r="P25" s="118">
        <f>COUNTIF(B$5:K$60,"&lt;=64")-SUM(P$15:P24)</f>
        <v>0</v>
      </c>
      <c r="Q25" s="74">
        <f>AVERAGE(45.3,64)</f>
        <v>54.65</v>
      </c>
      <c r="R25" s="78" t="e">
        <f>IF(A39&lt;&gt;"",100*SUM(P$15:P25)/P$36,"")</f>
        <v>#DIV/0!</v>
      </c>
      <c r="S25" s="985" t="e">
        <f t="shared" si="0"/>
        <v>#DIV/0!</v>
      </c>
      <c r="T25" s="985" t="e">
        <f t="shared" si="1"/>
        <v>#DIV/0!</v>
      </c>
      <c r="U25" s="985" t="e">
        <f t="shared" si="2"/>
        <v>#DIV/0!</v>
      </c>
      <c r="V25" s="6">
        <v>-6</v>
      </c>
      <c r="W25" s="6"/>
      <c r="X25"/>
      <c r="Y25"/>
      <c r="Z25"/>
      <c r="AA25"/>
      <c r="AF25" s="976"/>
    </row>
    <row r="26" spans="1:32" x14ac:dyDescent="0.3">
      <c r="A26" s="19">
        <v>42</v>
      </c>
      <c r="B26" s="130"/>
      <c r="C26" s="130"/>
      <c r="D26" s="130"/>
      <c r="E26" s="130"/>
      <c r="F26" s="130"/>
      <c r="G26" s="130"/>
      <c r="H26" s="130"/>
      <c r="I26" s="130"/>
      <c r="J26" s="130"/>
      <c r="K26" s="253"/>
      <c r="L26" s="958" t="s">
        <v>220</v>
      </c>
      <c r="M26" s="971" t="s">
        <v>220</v>
      </c>
      <c r="N26" s="984" t="s">
        <v>583</v>
      </c>
      <c r="O26" s="79" t="s">
        <v>584</v>
      </c>
      <c r="P26" s="118">
        <f>COUNTIF(B$5:K$60,"&lt;=90.5")-SUM(P$15:P25)</f>
        <v>0</v>
      </c>
      <c r="Q26" s="74">
        <f>AVERAGE(64,90.5)</f>
        <v>77.25</v>
      </c>
      <c r="R26" s="78" t="e">
        <f>IF(A39&lt;&gt;"",100*SUM(P$15:P26)/P$36,"")</f>
        <v>#DIV/0!</v>
      </c>
      <c r="S26" s="985" t="e">
        <f t="shared" si="0"/>
        <v>#DIV/0!</v>
      </c>
      <c r="T26" s="985" t="e">
        <f t="shared" si="1"/>
        <v>#DIV/0!</v>
      </c>
      <c r="U26" s="985" t="e">
        <f t="shared" si="2"/>
        <v>#DIV/0!</v>
      </c>
      <c r="V26" s="6">
        <v>-6.5</v>
      </c>
      <c r="W26" s="6"/>
      <c r="X26"/>
      <c r="Y26"/>
      <c r="Z26"/>
      <c r="AA26"/>
      <c r="AF26" s="976"/>
    </row>
    <row r="27" spans="1:32" x14ac:dyDescent="0.3">
      <c r="A27" s="19">
        <v>44</v>
      </c>
      <c r="B27" s="131"/>
      <c r="C27" s="131"/>
      <c r="D27" s="131"/>
      <c r="E27" s="131"/>
      <c r="F27" s="131"/>
      <c r="G27" s="131"/>
      <c r="H27" s="131"/>
      <c r="I27" s="131"/>
      <c r="J27" s="131"/>
      <c r="K27" s="255"/>
      <c r="L27" s="957"/>
      <c r="M27" s="970"/>
      <c r="N27" s="984" t="s">
        <v>583</v>
      </c>
      <c r="O27" s="79" t="s">
        <v>585</v>
      </c>
      <c r="P27" s="118">
        <f>COUNTIF(B$5:K$60,"&lt;=128")-SUM(P$15:P26)</f>
        <v>0</v>
      </c>
      <c r="Q27" s="74">
        <f>AVERAGE(90.5,128)</f>
        <v>109.25</v>
      </c>
      <c r="R27" s="78" t="e">
        <f>IF(A39&lt;&gt;"",100*SUM(P$15:P27)/P$36,"")</f>
        <v>#DIV/0!</v>
      </c>
      <c r="S27" s="985" t="e">
        <f t="shared" si="0"/>
        <v>#DIV/0!</v>
      </c>
      <c r="T27" s="985" t="e">
        <f t="shared" si="1"/>
        <v>#DIV/0!</v>
      </c>
      <c r="U27" s="985" t="e">
        <f t="shared" si="2"/>
        <v>#DIV/0!</v>
      </c>
      <c r="V27" s="6">
        <v>-7</v>
      </c>
      <c r="W27" s="6"/>
      <c r="X27"/>
      <c r="Y27"/>
      <c r="Z27"/>
      <c r="AA27"/>
      <c r="AF27" s="976"/>
    </row>
    <row r="28" spans="1:32" x14ac:dyDescent="0.3">
      <c r="A28" s="19">
        <v>46</v>
      </c>
      <c r="B28" s="130"/>
      <c r="C28" s="130"/>
      <c r="D28" s="130"/>
      <c r="E28" s="130"/>
      <c r="F28" s="130"/>
      <c r="G28" s="130"/>
      <c r="H28" s="130"/>
      <c r="I28" s="130"/>
      <c r="J28" s="130"/>
      <c r="K28" s="253"/>
      <c r="L28" s="958" t="s">
        <v>220</v>
      </c>
      <c r="M28" s="971" t="s">
        <v>220</v>
      </c>
      <c r="N28" s="984" t="s">
        <v>586</v>
      </c>
      <c r="O28" s="79" t="s">
        <v>587</v>
      </c>
      <c r="P28" s="118">
        <f>COUNTIF(B$5:K$60,"&lt;=181")-SUM(P$15:P27)</f>
        <v>0</v>
      </c>
      <c r="Q28" s="74">
        <f>AVERAGE(128,181)</f>
        <v>154.5</v>
      </c>
      <c r="R28" s="78" t="e">
        <f>IF(A39&lt;&gt;"",100*SUM(P$15:P28)/P$36,"")</f>
        <v>#DIV/0!</v>
      </c>
      <c r="S28" s="985" t="e">
        <f t="shared" si="0"/>
        <v>#DIV/0!</v>
      </c>
      <c r="T28" s="985" t="e">
        <f t="shared" si="1"/>
        <v>#DIV/0!</v>
      </c>
      <c r="U28" s="985" t="e">
        <f t="shared" si="2"/>
        <v>#DIV/0!</v>
      </c>
      <c r="V28" s="6">
        <v>-7.5</v>
      </c>
      <c r="W28" s="6"/>
      <c r="X28"/>
      <c r="Y28"/>
      <c r="Z28"/>
      <c r="AA28"/>
      <c r="AF28" s="976"/>
    </row>
    <row r="29" spans="1:32" x14ac:dyDescent="0.3">
      <c r="A29" s="19">
        <v>48</v>
      </c>
      <c r="B29" s="131"/>
      <c r="C29" s="131"/>
      <c r="D29" s="131"/>
      <c r="E29" s="131"/>
      <c r="F29" s="131"/>
      <c r="G29" s="131"/>
      <c r="H29" s="131"/>
      <c r="I29" s="131"/>
      <c r="J29" s="131"/>
      <c r="K29" s="255"/>
      <c r="L29" s="957"/>
      <c r="M29" s="970"/>
      <c r="N29" s="984" t="s">
        <v>586</v>
      </c>
      <c r="O29" s="79" t="s">
        <v>588</v>
      </c>
      <c r="P29" s="118">
        <f>COUNTIF(B$5:K$60,"&lt;=256")-SUM(P$15:P28)</f>
        <v>0</v>
      </c>
      <c r="Q29" s="74">
        <f>AVERAGE(181,256)</f>
        <v>218.5</v>
      </c>
      <c r="R29" s="78" t="e">
        <f>IF(A39&lt;&gt;"",100*SUM(P$15:P29)/P$36,"")</f>
        <v>#DIV/0!</v>
      </c>
      <c r="S29" s="985" t="e">
        <f t="shared" si="0"/>
        <v>#DIV/0!</v>
      </c>
      <c r="T29" s="985" t="e">
        <f t="shared" si="1"/>
        <v>#DIV/0!</v>
      </c>
      <c r="U29" s="985" t="e">
        <f t="shared" si="2"/>
        <v>#DIV/0!</v>
      </c>
      <c r="V29" s="6">
        <v>-8</v>
      </c>
      <c r="W29" s="6"/>
      <c r="X29"/>
      <c r="Y29"/>
      <c r="Z29"/>
      <c r="AF29" s="976"/>
    </row>
    <row r="30" spans="1:32" x14ac:dyDescent="0.3">
      <c r="A30" s="19">
        <v>50</v>
      </c>
      <c r="B30" s="130"/>
      <c r="C30" s="130"/>
      <c r="D30" s="130"/>
      <c r="E30" s="130"/>
      <c r="F30" s="130"/>
      <c r="G30" s="130"/>
      <c r="H30" s="130"/>
      <c r="I30" s="130"/>
      <c r="J30" s="130"/>
      <c r="K30" s="253"/>
      <c r="L30" s="958" t="s">
        <v>220</v>
      </c>
      <c r="M30" s="971" t="s">
        <v>220</v>
      </c>
      <c r="N30" s="984" t="s">
        <v>589</v>
      </c>
      <c r="O30" s="79" t="s">
        <v>590</v>
      </c>
      <c r="P30" s="118">
        <f>COUNTIF(B$5:K$60,"&lt;=362")-SUM(P$15:P29)</f>
        <v>0</v>
      </c>
      <c r="Q30" s="74">
        <f>AVERAGE(256,362)</f>
        <v>309</v>
      </c>
      <c r="R30" s="78" t="e">
        <f>IF(A39&lt;&gt;"",100*SUM(P$15:P30)/P$36,"")</f>
        <v>#DIV/0!</v>
      </c>
      <c r="S30" s="985" t="e">
        <f t="shared" si="0"/>
        <v>#DIV/0!</v>
      </c>
      <c r="T30" s="985" t="e">
        <f t="shared" si="1"/>
        <v>#DIV/0!</v>
      </c>
      <c r="U30" s="985" t="e">
        <f t="shared" si="2"/>
        <v>#DIV/0!</v>
      </c>
      <c r="V30" s="6">
        <v>-8.5</v>
      </c>
      <c r="W30" s="6"/>
      <c r="X30"/>
      <c r="Y30"/>
      <c r="Z30"/>
      <c r="AF30" s="976"/>
    </row>
    <row r="31" spans="1:32" x14ac:dyDescent="0.3">
      <c r="A31" s="19">
        <v>52</v>
      </c>
      <c r="B31" s="131"/>
      <c r="C31" s="131"/>
      <c r="D31" s="131"/>
      <c r="E31" s="131"/>
      <c r="F31" s="131"/>
      <c r="G31" s="131"/>
      <c r="H31" s="131"/>
      <c r="I31" s="131"/>
      <c r="J31" s="131"/>
      <c r="K31" s="255"/>
      <c r="L31" s="957"/>
      <c r="M31" s="970"/>
      <c r="N31" s="984" t="s">
        <v>589</v>
      </c>
      <c r="O31" s="79" t="s">
        <v>591</v>
      </c>
      <c r="P31" s="118">
        <f>COUNTIF(B$5:K$60,"&lt;=512")-SUM(P$15:P30)</f>
        <v>0</v>
      </c>
      <c r="Q31" s="74">
        <f>AVERAGE(362,512)</f>
        <v>437</v>
      </c>
      <c r="R31" s="78" t="e">
        <f>IF(A39&lt;&gt;"",100*SUM(P$15:P31)/P$36,"")</f>
        <v>#DIV/0!</v>
      </c>
      <c r="S31" s="2"/>
      <c r="T31" s="2" t="e">
        <f>IF($R31&gt;50,IF($R30&lt;50,($R31-16)/($R31-$R30)*($Q31-$Q30)+$Q30,""),"")</f>
        <v>#DIV/0!</v>
      </c>
      <c r="U31" s="2"/>
      <c r="V31" s="6">
        <v>-9</v>
      </c>
      <c r="W31" s="6"/>
      <c r="X31"/>
      <c r="Y31"/>
      <c r="Z31"/>
      <c r="AF31" s="976"/>
    </row>
    <row r="32" spans="1:32" x14ac:dyDescent="0.3">
      <c r="A32" s="19">
        <v>54</v>
      </c>
      <c r="B32" s="130"/>
      <c r="C32" s="130"/>
      <c r="D32" s="130"/>
      <c r="E32" s="130"/>
      <c r="F32" s="130"/>
      <c r="G32" s="130"/>
      <c r="H32" s="130"/>
      <c r="I32" s="130"/>
      <c r="J32" s="130"/>
      <c r="K32" s="253"/>
      <c r="L32" s="958" t="s">
        <v>220</v>
      </c>
      <c r="M32" s="971" t="s">
        <v>220</v>
      </c>
      <c r="N32" s="984" t="s">
        <v>592</v>
      </c>
      <c r="O32" s="79" t="s">
        <v>593</v>
      </c>
      <c r="P32" s="118">
        <f>COUNTIF(B$5:K$60,"&lt;=1024")-SUM(P$15:P31)</f>
        <v>0</v>
      </c>
      <c r="Q32" s="74">
        <f>AVERAGE(512,1024)</f>
        <v>768</v>
      </c>
      <c r="R32" s="78" t="e">
        <f>IF(A39&lt;&gt;"",100*SUM(P$15:P32)/P$36,"")</f>
        <v>#DIV/0!</v>
      </c>
      <c r="S32" s="2"/>
      <c r="T32" s="2"/>
      <c r="U32" s="2"/>
      <c r="V32" s="6">
        <v>-9.5</v>
      </c>
      <c r="W32" s="6"/>
      <c r="X32"/>
      <c r="Y32"/>
      <c r="Z32"/>
      <c r="AF32" s="976"/>
    </row>
    <row r="33" spans="1:32" x14ac:dyDescent="0.3">
      <c r="A33" s="19">
        <v>56</v>
      </c>
      <c r="B33" s="131"/>
      <c r="C33" s="131"/>
      <c r="D33" s="131"/>
      <c r="E33" s="131"/>
      <c r="F33" s="131"/>
      <c r="G33" s="131"/>
      <c r="H33" s="131"/>
      <c r="I33" s="131"/>
      <c r="J33" s="131"/>
      <c r="K33" s="255"/>
      <c r="L33" s="957"/>
      <c r="M33" s="970"/>
      <c r="N33" s="984" t="s">
        <v>594</v>
      </c>
      <c r="O33" s="79" t="s">
        <v>595</v>
      </c>
      <c r="P33" s="118">
        <f>COUNTIF(B$5:K$60,"&lt;=2048")-SUM(P$15:P32)</f>
        <v>0</v>
      </c>
      <c r="Q33" s="74">
        <f>AVERAGE(1024,2048)</f>
        <v>1536</v>
      </c>
      <c r="R33" s="78" t="e">
        <f>IF(A39&lt;&gt;"",100*SUM(P$15:P33)/P$36,"")</f>
        <v>#DIV/0!</v>
      </c>
      <c r="S33" s="2"/>
      <c r="V33" s="6">
        <v>-10</v>
      </c>
      <c r="W33" s="6"/>
      <c r="AF33" s="976"/>
    </row>
    <row r="34" spans="1:32" x14ac:dyDescent="0.3">
      <c r="A34" s="19">
        <v>58</v>
      </c>
      <c r="B34" s="130"/>
      <c r="C34" s="130"/>
      <c r="D34" s="130"/>
      <c r="E34" s="130"/>
      <c r="F34" s="130"/>
      <c r="G34" s="130"/>
      <c r="H34" s="130"/>
      <c r="I34" s="130"/>
      <c r="J34" s="130"/>
      <c r="K34" s="253"/>
      <c r="L34" s="958" t="s">
        <v>220</v>
      </c>
      <c r="M34" s="971" t="s">
        <v>220</v>
      </c>
      <c r="N34" s="984" t="s">
        <v>596</v>
      </c>
      <c r="O34" s="79" t="s">
        <v>597</v>
      </c>
      <c r="P34" s="118">
        <f>COUNTIF(B$5:K$60,"&lt;=4096")-SUM(P$15:P33)</f>
        <v>0</v>
      </c>
      <c r="Q34" s="74">
        <f>AVERAGE(2048,4086)</f>
        <v>3067</v>
      </c>
      <c r="R34" s="78" t="e">
        <f>IF(A39&lt;&gt;"",100*SUM(P$15:P34)/P$36,"")</f>
        <v>#DIV/0!</v>
      </c>
      <c r="S34" s="2"/>
      <c r="T34" s="2"/>
      <c r="U34" s="2"/>
      <c r="V34" s="6">
        <v>-11</v>
      </c>
      <c r="W34" s="6"/>
      <c r="X34"/>
      <c r="Y34"/>
      <c r="Z34"/>
      <c r="AF34" s="976"/>
    </row>
    <row r="35" spans="1:32" ht="19" thickBot="1" x14ac:dyDescent="0.5">
      <c r="A35" s="19">
        <v>60</v>
      </c>
      <c r="B35" s="131"/>
      <c r="C35" s="131"/>
      <c r="D35" s="131"/>
      <c r="E35" s="131"/>
      <c r="F35" s="131"/>
      <c r="G35" s="131"/>
      <c r="H35" s="131"/>
      <c r="I35" s="131"/>
      <c r="J35" s="131"/>
      <c r="K35" s="255"/>
      <c r="L35" s="957"/>
      <c r="M35" s="970"/>
      <c r="N35" s="986" t="s">
        <v>598</v>
      </c>
      <c r="O35" s="79" t="s">
        <v>599</v>
      </c>
      <c r="P35" s="73">
        <f>COUNTIF(B$5:K$60,"&gt;4096")</f>
        <v>0</v>
      </c>
      <c r="Q35" s="74">
        <v>5000</v>
      </c>
      <c r="R35" s="78" t="e">
        <f>IF(A39&lt;&gt;"",100*SUM(P$15:P35)/P$36,"")</f>
        <v>#DIV/0!</v>
      </c>
      <c r="S35" s="2"/>
      <c r="T35" s="2"/>
      <c r="U35" s="2"/>
      <c r="V35" s="6">
        <v>-12</v>
      </c>
      <c r="W35" s="6"/>
      <c r="X35"/>
      <c r="Y35"/>
      <c r="Z35"/>
      <c r="AA35" s="979" t="s">
        <v>128</v>
      </c>
      <c r="AF35" s="976"/>
    </row>
    <row r="36" spans="1:32" ht="13.5" thickBot="1" x14ac:dyDescent="0.35">
      <c r="A36" s="19">
        <v>62</v>
      </c>
      <c r="B36" s="130"/>
      <c r="C36" s="130"/>
      <c r="D36" s="130"/>
      <c r="E36" s="130"/>
      <c r="F36" s="130"/>
      <c r="G36" s="130"/>
      <c r="H36" s="130"/>
      <c r="I36" s="130"/>
      <c r="J36" s="130"/>
      <c r="K36" s="253"/>
      <c r="L36" s="958" t="s">
        <v>220</v>
      </c>
      <c r="M36" s="971" t="s">
        <v>220</v>
      </c>
      <c r="N36" s="987"/>
      <c r="O36" s="76" t="s">
        <v>600</v>
      </c>
      <c r="P36" s="73">
        <f>SUM(P15:P35)</f>
        <v>0</v>
      </c>
      <c r="Q36" s="2"/>
      <c r="R36" s="2"/>
      <c r="S36" s="2"/>
      <c r="T36" s="26" t="s">
        <v>0</v>
      </c>
      <c r="U36" s="80"/>
      <c r="V36" s="107"/>
      <c r="W36" s="108"/>
      <c r="X36" s="27"/>
      <c r="Y36" s="27"/>
      <c r="Z36" s="28">
        <v>2.4</v>
      </c>
      <c r="AA36" s="109">
        <f>-LOG(Z36,2)</f>
        <v>-1.2630344058337937</v>
      </c>
      <c r="AF36" s="976"/>
    </row>
    <row r="37" spans="1:32" x14ac:dyDescent="0.3">
      <c r="A37" s="19">
        <v>64</v>
      </c>
      <c r="B37" s="131"/>
      <c r="C37" s="131"/>
      <c r="D37" s="131"/>
      <c r="E37" s="131"/>
      <c r="F37" s="131"/>
      <c r="G37" s="131"/>
      <c r="H37" s="131"/>
      <c r="I37" s="131"/>
      <c r="J37" s="131"/>
      <c r="K37" s="255"/>
      <c r="L37" s="957"/>
      <c r="M37" s="970"/>
      <c r="N37" s="830" t="s">
        <v>2303</v>
      </c>
      <c r="O37" s="831" t="s">
        <v>2304</v>
      </c>
      <c r="P37"/>
      <c r="Q37"/>
      <c r="R37"/>
      <c r="S37"/>
      <c r="T37"/>
      <c r="U37"/>
      <c r="V37"/>
      <c r="W37"/>
      <c r="X37"/>
      <c r="Y37"/>
      <c r="Z37"/>
      <c r="AF37" s="976"/>
    </row>
    <row r="38" spans="1:32" x14ac:dyDescent="0.3">
      <c r="A38" s="19">
        <v>66</v>
      </c>
      <c r="B38" s="130"/>
      <c r="C38" s="130"/>
      <c r="D38" s="130"/>
      <c r="E38" s="130"/>
      <c r="F38" s="130"/>
      <c r="G38" s="130"/>
      <c r="H38" s="130"/>
      <c r="I38" s="130"/>
      <c r="J38" s="130"/>
      <c r="K38" s="253"/>
      <c r="L38" s="958" t="s">
        <v>220</v>
      </c>
      <c r="M38" s="971" t="s">
        <v>220</v>
      </c>
      <c r="N38" s="825" t="s">
        <v>566</v>
      </c>
      <c r="O38" s="826">
        <v>2</v>
      </c>
      <c r="AF38" s="976"/>
    </row>
    <row r="39" spans="1:32" x14ac:dyDescent="0.3">
      <c r="A39" s="19">
        <v>68</v>
      </c>
      <c r="B39" s="131"/>
      <c r="C39" s="131"/>
      <c r="D39" s="131"/>
      <c r="E39" s="131"/>
      <c r="F39" s="131"/>
      <c r="G39" s="131"/>
      <c r="H39" s="131"/>
      <c r="I39" s="131"/>
      <c r="J39" s="131"/>
      <c r="K39" s="255"/>
      <c r="L39" s="957" t="s">
        <v>220</v>
      </c>
      <c r="M39" s="970" t="s">
        <v>220</v>
      </c>
      <c r="N39" s="825" t="s">
        <v>568</v>
      </c>
      <c r="O39" s="826">
        <v>2.8</v>
      </c>
      <c r="AF39" s="976"/>
    </row>
    <row r="40" spans="1:32" x14ac:dyDescent="0.3">
      <c r="A40" s="19">
        <v>70</v>
      </c>
      <c r="B40" s="130"/>
      <c r="C40" s="130"/>
      <c r="D40" s="130"/>
      <c r="E40" s="130"/>
      <c r="F40" s="130"/>
      <c r="G40" s="130"/>
      <c r="H40" s="130"/>
      <c r="I40" s="130"/>
      <c r="J40" s="130"/>
      <c r="K40" s="253"/>
      <c r="L40" s="958" t="s">
        <v>220</v>
      </c>
      <c r="M40" s="971" t="s">
        <v>220</v>
      </c>
      <c r="N40" s="827" t="s">
        <v>568</v>
      </c>
      <c r="O40" s="826">
        <v>4</v>
      </c>
      <c r="AF40" s="976"/>
    </row>
    <row r="41" spans="1:32" x14ac:dyDescent="0.3">
      <c r="A41" s="19">
        <v>72</v>
      </c>
      <c r="B41" s="131"/>
      <c r="C41" s="131"/>
      <c r="D41" s="131"/>
      <c r="E41" s="131"/>
      <c r="F41" s="131"/>
      <c r="G41" s="131"/>
      <c r="H41" s="131"/>
      <c r="I41" s="131"/>
      <c r="J41" s="131"/>
      <c r="K41" s="255"/>
      <c r="L41" s="957" t="s">
        <v>220</v>
      </c>
      <c r="M41" s="970" t="s">
        <v>220</v>
      </c>
      <c r="N41" s="827" t="s">
        <v>571</v>
      </c>
      <c r="O41" s="826">
        <v>5.6</v>
      </c>
      <c r="AF41" s="976"/>
    </row>
    <row r="42" spans="1:32" x14ac:dyDescent="0.3">
      <c r="A42" s="19">
        <v>74</v>
      </c>
      <c r="B42" s="130"/>
      <c r="C42" s="130"/>
      <c r="D42" s="130"/>
      <c r="E42" s="130"/>
      <c r="F42" s="130"/>
      <c r="G42" s="130"/>
      <c r="H42" s="130"/>
      <c r="I42" s="130"/>
      <c r="J42" s="130"/>
      <c r="K42" s="253"/>
      <c r="L42" s="958" t="s">
        <v>220</v>
      </c>
      <c r="M42" s="971" t="s">
        <v>220</v>
      </c>
      <c r="N42" s="827" t="s">
        <v>571</v>
      </c>
      <c r="O42" s="826">
        <v>8</v>
      </c>
      <c r="AF42" s="976"/>
    </row>
    <row r="43" spans="1:32" x14ac:dyDescent="0.3">
      <c r="A43" s="19">
        <v>76</v>
      </c>
      <c r="B43" s="131"/>
      <c r="C43" s="131"/>
      <c r="D43" s="131"/>
      <c r="E43" s="131"/>
      <c r="F43" s="131"/>
      <c r="G43" s="131"/>
      <c r="H43" s="131"/>
      <c r="I43" s="131"/>
      <c r="J43" s="131"/>
      <c r="K43" s="255"/>
      <c r="L43" s="957" t="s">
        <v>220</v>
      </c>
      <c r="M43" s="970" t="s">
        <v>220</v>
      </c>
      <c r="N43" s="827" t="s">
        <v>574</v>
      </c>
      <c r="O43" s="826">
        <v>11</v>
      </c>
      <c r="AF43" s="976"/>
    </row>
    <row r="44" spans="1:32" x14ac:dyDescent="0.3">
      <c r="A44" s="19">
        <v>78</v>
      </c>
      <c r="B44" s="130"/>
      <c r="C44" s="130"/>
      <c r="D44" s="130"/>
      <c r="E44" s="130"/>
      <c r="F44" s="130"/>
      <c r="G44" s="130"/>
      <c r="H44" s="130"/>
      <c r="I44" s="130"/>
      <c r="J44" s="130"/>
      <c r="K44" s="253"/>
      <c r="L44" s="958" t="s">
        <v>220</v>
      </c>
      <c r="M44" s="971" t="s">
        <v>220</v>
      </c>
      <c r="N44" s="827" t="s">
        <v>574</v>
      </c>
      <c r="O44" s="826">
        <v>16</v>
      </c>
      <c r="AF44" s="976"/>
    </row>
    <row r="45" spans="1:32" x14ac:dyDescent="0.3">
      <c r="A45" s="19">
        <v>80</v>
      </c>
      <c r="B45" s="131"/>
      <c r="C45" s="131"/>
      <c r="D45" s="131"/>
      <c r="E45" s="131"/>
      <c r="F45" s="131"/>
      <c r="G45" s="131"/>
      <c r="H45" s="131"/>
      <c r="I45" s="131"/>
      <c r="J45" s="131"/>
      <c r="K45" s="255"/>
      <c r="L45" s="957" t="s">
        <v>220</v>
      </c>
      <c r="M45" s="970" t="s">
        <v>220</v>
      </c>
      <c r="N45" s="827" t="s">
        <v>577</v>
      </c>
      <c r="O45" s="826">
        <v>22.6</v>
      </c>
      <c r="AF45" s="976"/>
    </row>
    <row r="46" spans="1:32" x14ac:dyDescent="0.3">
      <c r="A46" s="19">
        <v>82</v>
      </c>
      <c r="B46" s="130"/>
      <c r="C46" s="130"/>
      <c r="D46" s="130"/>
      <c r="E46" s="130"/>
      <c r="F46" s="130"/>
      <c r="G46" s="130"/>
      <c r="H46" s="130"/>
      <c r="I46" s="130"/>
      <c r="J46" s="130"/>
      <c r="K46" s="253"/>
      <c r="L46" s="958" t="s">
        <v>220</v>
      </c>
      <c r="M46" s="971" t="s">
        <v>220</v>
      </c>
      <c r="N46" s="827" t="s">
        <v>577</v>
      </c>
      <c r="O46" s="826">
        <v>32</v>
      </c>
      <c r="AF46" s="976"/>
    </row>
    <row r="47" spans="1:32" x14ac:dyDescent="0.3">
      <c r="A47" s="19">
        <v>84</v>
      </c>
      <c r="B47" s="131"/>
      <c r="C47" s="131"/>
      <c r="D47" s="131"/>
      <c r="E47" s="131"/>
      <c r="F47" s="131"/>
      <c r="G47" s="131"/>
      <c r="H47" s="131"/>
      <c r="I47" s="131"/>
      <c r="J47" s="131"/>
      <c r="K47" s="255"/>
      <c r="L47" s="957" t="s">
        <v>220</v>
      </c>
      <c r="M47" s="970" t="s">
        <v>220</v>
      </c>
      <c r="N47" s="827" t="s">
        <v>580</v>
      </c>
      <c r="O47" s="826">
        <v>45</v>
      </c>
      <c r="AF47" s="976"/>
    </row>
    <row r="48" spans="1:32" x14ac:dyDescent="0.3">
      <c r="A48" s="19">
        <v>86</v>
      </c>
      <c r="B48" s="130"/>
      <c r="C48" s="130"/>
      <c r="D48" s="130"/>
      <c r="E48" s="130"/>
      <c r="F48" s="130"/>
      <c r="G48" s="130"/>
      <c r="H48" s="130"/>
      <c r="I48" s="130"/>
      <c r="J48" s="130"/>
      <c r="K48" s="253"/>
      <c r="L48" s="958" t="s">
        <v>220</v>
      </c>
      <c r="M48" s="971" t="s">
        <v>220</v>
      </c>
      <c r="N48" s="827" t="s">
        <v>580</v>
      </c>
      <c r="O48" s="826">
        <v>64</v>
      </c>
      <c r="AF48" s="976"/>
    </row>
    <row r="49" spans="1:32" x14ac:dyDescent="0.3">
      <c r="A49" s="19">
        <v>88</v>
      </c>
      <c r="B49" s="131"/>
      <c r="C49" s="131"/>
      <c r="D49" s="131"/>
      <c r="E49" s="131"/>
      <c r="F49" s="131"/>
      <c r="G49" s="131"/>
      <c r="H49" s="131"/>
      <c r="I49" s="131"/>
      <c r="J49" s="131"/>
      <c r="K49" s="255"/>
      <c r="L49" s="957" t="s">
        <v>220</v>
      </c>
      <c r="M49" s="970" t="s">
        <v>220</v>
      </c>
      <c r="N49" s="827" t="s">
        <v>583</v>
      </c>
      <c r="O49" s="826">
        <v>90</v>
      </c>
      <c r="AF49" s="976"/>
    </row>
    <row r="50" spans="1:32" x14ac:dyDescent="0.3">
      <c r="A50" s="19">
        <v>90</v>
      </c>
      <c r="B50" s="130"/>
      <c r="C50" s="130"/>
      <c r="D50" s="130"/>
      <c r="E50" s="130"/>
      <c r="F50" s="130"/>
      <c r="G50" s="130"/>
      <c r="H50" s="130"/>
      <c r="I50" s="130"/>
      <c r="J50" s="130"/>
      <c r="K50" s="253"/>
      <c r="L50" s="958" t="s">
        <v>220</v>
      </c>
      <c r="M50" s="971" t="s">
        <v>220</v>
      </c>
      <c r="N50" s="827" t="s">
        <v>583</v>
      </c>
      <c r="O50" s="826">
        <v>128</v>
      </c>
      <c r="AF50" s="976"/>
    </row>
    <row r="51" spans="1:32" x14ac:dyDescent="0.3">
      <c r="A51" s="19">
        <v>92</v>
      </c>
      <c r="B51" s="131"/>
      <c r="C51" s="131"/>
      <c r="D51" s="131"/>
      <c r="E51" s="131"/>
      <c r="F51" s="131"/>
      <c r="G51" s="131"/>
      <c r="H51" s="131"/>
      <c r="I51" s="131"/>
      <c r="J51" s="131"/>
      <c r="K51" s="255"/>
      <c r="L51" s="957" t="s">
        <v>220</v>
      </c>
      <c r="M51" s="970" t="s">
        <v>220</v>
      </c>
      <c r="N51" s="827" t="s">
        <v>586</v>
      </c>
      <c r="O51" s="826">
        <v>180</v>
      </c>
      <c r="AF51" s="976"/>
    </row>
    <row r="52" spans="1:32" x14ac:dyDescent="0.3">
      <c r="A52" s="19">
        <v>94</v>
      </c>
      <c r="B52" s="130"/>
      <c r="C52" s="130"/>
      <c r="D52" s="130"/>
      <c r="E52" s="130"/>
      <c r="F52" s="130"/>
      <c r="G52" s="130"/>
      <c r="H52" s="130"/>
      <c r="I52" s="130"/>
      <c r="J52" s="130"/>
      <c r="K52" s="253"/>
      <c r="L52" s="958" t="s">
        <v>220</v>
      </c>
      <c r="M52" s="971" t="s">
        <v>220</v>
      </c>
      <c r="N52" s="827" t="s">
        <v>586</v>
      </c>
      <c r="O52" s="826">
        <v>256</v>
      </c>
      <c r="AF52" s="976"/>
    </row>
    <row r="53" spans="1:32" x14ac:dyDescent="0.3">
      <c r="A53" s="19">
        <v>96</v>
      </c>
      <c r="B53" s="131"/>
      <c r="C53" s="131"/>
      <c r="D53" s="131"/>
      <c r="E53" s="131"/>
      <c r="F53" s="131"/>
      <c r="G53" s="131"/>
      <c r="H53" s="131"/>
      <c r="I53" s="131"/>
      <c r="J53" s="131"/>
      <c r="K53" s="255"/>
      <c r="L53" s="957" t="s">
        <v>220</v>
      </c>
      <c r="M53" s="970" t="s">
        <v>220</v>
      </c>
      <c r="N53" s="827" t="s">
        <v>589</v>
      </c>
      <c r="O53" s="826">
        <v>362</v>
      </c>
      <c r="AF53" s="976"/>
    </row>
    <row r="54" spans="1:32" x14ac:dyDescent="0.3">
      <c r="A54" s="19">
        <v>98</v>
      </c>
      <c r="B54" s="130"/>
      <c r="C54" s="130"/>
      <c r="D54" s="130"/>
      <c r="E54" s="130"/>
      <c r="F54" s="130"/>
      <c r="G54" s="130"/>
      <c r="H54" s="130"/>
      <c r="I54" s="130"/>
      <c r="J54" s="130"/>
      <c r="K54" s="253"/>
      <c r="L54" s="958" t="s">
        <v>220</v>
      </c>
      <c r="M54" s="971" t="s">
        <v>220</v>
      </c>
      <c r="N54" s="827" t="s">
        <v>589</v>
      </c>
      <c r="O54" s="826">
        <v>512</v>
      </c>
      <c r="AF54" s="976"/>
    </row>
    <row r="55" spans="1:32" x14ac:dyDescent="0.3">
      <c r="A55" s="19">
        <v>100</v>
      </c>
      <c r="B55" s="131"/>
      <c r="C55" s="131"/>
      <c r="D55" s="131"/>
      <c r="E55" s="131"/>
      <c r="F55" s="131"/>
      <c r="G55" s="131"/>
      <c r="H55" s="131"/>
      <c r="I55" s="131"/>
      <c r="J55" s="131"/>
      <c r="K55" s="255"/>
      <c r="L55" s="957" t="s">
        <v>220</v>
      </c>
      <c r="M55" s="970" t="s">
        <v>220</v>
      </c>
      <c r="N55" s="827" t="s">
        <v>592</v>
      </c>
      <c r="O55" s="826">
        <v>1024</v>
      </c>
      <c r="AF55" s="976"/>
    </row>
    <row r="56" spans="1:32" x14ac:dyDescent="0.3">
      <c r="A56" s="19">
        <v>102</v>
      </c>
      <c r="B56" s="130"/>
      <c r="C56" s="130"/>
      <c r="D56" s="130"/>
      <c r="E56" s="130"/>
      <c r="F56" s="130"/>
      <c r="G56" s="130"/>
      <c r="H56" s="130"/>
      <c r="I56" s="130"/>
      <c r="J56" s="130"/>
      <c r="K56" s="253"/>
      <c r="L56" s="958" t="s">
        <v>220</v>
      </c>
      <c r="M56" s="971" t="s">
        <v>220</v>
      </c>
      <c r="N56" s="827" t="s">
        <v>594</v>
      </c>
      <c r="O56" s="826">
        <v>2048</v>
      </c>
      <c r="AF56" s="976"/>
    </row>
    <row r="57" spans="1:32" x14ac:dyDescent="0.3">
      <c r="A57" s="19">
        <v>104</v>
      </c>
      <c r="B57" s="131"/>
      <c r="C57" s="131"/>
      <c r="D57" s="131"/>
      <c r="E57" s="131"/>
      <c r="F57" s="131"/>
      <c r="G57" s="131"/>
      <c r="H57" s="131"/>
      <c r="I57" s="131"/>
      <c r="J57" s="131"/>
      <c r="K57" s="255"/>
      <c r="L57" s="957" t="s">
        <v>220</v>
      </c>
      <c r="M57" s="970" t="s">
        <v>220</v>
      </c>
      <c r="N57" s="827" t="s">
        <v>596</v>
      </c>
      <c r="O57" s="826">
        <v>4096</v>
      </c>
      <c r="AF57" s="976"/>
    </row>
    <row r="58" spans="1:32" ht="13.5" thickBot="1" x14ac:dyDescent="0.35">
      <c r="A58" s="19">
        <v>106</v>
      </c>
      <c r="B58" s="130"/>
      <c r="C58" s="130"/>
      <c r="D58" s="130"/>
      <c r="E58" s="130"/>
      <c r="F58" s="130"/>
      <c r="G58" s="130"/>
      <c r="H58" s="130"/>
      <c r="I58" s="130"/>
      <c r="J58" s="130"/>
      <c r="K58" s="253"/>
      <c r="L58" s="958" t="s">
        <v>220</v>
      </c>
      <c r="M58" s="971" t="s">
        <v>220</v>
      </c>
      <c r="N58" s="828" t="s">
        <v>2302</v>
      </c>
      <c r="O58" s="829">
        <v>8000</v>
      </c>
      <c r="P58" s="988"/>
      <c r="Q58" s="988"/>
      <c r="R58" s="988"/>
      <c r="S58" s="988"/>
      <c r="T58" s="988"/>
      <c r="U58" s="988"/>
      <c r="V58" s="988"/>
      <c r="W58" s="988"/>
      <c r="X58" s="988"/>
      <c r="Y58" s="988"/>
      <c r="Z58" s="988"/>
      <c r="AA58" s="988"/>
      <c r="AB58" s="988"/>
      <c r="AC58" s="988"/>
      <c r="AD58" s="988"/>
      <c r="AE58" s="988"/>
      <c r="AF58" s="989"/>
    </row>
    <row r="59" spans="1:32" x14ac:dyDescent="0.3">
      <c r="A59" s="19">
        <v>108</v>
      </c>
      <c r="B59" s="131"/>
      <c r="C59" s="131"/>
      <c r="D59" s="131"/>
      <c r="E59" s="131"/>
      <c r="F59" s="131"/>
      <c r="G59" s="131"/>
      <c r="H59" s="131"/>
      <c r="I59" s="131"/>
      <c r="J59" s="131"/>
      <c r="K59" s="255"/>
      <c r="L59" s="957" t="s">
        <v>220</v>
      </c>
      <c r="M59" s="957" t="s">
        <v>220</v>
      </c>
    </row>
    <row r="60" spans="1:32" ht="13.5" thickBot="1" x14ac:dyDescent="0.35">
      <c r="A60" s="19">
        <v>110</v>
      </c>
      <c r="B60" s="130"/>
      <c r="C60" s="130"/>
      <c r="D60" s="130"/>
      <c r="E60" s="130"/>
      <c r="F60" s="130"/>
      <c r="G60" s="130"/>
      <c r="H60" s="130"/>
      <c r="I60" s="130"/>
      <c r="J60" s="130"/>
      <c r="K60" s="253"/>
      <c r="L60" s="959" t="s">
        <v>220</v>
      </c>
      <c r="M60" s="959" t="s">
        <v>220</v>
      </c>
    </row>
    <row r="61" spans="1:32" ht="126.5" x14ac:dyDescent="0.3">
      <c r="B61" s="137"/>
      <c r="C61" s="137"/>
      <c r="D61" s="137"/>
      <c r="E61" s="137"/>
      <c r="F61" s="137"/>
      <c r="G61" s="137"/>
      <c r="H61" s="137"/>
      <c r="I61" s="137"/>
      <c r="J61" s="137"/>
      <c r="K61" s="137"/>
      <c r="L61" s="960"/>
      <c r="M61" s="1002" t="s">
        <v>2436</v>
      </c>
    </row>
    <row r="62" spans="1:32" x14ac:dyDescent="0.3">
      <c r="B62" s="137"/>
      <c r="C62" s="137"/>
      <c r="D62" s="137"/>
      <c r="E62" s="137"/>
      <c r="F62" s="137"/>
      <c r="G62" s="137"/>
      <c r="H62" s="137"/>
      <c r="I62" s="137"/>
      <c r="J62" s="137"/>
      <c r="K62" s="137"/>
      <c r="L62" s="960"/>
    </row>
    <row r="63" spans="1:32" x14ac:dyDescent="0.3">
      <c r="B63" s="137"/>
      <c r="C63" s="137"/>
      <c r="D63" s="137"/>
      <c r="E63" s="137"/>
      <c r="F63" s="137"/>
      <c r="G63" s="137"/>
      <c r="H63" s="137"/>
      <c r="I63" s="137"/>
      <c r="J63" s="137"/>
      <c r="K63" s="137"/>
      <c r="L63" s="960"/>
    </row>
  </sheetData>
  <phoneticPr fontId="0" type="noConversion"/>
  <dataValidations count="3">
    <dataValidation type="list" errorStyle="information" allowBlank="1" showErrorMessage="1" error="Pleas enter  p  or r" sqref="L5:L60" xr:uid="{00000000-0002-0000-0400-000000000000}">
      <formula1>$AI$2:$AI$3</formula1>
    </dataValidation>
    <dataValidation type="list" allowBlank="1" sqref="B5:K60" xr:uid="{00000000-0002-0000-0400-000001000000}">
      <formula1>$O$38:$O$58</formula1>
    </dataValidation>
    <dataValidation type="list" errorStyle="information" allowBlank="1" showErrorMessage="1" error="Pleas enter  p  or r" sqref="M5:M60" xr:uid="{B32FA880-AEBB-4CFD-8008-5FF40832E72C}">
      <formula1>$AJ$2</formula1>
    </dataValidation>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W505"/>
  <sheetViews>
    <sheetView zoomScale="150" zoomScaleNormal="150" workbookViewId="0">
      <selection activeCell="B7" sqref="B7"/>
    </sheetView>
  </sheetViews>
  <sheetFormatPr defaultColWidth="9" defaultRowHeight="12.5" x14ac:dyDescent="0.25"/>
  <cols>
    <col min="1" max="1" width="15.453125" customWidth="1"/>
    <col min="2" max="2" width="10" style="54" customWidth="1"/>
    <col min="3" max="3" width="13.54296875" customWidth="1"/>
    <col min="4" max="4" width="10.54296875" style="6" customWidth="1"/>
    <col min="5" max="6" width="9" style="6"/>
    <col min="9" max="9" width="12.453125" customWidth="1"/>
    <col min="10" max="10" width="11.54296875" customWidth="1"/>
    <col min="18" max="18" width="12.54296875" customWidth="1"/>
    <col min="23" max="23" width="10.1796875" customWidth="1"/>
    <col min="24" max="24" width="9.54296875" bestFit="1" customWidth="1"/>
    <col min="25" max="25" width="9.453125" bestFit="1" customWidth="1"/>
    <col min="26" max="26" width="15.54296875" bestFit="1" customWidth="1"/>
  </cols>
  <sheetData>
    <row r="1" spans="1:23" x14ac:dyDescent="0.25">
      <c r="A1" s="24" t="s">
        <v>606</v>
      </c>
    </row>
    <row r="2" spans="1:23" ht="13" thickBot="1" x14ac:dyDescent="0.3">
      <c r="A2" s="218"/>
      <c r="B2" s="219"/>
      <c r="C2" s="220"/>
      <c r="D2" s="221"/>
      <c r="E2" s="222"/>
      <c r="F2" s="222"/>
    </row>
    <row r="3" spans="1:23" ht="16" thickBot="1" x14ac:dyDescent="0.4">
      <c r="A3" s="223" t="s">
        <v>653</v>
      </c>
      <c r="B3" s="227"/>
      <c r="C3" s="227"/>
      <c r="D3" s="227"/>
      <c r="E3" s="227"/>
      <c r="F3" s="228"/>
      <c r="G3" s="58"/>
      <c r="H3" s="58"/>
      <c r="I3" s="58"/>
      <c r="J3" s="58"/>
      <c r="K3" s="58"/>
      <c r="L3" s="59"/>
      <c r="M3" s="223" t="s">
        <v>654</v>
      </c>
      <c r="N3" s="224"/>
      <c r="O3" s="224"/>
      <c r="P3" s="224"/>
      <c r="Q3" s="224"/>
      <c r="R3" s="224"/>
      <c r="S3" s="224"/>
      <c r="T3" s="225"/>
      <c r="V3" s="1" t="s">
        <v>861</v>
      </c>
    </row>
    <row r="4" spans="1:23" s="50" customFormat="1" ht="37.5" x14ac:dyDescent="0.25">
      <c r="A4" s="229" t="s">
        <v>53</v>
      </c>
      <c r="B4" s="216" t="s">
        <v>214</v>
      </c>
      <c r="C4" s="217" t="s">
        <v>61</v>
      </c>
      <c r="D4" s="216" t="s">
        <v>89</v>
      </c>
      <c r="E4" s="213" t="s">
        <v>1161</v>
      </c>
      <c r="F4" s="213" t="s">
        <v>215</v>
      </c>
      <c r="G4" s="49" t="s">
        <v>444</v>
      </c>
      <c r="H4" s="49" t="s">
        <v>620</v>
      </c>
      <c r="I4" s="99" t="s">
        <v>446</v>
      </c>
      <c r="J4" s="100"/>
      <c r="K4" s="562">
        <f>MAX(D:D)</f>
        <v>0</v>
      </c>
      <c r="L4" s="563" t="s">
        <v>254</v>
      </c>
      <c r="M4" s="213" t="s">
        <v>1161</v>
      </c>
      <c r="N4" s="213" t="s">
        <v>215</v>
      </c>
      <c r="O4" s="213" t="s">
        <v>444</v>
      </c>
      <c r="P4" s="213" t="s">
        <v>620</v>
      </c>
      <c r="Q4" s="214" t="s">
        <v>446</v>
      </c>
      <c r="R4" s="215"/>
      <c r="S4" s="575">
        <f>MAX(D:D)</f>
        <v>0</v>
      </c>
      <c r="T4" s="576" t="s">
        <v>254</v>
      </c>
      <c r="V4" s="555" t="s">
        <v>697</v>
      </c>
      <c r="W4" s="555" t="s">
        <v>866</v>
      </c>
    </row>
    <row r="5" spans="1:23" x14ac:dyDescent="0.25">
      <c r="A5" s="230"/>
      <c r="B5" s="48"/>
      <c r="C5" s="553" t="s">
        <v>64</v>
      </c>
      <c r="D5" s="57">
        <f>A5</f>
        <v>0</v>
      </c>
      <c r="E5" s="560" t="str">
        <f>IF($B5="","",IF($C5="r",$B5,""))</f>
        <v/>
      </c>
      <c r="F5" s="560" t="str">
        <f>IF($B5="","",IF($C5="p",$B5,""))</f>
        <v/>
      </c>
      <c r="G5" s="560" t="str">
        <f>IF($B5="","",IF($C5="p",($A5)*2,""))</f>
        <v/>
      </c>
      <c r="H5" s="560"/>
      <c r="I5" s="101" t="s">
        <v>445</v>
      </c>
      <c r="J5" s="98"/>
      <c r="K5" s="564" t="e">
        <f>IF(COUNT(G5:G280)&gt;COUNT(H5:H280),SUM(G5:G280)/(K4+AVERAGE(H5:H280)),SUM(G5:G280)/(K4))</f>
        <v>#DIV/0!</v>
      </c>
      <c r="L5" s="565"/>
      <c r="M5" s="571" t="str">
        <f>IF(B6-B5&lt;0.06,"",IF($B5="","",IF($C5="r",$B5,"")))</f>
        <v/>
      </c>
      <c r="N5" s="572" t="str">
        <f>IF(B6-B5&lt;0.06,"",IF($B5="","",IF($C5="p",$B5,"")))</f>
        <v/>
      </c>
      <c r="O5" s="572" t="str">
        <f>IF($B5="","",IF($C5="p",($A5)*2,""))</f>
        <v/>
      </c>
      <c r="P5" s="572"/>
      <c r="Q5" s="101" t="s">
        <v>445</v>
      </c>
      <c r="R5" s="98"/>
      <c r="S5" s="577" t="e">
        <f>IF(COUNT(O5:O280)&gt;COUNT(P5:P280),SUM(O5:O280)/(S4+AVERAGE(P5:P280)),SUM(O5:O280)/(S4))</f>
        <v>#DIV/0!</v>
      </c>
      <c r="T5" s="578"/>
      <c r="U5" s="24"/>
      <c r="V5" s="556">
        <v>0.1</v>
      </c>
      <c r="W5" s="6">
        <v>0.01</v>
      </c>
    </row>
    <row r="6" spans="1:23" x14ac:dyDescent="0.25">
      <c r="A6" s="231"/>
      <c r="B6" s="130"/>
      <c r="C6" s="553" t="s">
        <v>65</v>
      </c>
      <c r="D6" s="57">
        <f t="shared" ref="D6:D69" si="0">A6+D5</f>
        <v>0</v>
      </c>
      <c r="E6" s="560" t="str">
        <f>IF(B6="","",IF(C6="r",B6,""))</f>
        <v/>
      </c>
      <c r="F6" s="560" t="str">
        <f>IF(B6="","",IF(C6="p",B6,""))</f>
        <v/>
      </c>
      <c r="G6" s="560" t="str">
        <f>IF(B6="","",IF(C6="p",(A6)*2,""))</f>
        <v/>
      </c>
      <c r="H6" s="560" t="str">
        <f>IF($B7="","",IF($C6="p",($A7)-0.5*$A6,""))</f>
        <v/>
      </c>
      <c r="I6" s="101" t="s">
        <v>250</v>
      </c>
      <c r="J6" s="98"/>
      <c r="K6" s="566">
        <f>COUNT(F5:F280)</f>
        <v>0</v>
      </c>
      <c r="L6" s="565"/>
      <c r="M6" s="571" t="str">
        <f t="shared" ref="M6:M69" si="1">IF(B7-B6&lt;0.06,"",IF($B6="","",IF($C6="r",$B6,"")))</f>
        <v/>
      </c>
      <c r="N6" s="572" t="str">
        <f>IF(B6-B5&lt;0.06,"",IF($B6="","",IF($C6="p",$B6,"")))</f>
        <v/>
      </c>
      <c r="O6" s="572" t="str">
        <f>IF(B6-B5&lt;0.06,"",IF($B6="","",IF($C6="p",($A6)*2,"")))</f>
        <v/>
      </c>
      <c r="P6" s="572" t="str">
        <f>IF(B6-B5&lt;0.06,"",IF($B7="","",IF($C6="p",($A7)-0.5*$A6,"")))</f>
        <v/>
      </c>
      <c r="Q6" s="101" t="s">
        <v>250</v>
      </c>
      <c r="R6" s="98"/>
      <c r="S6" s="579">
        <f>COUNT(N5:N280)</f>
        <v>0</v>
      </c>
      <c r="T6" s="578"/>
      <c r="U6" s="6"/>
      <c r="V6" s="6">
        <v>0.2</v>
      </c>
      <c r="W6" s="6">
        <v>0.02</v>
      </c>
    </row>
    <row r="7" spans="1:23" x14ac:dyDescent="0.25">
      <c r="A7" s="232"/>
      <c r="B7" s="48"/>
      <c r="C7" s="553" t="s">
        <v>64</v>
      </c>
      <c r="D7" s="57">
        <f t="shared" si="0"/>
        <v>0</v>
      </c>
      <c r="E7" s="560" t="str">
        <f>IF(B7="","",IF(C7="r",B7,""))</f>
        <v/>
      </c>
      <c r="F7" s="560" t="str">
        <f>IF(B7="","",IF(C7="p",B7,""))</f>
        <v/>
      </c>
      <c r="G7" s="560" t="str">
        <f>IF(B7="","",IF(C7="p",(A7)*2,""))</f>
        <v/>
      </c>
      <c r="H7" s="560" t="str">
        <f t="shared" ref="H7:H70" si="2">IF($B8="","",IF($C7="p",($A8)-0.5*$A7,""))</f>
        <v/>
      </c>
      <c r="I7" s="101" t="s">
        <v>251</v>
      </c>
      <c r="J7" s="98"/>
      <c r="K7" s="567" t="e">
        <f>K6/MAX(D75:D348)*1609.344</f>
        <v>#DIV/0!</v>
      </c>
      <c r="L7" s="568" t="s">
        <v>252</v>
      </c>
      <c r="M7" s="571" t="str">
        <f t="shared" si="1"/>
        <v/>
      </c>
      <c r="N7" s="572" t="str">
        <f t="shared" ref="N7:N70" si="3">IF(B7-B6&lt;0.06,"",IF($B7="","",IF($C7="p",$B7,"")))</f>
        <v/>
      </c>
      <c r="O7" s="572" t="str">
        <f t="shared" ref="O7:O70" si="4">IF(B7-B6&lt;0.06,"",IF($B7="","",IF($C7="p",($A7)*2,"")))</f>
        <v/>
      </c>
      <c r="P7" s="572" t="str">
        <f t="shared" ref="P7:P70" si="5">IF(B7-B6&lt;0.06,"",IF($B8="","",IF($C7="p",($A8)-0.5*$A7,"")))</f>
        <v/>
      </c>
      <c r="Q7" s="101" t="s">
        <v>251</v>
      </c>
      <c r="R7" s="98"/>
      <c r="S7" s="580" t="e">
        <f>S6/MAX(D75:D348)*1609.344</f>
        <v>#DIV/0!</v>
      </c>
      <c r="T7" s="581" t="s">
        <v>252</v>
      </c>
      <c r="U7" s="6"/>
      <c r="V7" s="556">
        <v>0.3</v>
      </c>
      <c r="W7" s="6">
        <v>0.03</v>
      </c>
    </row>
    <row r="8" spans="1:23" ht="13" thickBot="1" x14ac:dyDescent="0.3">
      <c r="A8" s="231"/>
      <c r="B8" s="130"/>
      <c r="C8" s="553" t="s">
        <v>65</v>
      </c>
      <c r="D8" s="57">
        <f t="shared" si="0"/>
        <v>0</v>
      </c>
      <c r="E8" s="560" t="str">
        <f>IF(B8="","",IF(C8="r",B8,""))</f>
        <v/>
      </c>
      <c r="F8" s="560" t="str">
        <f>IF(B8="","",IF(C8="p",B8,""))</f>
        <v/>
      </c>
      <c r="G8" s="560" t="str">
        <f>IF(B8="","",IF(C8="p",IF(A8&gt;A7,A8,(A8)*2),""))</f>
        <v/>
      </c>
      <c r="H8" s="560" t="str">
        <f t="shared" si="2"/>
        <v/>
      </c>
      <c r="I8" s="102" t="s">
        <v>253</v>
      </c>
      <c r="J8" s="103"/>
      <c r="K8" s="569" t="e">
        <f>AVERAGE(F5:F280)-AVERAGE(E5:E280)</f>
        <v>#DIV/0!</v>
      </c>
      <c r="L8" s="570" t="s">
        <v>254</v>
      </c>
      <c r="M8" s="571" t="str">
        <f t="shared" si="1"/>
        <v/>
      </c>
      <c r="N8" s="572" t="str">
        <f t="shared" si="3"/>
        <v/>
      </c>
      <c r="O8" s="572" t="str">
        <f t="shared" si="4"/>
        <v/>
      </c>
      <c r="P8" s="572" t="str">
        <f t="shared" si="5"/>
        <v/>
      </c>
      <c r="Q8" s="102" t="s">
        <v>253</v>
      </c>
      <c r="R8" s="103"/>
      <c r="S8" s="582" t="e">
        <f>AVERAGE(N5:N280)-AVERAGE(M5:M280)</f>
        <v>#DIV/0!</v>
      </c>
      <c r="T8" s="583" t="s">
        <v>254</v>
      </c>
      <c r="U8" s="6"/>
      <c r="V8" s="6">
        <v>0.4</v>
      </c>
      <c r="W8" s="6">
        <v>0.04</v>
      </c>
    </row>
    <row r="9" spans="1:23" x14ac:dyDescent="0.25">
      <c r="A9" s="232"/>
      <c r="B9" s="48"/>
      <c r="C9" s="553" t="s">
        <v>64</v>
      </c>
      <c r="D9" s="57">
        <f t="shared" si="0"/>
        <v>0</v>
      </c>
      <c r="E9" s="560" t="str">
        <f t="shared" ref="E9:E72" si="6">IF(B9="","",IF(C9="r",B9,""))</f>
        <v/>
      </c>
      <c r="F9" s="560" t="str">
        <f t="shared" ref="F9:F72" si="7">IF(B9="","",IF(C9="p",B9,""))</f>
        <v/>
      </c>
      <c r="G9" s="560" t="str">
        <f t="shared" ref="G9:G72" si="8">IF(B9="","",IF(C9="p",IF(A9&gt;A8,A9,(A9)*2),""))</f>
        <v/>
      </c>
      <c r="H9" s="560" t="str">
        <f t="shared" si="2"/>
        <v/>
      </c>
      <c r="L9" s="60"/>
      <c r="M9" s="571" t="str">
        <f t="shared" si="1"/>
        <v/>
      </c>
      <c r="N9" s="572" t="str">
        <f t="shared" si="3"/>
        <v/>
      </c>
      <c r="O9" s="572" t="str">
        <f t="shared" si="4"/>
        <v/>
      </c>
      <c r="P9" s="572" t="str">
        <f t="shared" si="5"/>
        <v/>
      </c>
      <c r="S9" s="6"/>
      <c r="T9" s="226"/>
      <c r="U9" s="6"/>
      <c r="V9" s="556">
        <v>0.5</v>
      </c>
      <c r="W9" s="6">
        <v>0.05</v>
      </c>
    </row>
    <row r="10" spans="1:23" x14ac:dyDescent="0.25">
      <c r="A10" s="231"/>
      <c r="B10" s="130"/>
      <c r="C10" s="553" t="s">
        <v>65</v>
      </c>
      <c r="D10" s="57">
        <f t="shared" si="0"/>
        <v>0</v>
      </c>
      <c r="E10" s="560" t="str">
        <f t="shared" si="6"/>
        <v/>
      </c>
      <c r="F10" s="560" t="str">
        <f t="shared" si="7"/>
        <v/>
      </c>
      <c r="G10" s="560" t="str">
        <f t="shared" si="8"/>
        <v/>
      </c>
      <c r="H10" s="560" t="str">
        <f t="shared" si="2"/>
        <v/>
      </c>
      <c r="I10" s="600" t="s">
        <v>1108</v>
      </c>
      <c r="L10" s="60"/>
      <c r="M10" s="571" t="str">
        <f t="shared" si="1"/>
        <v/>
      </c>
      <c r="N10" s="572" t="str">
        <f t="shared" si="3"/>
        <v/>
      </c>
      <c r="O10" s="572" t="str">
        <f t="shared" si="4"/>
        <v/>
      </c>
      <c r="P10" s="572" t="str">
        <f t="shared" si="5"/>
        <v/>
      </c>
      <c r="Q10" s="600" t="s">
        <v>1113</v>
      </c>
      <c r="S10" s="6"/>
      <c r="T10" s="226"/>
      <c r="U10" s="6"/>
      <c r="V10" s="6">
        <v>0.6</v>
      </c>
      <c r="W10" s="6">
        <v>0.06</v>
      </c>
    </row>
    <row r="11" spans="1:23" x14ac:dyDescent="0.25">
      <c r="A11" s="232"/>
      <c r="B11" s="48"/>
      <c r="C11" s="553" t="s">
        <v>64</v>
      </c>
      <c r="D11" s="57">
        <f t="shared" si="0"/>
        <v>0</v>
      </c>
      <c r="E11" s="560" t="str">
        <f t="shared" si="6"/>
        <v/>
      </c>
      <c r="F11" s="560" t="str">
        <f t="shared" si="7"/>
        <v/>
      </c>
      <c r="G11" s="560" t="str">
        <f t="shared" si="8"/>
        <v/>
      </c>
      <c r="H11" s="560" t="str">
        <f t="shared" si="2"/>
        <v/>
      </c>
      <c r="I11" s="601" t="s">
        <v>1109</v>
      </c>
      <c r="J11" t="e">
        <f>AVERAGE(E$5:F$280)</f>
        <v>#DIV/0!</v>
      </c>
      <c r="L11" s="60"/>
      <c r="M11" s="571" t="str">
        <f t="shared" si="1"/>
        <v/>
      </c>
      <c r="N11" s="572" t="str">
        <f t="shared" si="3"/>
        <v/>
      </c>
      <c r="O11" s="572" t="str">
        <f t="shared" si="4"/>
        <v/>
      </c>
      <c r="P11" s="572" t="str">
        <f t="shared" si="5"/>
        <v/>
      </c>
      <c r="Q11" s="601" t="s">
        <v>1109</v>
      </c>
      <c r="R11" t="e">
        <f>AVERAGE(M$5:N$280)</f>
        <v>#DIV/0!</v>
      </c>
      <c r="S11" s="6"/>
      <c r="T11" s="226"/>
      <c r="U11" s="6"/>
      <c r="V11" s="556">
        <v>0.7</v>
      </c>
      <c r="W11" s="6">
        <v>7.0000000000000007E-2</v>
      </c>
    </row>
    <row r="12" spans="1:23" ht="13" x14ac:dyDescent="0.3">
      <c r="A12" s="231"/>
      <c r="B12" s="130"/>
      <c r="C12" s="553" t="s">
        <v>65</v>
      </c>
      <c r="D12" s="57">
        <f t="shared" si="0"/>
        <v>0</v>
      </c>
      <c r="E12" s="560" t="str">
        <f t="shared" si="6"/>
        <v/>
      </c>
      <c r="F12" s="560" t="str">
        <f t="shared" si="7"/>
        <v/>
      </c>
      <c r="G12" s="560" t="str">
        <f t="shared" si="8"/>
        <v/>
      </c>
      <c r="H12" s="560" t="str">
        <f t="shared" si="2"/>
        <v/>
      </c>
      <c r="I12" s="602" t="s">
        <v>1110</v>
      </c>
      <c r="J12" t="e">
        <f>STDEV(E$5:F$280)</f>
        <v>#DIV/0!</v>
      </c>
      <c r="L12" s="60"/>
      <c r="M12" s="571" t="str">
        <f t="shared" si="1"/>
        <v/>
      </c>
      <c r="N12" s="572" t="str">
        <f t="shared" si="3"/>
        <v/>
      </c>
      <c r="O12" s="572" t="str">
        <f t="shared" si="4"/>
        <v/>
      </c>
      <c r="P12" s="572" t="str">
        <f t="shared" si="5"/>
        <v/>
      </c>
      <c r="Q12" s="602" t="s">
        <v>1110</v>
      </c>
      <c r="R12" t="e">
        <f>STDEV(M$5:N$280)</f>
        <v>#DIV/0!</v>
      </c>
      <c r="S12" s="6"/>
      <c r="T12" s="226"/>
      <c r="U12" s="6"/>
      <c r="V12" s="6">
        <v>0.8</v>
      </c>
      <c r="W12" s="6">
        <v>0.08</v>
      </c>
    </row>
    <row r="13" spans="1:23" ht="13" x14ac:dyDescent="0.3">
      <c r="A13" s="232"/>
      <c r="B13" s="48"/>
      <c r="C13" s="553" t="s">
        <v>64</v>
      </c>
      <c r="D13" s="57">
        <f t="shared" si="0"/>
        <v>0</v>
      </c>
      <c r="E13" s="560" t="str">
        <f t="shared" si="6"/>
        <v/>
      </c>
      <c r="F13" s="560" t="str">
        <f t="shared" si="7"/>
        <v/>
      </c>
      <c r="G13" s="560" t="str">
        <f t="shared" si="8"/>
        <v/>
      </c>
      <c r="H13" s="560" t="str">
        <f t="shared" si="2"/>
        <v/>
      </c>
      <c r="I13" s="602" t="s">
        <v>1111</v>
      </c>
      <c r="J13">
        <f>COUNT(E$5:F$280)</f>
        <v>0</v>
      </c>
      <c r="L13" s="60"/>
      <c r="M13" s="571" t="str">
        <f t="shared" si="1"/>
        <v/>
      </c>
      <c r="N13" s="572" t="str">
        <f t="shared" si="3"/>
        <v/>
      </c>
      <c r="O13" s="572" t="str">
        <f t="shared" si="4"/>
        <v/>
      </c>
      <c r="P13" s="572" t="str">
        <f t="shared" si="5"/>
        <v/>
      </c>
      <c r="Q13" s="602" t="s">
        <v>1111</v>
      </c>
      <c r="R13">
        <f>COUNT(M$5:N$280)</f>
        <v>0</v>
      </c>
      <c r="S13" s="6"/>
      <c r="T13" s="226"/>
      <c r="U13" s="6"/>
      <c r="V13" s="556">
        <v>0.9</v>
      </c>
      <c r="W13" s="6">
        <v>0.09</v>
      </c>
    </row>
    <row r="14" spans="1:23" ht="13" x14ac:dyDescent="0.3">
      <c r="A14" s="231"/>
      <c r="B14" s="130"/>
      <c r="C14" s="553" t="s">
        <v>65</v>
      </c>
      <c r="D14" s="57">
        <f t="shared" si="0"/>
        <v>0</v>
      </c>
      <c r="E14" s="560" t="str">
        <f t="shared" si="6"/>
        <v/>
      </c>
      <c r="F14" s="560" t="str">
        <f t="shared" si="7"/>
        <v/>
      </c>
      <c r="G14" s="560" t="str">
        <f t="shared" si="8"/>
        <v/>
      </c>
      <c r="H14" s="560" t="str">
        <f t="shared" si="2"/>
        <v/>
      </c>
      <c r="I14" s="602" t="s">
        <v>1112</v>
      </c>
      <c r="J14" t="e">
        <f>CONFIDENCE(0.05,J12,J13)</f>
        <v>#DIV/0!</v>
      </c>
      <c r="L14" s="60"/>
      <c r="M14" s="571" t="str">
        <f t="shared" si="1"/>
        <v/>
      </c>
      <c r="N14" s="572" t="str">
        <f t="shared" si="3"/>
        <v/>
      </c>
      <c r="O14" s="572" t="str">
        <f t="shared" si="4"/>
        <v/>
      </c>
      <c r="P14" s="572" t="str">
        <f t="shared" si="5"/>
        <v/>
      </c>
      <c r="Q14" s="602" t="s">
        <v>1112</v>
      </c>
      <c r="R14" t="e">
        <f>CONFIDENCE(0.05,R12,R13)</f>
        <v>#DIV/0!</v>
      </c>
      <c r="S14" s="6"/>
      <c r="T14" s="226"/>
      <c r="U14" s="6"/>
      <c r="V14" s="6">
        <v>1</v>
      </c>
      <c r="W14" s="6">
        <v>0.1</v>
      </c>
    </row>
    <row r="15" spans="1:23" x14ac:dyDescent="0.25">
      <c r="A15" s="232"/>
      <c r="B15" s="48"/>
      <c r="C15" s="553" t="s">
        <v>64</v>
      </c>
      <c r="D15" s="57">
        <f t="shared" si="0"/>
        <v>0</v>
      </c>
      <c r="E15" s="560" t="str">
        <f t="shared" si="6"/>
        <v/>
      </c>
      <c r="F15" s="560" t="str">
        <f t="shared" si="7"/>
        <v/>
      </c>
      <c r="G15" s="560" t="str">
        <f t="shared" si="8"/>
        <v/>
      </c>
      <c r="H15" s="560" t="str">
        <f t="shared" si="2"/>
        <v/>
      </c>
      <c r="L15" s="60"/>
      <c r="M15" s="571" t="str">
        <f t="shared" si="1"/>
        <v/>
      </c>
      <c r="N15" s="572" t="str">
        <f t="shared" si="3"/>
        <v/>
      </c>
      <c r="O15" s="572" t="str">
        <f t="shared" si="4"/>
        <v/>
      </c>
      <c r="P15" s="572" t="str">
        <f t="shared" si="5"/>
        <v/>
      </c>
      <c r="S15" s="6"/>
      <c r="T15" s="226"/>
      <c r="U15" s="6"/>
      <c r="V15" s="556">
        <v>1.1000000000000001</v>
      </c>
      <c r="W15" s="6">
        <v>0.11</v>
      </c>
    </row>
    <row r="16" spans="1:23" x14ac:dyDescent="0.25">
      <c r="A16" s="231"/>
      <c r="B16" s="130"/>
      <c r="C16" s="553" t="s">
        <v>65</v>
      </c>
      <c r="D16" s="57">
        <f t="shared" si="0"/>
        <v>0</v>
      </c>
      <c r="E16" s="560" t="str">
        <f t="shared" si="6"/>
        <v/>
      </c>
      <c r="F16" s="560" t="str">
        <f t="shared" si="7"/>
        <v/>
      </c>
      <c r="G16" s="560" t="str">
        <f t="shared" si="8"/>
        <v/>
      </c>
      <c r="H16" s="560" t="str">
        <f t="shared" si="2"/>
        <v/>
      </c>
      <c r="L16" s="60"/>
      <c r="M16" s="571" t="str">
        <f t="shared" si="1"/>
        <v/>
      </c>
      <c r="N16" s="572" t="str">
        <f t="shared" si="3"/>
        <v/>
      </c>
      <c r="O16" s="572" t="str">
        <f t="shared" si="4"/>
        <v/>
      </c>
      <c r="P16" s="572" t="str">
        <f t="shared" si="5"/>
        <v/>
      </c>
      <c r="S16" s="6"/>
      <c r="T16" s="226"/>
      <c r="U16" s="6"/>
      <c r="V16" s="6">
        <v>1.2</v>
      </c>
      <c r="W16" s="6">
        <v>0.12</v>
      </c>
    </row>
    <row r="17" spans="1:23" x14ac:dyDescent="0.25">
      <c r="A17" s="232"/>
      <c r="B17" s="48"/>
      <c r="C17" s="553" t="s">
        <v>64</v>
      </c>
      <c r="D17" s="57">
        <f t="shared" si="0"/>
        <v>0</v>
      </c>
      <c r="E17" s="560" t="str">
        <f t="shared" si="6"/>
        <v/>
      </c>
      <c r="F17" s="560" t="str">
        <f t="shared" si="7"/>
        <v/>
      </c>
      <c r="G17" s="560" t="str">
        <f t="shared" si="8"/>
        <v/>
      </c>
      <c r="H17" s="560" t="str">
        <f t="shared" si="2"/>
        <v/>
      </c>
      <c r="L17" s="60"/>
      <c r="M17" s="571" t="str">
        <f t="shared" si="1"/>
        <v/>
      </c>
      <c r="N17" s="572" t="str">
        <f t="shared" si="3"/>
        <v/>
      </c>
      <c r="O17" s="572" t="str">
        <f t="shared" si="4"/>
        <v/>
      </c>
      <c r="P17" s="572" t="str">
        <f t="shared" si="5"/>
        <v/>
      </c>
      <c r="S17" s="6"/>
      <c r="T17" s="226"/>
      <c r="U17" s="6"/>
      <c r="V17" s="556">
        <v>1.3</v>
      </c>
      <c r="W17" s="6">
        <v>0.13</v>
      </c>
    </row>
    <row r="18" spans="1:23" x14ac:dyDescent="0.25">
      <c r="A18" s="231"/>
      <c r="B18" s="130"/>
      <c r="C18" s="553" t="s">
        <v>65</v>
      </c>
      <c r="D18" s="57">
        <f t="shared" si="0"/>
        <v>0</v>
      </c>
      <c r="E18" s="560" t="str">
        <f t="shared" si="6"/>
        <v/>
      </c>
      <c r="F18" s="560" t="str">
        <f t="shared" si="7"/>
        <v/>
      </c>
      <c r="G18" s="560" t="str">
        <f t="shared" si="8"/>
        <v/>
      </c>
      <c r="H18" s="560" t="str">
        <f t="shared" si="2"/>
        <v/>
      </c>
      <c r="L18" s="60"/>
      <c r="M18" s="571" t="str">
        <f t="shared" si="1"/>
        <v/>
      </c>
      <c r="N18" s="572" t="str">
        <f t="shared" si="3"/>
        <v/>
      </c>
      <c r="O18" s="572" t="str">
        <f t="shared" si="4"/>
        <v/>
      </c>
      <c r="P18" s="572" t="str">
        <f t="shared" si="5"/>
        <v/>
      </c>
      <c r="S18" s="6"/>
      <c r="T18" s="226"/>
      <c r="U18" s="6"/>
      <c r="V18" s="6">
        <v>1.4</v>
      </c>
      <c r="W18" s="6">
        <v>0.14000000000000001</v>
      </c>
    </row>
    <row r="19" spans="1:23" x14ac:dyDescent="0.25">
      <c r="A19" s="232"/>
      <c r="B19" s="48"/>
      <c r="C19" s="553" t="s">
        <v>64</v>
      </c>
      <c r="D19" s="57">
        <f t="shared" si="0"/>
        <v>0</v>
      </c>
      <c r="E19" s="560" t="str">
        <f t="shared" si="6"/>
        <v/>
      </c>
      <c r="F19" s="560" t="str">
        <f t="shared" si="7"/>
        <v/>
      </c>
      <c r="G19" s="560" t="str">
        <f t="shared" si="8"/>
        <v/>
      </c>
      <c r="H19" s="560" t="str">
        <f t="shared" si="2"/>
        <v/>
      </c>
      <c r="L19" s="60"/>
      <c r="M19" s="571" t="str">
        <f t="shared" si="1"/>
        <v/>
      </c>
      <c r="N19" s="572" t="str">
        <f t="shared" si="3"/>
        <v/>
      </c>
      <c r="O19" s="572" t="str">
        <f t="shared" si="4"/>
        <v/>
      </c>
      <c r="P19" s="572" t="str">
        <f t="shared" si="5"/>
        <v/>
      </c>
      <c r="S19" s="6"/>
      <c r="T19" s="226"/>
      <c r="U19" s="6"/>
      <c r="V19" s="556">
        <v>1.5</v>
      </c>
      <c r="W19" s="6">
        <v>0.15</v>
      </c>
    </row>
    <row r="20" spans="1:23" x14ac:dyDescent="0.25">
      <c r="A20" s="231"/>
      <c r="B20" s="130"/>
      <c r="C20" s="553" t="s">
        <v>65</v>
      </c>
      <c r="D20" s="57">
        <f t="shared" si="0"/>
        <v>0</v>
      </c>
      <c r="E20" s="560" t="str">
        <f t="shared" si="6"/>
        <v/>
      </c>
      <c r="F20" s="560" t="str">
        <f t="shared" si="7"/>
        <v/>
      </c>
      <c r="G20" s="560" t="str">
        <f t="shared" si="8"/>
        <v/>
      </c>
      <c r="H20" s="560" t="str">
        <f t="shared" si="2"/>
        <v/>
      </c>
      <c r="L20" s="60"/>
      <c r="M20" s="571" t="str">
        <f t="shared" si="1"/>
        <v/>
      </c>
      <c r="N20" s="572" t="str">
        <f t="shared" si="3"/>
        <v/>
      </c>
      <c r="O20" s="572" t="str">
        <f t="shared" si="4"/>
        <v/>
      </c>
      <c r="P20" s="572" t="str">
        <f t="shared" si="5"/>
        <v/>
      </c>
      <c r="S20" s="6"/>
      <c r="T20" s="226"/>
      <c r="U20" s="6"/>
      <c r="V20" s="6">
        <v>1.6</v>
      </c>
      <c r="W20" s="6">
        <v>0.16</v>
      </c>
    </row>
    <row r="21" spans="1:23" x14ac:dyDescent="0.25">
      <c r="A21" s="232"/>
      <c r="B21" s="48"/>
      <c r="C21" s="553" t="s">
        <v>64</v>
      </c>
      <c r="D21" s="57">
        <f t="shared" si="0"/>
        <v>0</v>
      </c>
      <c r="E21" s="560" t="str">
        <f t="shared" si="6"/>
        <v/>
      </c>
      <c r="F21" s="560" t="str">
        <f t="shared" si="7"/>
        <v/>
      </c>
      <c r="G21" s="560" t="str">
        <f t="shared" si="8"/>
        <v/>
      </c>
      <c r="H21" s="560" t="str">
        <f t="shared" si="2"/>
        <v/>
      </c>
      <c r="L21" s="60"/>
      <c r="M21" s="571" t="str">
        <f t="shared" si="1"/>
        <v/>
      </c>
      <c r="N21" s="572" t="str">
        <f t="shared" si="3"/>
        <v/>
      </c>
      <c r="O21" s="572" t="str">
        <f t="shared" si="4"/>
        <v/>
      </c>
      <c r="P21" s="572" t="str">
        <f t="shared" si="5"/>
        <v/>
      </c>
      <c r="S21" s="6"/>
      <c r="T21" s="226"/>
      <c r="U21" s="6"/>
      <c r="V21" s="556">
        <v>1.7</v>
      </c>
      <c r="W21" s="6">
        <v>0.17</v>
      </c>
    </row>
    <row r="22" spans="1:23" x14ac:dyDescent="0.25">
      <c r="A22" s="231"/>
      <c r="B22" s="130"/>
      <c r="C22" s="553" t="s">
        <v>65</v>
      </c>
      <c r="D22" s="57">
        <f t="shared" si="0"/>
        <v>0</v>
      </c>
      <c r="E22" s="560" t="str">
        <f t="shared" si="6"/>
        <v/>
      </c>
      <c r="F22" s="560" t="str">
        <f t="shared" si="7"/>
        <v/>
      </c>
      <c r="G22" s="560" t="str">
        <f t="shared" si="8"/>
        <v/>
      </c>
      <c r="H22" s="560" t="str">
        <f t="shared" si="2"/>
        <v/>
      </c>
      <c r="L22" s="60"/>
      <c r="M22" s="571" t="str">
        <f t="shared" si="1"/>
        <v/>
      </c>
      <c r="N22" s="572" t="str">
        <f t="shared" si="3"/>
        <v/>
      </c>
      <c r="O22" s="572" t="str">
        <f t="shared" si="4"/>
        <v/>
      </c>
      <c r="P22" s="572" t="str">
        <f t="shared" si="5"/>
        <v/>
      </c>
      <c r="S22" s="6"/>
      <c r="T22" s="226"/>
      <c r="U22" s="6"/>
      <c r="V22" s="6">
        <v>1.8</v>
      </c>
      <c r="W22" s="6">
        <v>0.18</v>
      </c>
    </row>
    <row r="23" spans="1:23" x14ac:dyDescent="0.25">
      <c r="A23" s="232"/>
      <c r="B23" s="48"/>
      <c r="C23" s="553" t="s">
        <v>64</v>
      </c>
      <c r="D23" s="57">
        <f t="shared" si="0"/>
        <v>0</v>
      </c>
      <c r="E23" s="560" t="str">
        <f t="shared" si="6"/>
        <v/>
      </c>
      <c r="F23" s="560" t="str">
        <f t="shared" si="7"/>
        <v/>
      </c>
      <c r="G23" s="560" t="str">
        <f t="shared" si="8"/>
        <v/>
      </c>
      <c r="H23" s="560" t="str">
        <f t="shared" si="2"/>
        <v/>
      </c>
      <c r="L23" s="60"/>
      <c r="M23" s="571" t="str">
        <f t="shared" si="1"/>
        <v/>
      </c>
      <c r="N23" s="572" t="str">
        <f t="shared" si="3"/>
        <v/>
      </c>
      <c r="O23" s="572" t="str">
        <f t="shared" si="4"/>
        <v/>
      </c>
      <c r="P23" s="572" t="str">
        <f t="shared" si="5"/>
        <v/>
      </c>
      <c r="S23" s="6"/>
      <c r="T23" s="226"/>
      <c r="U23" s="6"/>
      <c r="V23" s="556">
        <v>1.9</v>
      </c>
      <c r="W23" s="6">
        <v>0.19</v>
      </c>
    </row>
    <row r="24" spans="1:23" x14ac:dyDescent="0.25">
      <c r="A24" s="231"/>
      <c r="B24" s="130"/>
      <c r="C24" s="553" t="s">
        <v>65</v>
      </c>
      <c r="D24" s="57">
        <f t="shared" si="0"/>
        <v>0</v>
      </c>
      <c r="E24" s="560" t="str">
        <f t="shared" si="6"/>
        <v/>
      </c>
      <c r="F24" s="560" t="str">
        <f t="shared" si="7"/>
        <v/>
      </c>
      <c r="G24" s="560" t="str">
        <f t="shared" si="8"/>
        <v/>
      </c>
      <c r="H24" s="560" t="str">
        <f t="shared" si="2"/>
        <v/>
      </c>
      <c r="L24" s="60"/>
      <c r="M24" s="571" t="str">
        <f t="shared" si="1"/>
        <v/>
      </c>
      <c r="N24" s="572" t="str">
        <f t="shared" si="3"/>
        <v/>
      </c>
      <c r="O24" s="572" t="str">
        <f t="shared" si="4"/>
        <v/>
      </c>
      <c r="P24" s="572" t="str">
        <f t="shared" si="5"/>
        <v/>
      </c>
      <c r="S24" s="6"/>
      <c r="T24" s="226"/>
      <c r="U24" s="6"/>
      <c r="V24" s="6">
        <v>2</v>
      </c>
      <c r="W24" s="6">
        <v>0.2</v>
      </c>
    </row>
    <row r="25" spans="1:23" x14ac:dyDescent="0.25">
      <c r="A25" s="232"/>
      <c r="B25" s="48"/>
      <c r="C25" s="553" t="s">
        <v>64</v>
      </c>
      <c r="D25" s="57">
        <f t="shared" si="0"/>
        <v>0</v>
      </c>
      <c r="E25" s="560" t="str">
        <f t="shared" si="6"/>
        <v/>
      </c>
      <c r="F25" s="560" t="str">
        <f t="shared" si="7"/>
        <v/>
      </c>
      <c r="G25" s="560" t="str">
        <f t="shared" si="8"/>
        <v/>
      </c>
      <c r="H25" s="560" t="str">
        <f t="shared" si="2"/>
        <v/>
      </c>
      <c r="L25" s="60"/>
      <c r="M25" s="571" t="str">
        <f t="shared" si="1"/>
        <v/>
      </c>
      <c r="N25" s="572" t="str">
        <f t="shared" si="3"/>
        <v/>
      </c>
      <c r="O25" s="572" t="str">
        <f t="shared" si="4"/>
        <v/>
      </c>
      <c r="P25" s="572" t="str">
        <f t="shared" si="5"/>
        <v/>
      </c>
      <c r="S25" s="6"/>
      <c r="T25" s="226"/>
      <c r="U25" s="6"/>
      <c r="V25" s="556">
        <v>2.1</v>
      </c>
      <c r="W25" s="6">
        <v>0.21</v>
      </c>
    </row>
    <row r="26" spans="1:23" x14ac:dyDescent="0.25">
      <c r="A26" s="231"/>
      <c r="B26" s="130"/>
      <c r="C26" s="553" t="s">
        <v>65</v>
      </c>
      <c r="D26" s="57">
        <f t="shared" si="0"/>
        <v>0</v>
      </c>
      <c r="E26" s="560" t="str">
        <f t="shared" si="6"/>
        <v/>
      </c>
      <c r="F26" s="560" t="str">
        <f t="shared" si="7"/>
        <v/>
      </c>
      <c r="G26" s="560" t="str">
        <f t="shared" si="8"/>
        <v/>
      </c>
      <c r="H26" s="560" t="str">
        <f t="shared" si="2"/>
        <v/>
      </c>
      <c r="L26" s="60"/>
      <c r="M26" s="571" t="str">
        <f t="shared" si="1"/>
        <v/>
      </c>
      <c r="N26" s="572" t="str">
        <f t="shared" si="3"/>
        <v/>
      </c>
      <c r="O26" s="572" t="str">
        <f t="shared" si="4"/>
        <v/>
      </c>
      <c r="P26" s="572" t="str">
        <f t="shared" si="5"/>
        <v/>
      </c>
      <c r="S26" s="6"/>
      <c r="T26" s="226"/>
      <c r="U26" s="6"/>
      <c r="V26" s="6">
        <v>2.2000000000000002</v>
      </c>
      <c r="W26" s="6">
        <v>0.22</v>
      </c>
    </row>
    <row r="27" spans="1:23" x14ac:dyDescent="0.25">
      <c r="A27" s="232"/>
      <c r="B27" s="48"/>
      <c r="C27" s="553" t="s">
        <v>64</v>
      </c>
      <c r="D27" s="57">
        <f t="shared" si="0"/>
        <v>0</v>
      </c>
      <c r="E27" s="560" t="str">
        <f t="shared" si="6"/>
        <v/>
      </c>
      <c r="F27" s="560" t="str">
        <f t="shared" si="7"/>
        <v/>
      </c>
      <c r="G27" s="560" t="str">
        <f t="shared" si="8"/>
        <v/>
      </c>
      <c r="H27" s="560" t="str">
        <f t="shared" si="2"/>
        <v/>
      </c>
      <c r="L27" s="60"/>
      <c r="M27" s="571" t="str">
        <f t="shared" si="1"/>
        <v/>
      </c>
      <c r="N27" s="572" t="str">
        <f t="shared" si="3"/>
        <v/>
      </c>
      <c r="O27" s="572" t="str">
        <f t="shared" si="4"/>
        <v/>
      </c>
      <c r="P27" s="572" t="str">
        <f t="shared" si="5"/>
        <v/>
      </c>
      <c r="S27" s="6"/>
      <c r="T27" s="226"/>
      <c r="U27" s="6"/>
      <c r="V27" s="556">
        <v>2.2999999999999998</v>
      </c>
      <c r="W27" s="6">
        <v>0.23</v>
      </c>
    </row>
    <row r="28" spans="1:23" x14ac:dyDescent="0.25">
      <c r="A28" s="231"/>
      <c r="B28" s="130"/>
      <c r="C28" s="553" t="s">
        <v>65</v>
      </c>
      <c r="D28" s="57">
        <f t="shared" si="0"/>
        <v>0</v>
      </c>
      <c r="E28" s="560" t="str">
        <f t="shared" si="6"/>
        <v/>
      </c>
      <c r="F28" s="560" t="str">
        <f t="shared" si="7"/>
        <v/>
      </c>
      <c r="G28" s="560" t="str">
        <f t="shared" si="8"/>
        <v/>
      </c>
      <c r="H28" s="560" t="str">
        <f t="shared" si="2"/>
        <v/>
      </c>
      <c r="L28" s="60"/>
      <c r="M28" s="571" t="str">
        <f t="shared" si="1"/>
        <v/>
      </c>
      <c r="N28" s="572" t="str">
        <f t="shared" si="3"/>
        <v/>
      </c>
      <c r="O28" s="572" t="str">
        <f t="shared" si="4"/>
        <v/>
      </c>
      <c r="P28" s="572" t="str">
        <f t="shared" si="5"/>
        <v/>
      </c>
      <c r="S28" s="6"/>
      <c r="T28" s="226"/>
      <c r="U28" s="6"/>
      <c r="V28" s="6">
        <v>2.4</v>
      </c>
      <c r="W28" s="6">
        <v>0.24</v>
      </c>
    </row>
    <row r="29" spans="1:23" x14ac:dyDescent="0.25">
      <c r="A29" s="233"/>
      <c r="B29" s="48"/>
      <c r="C29" s="553" t="s">
        <v>64</v>
      </c>
      <c r="D29" s="57">
        <f t="shared" si="0"/>
        <v>0</v>
      </c>
      <c r="E29" s="560" t="str">
        <f t="shared" si="6"/>
        <v/>
      </c>
      <c r="F29" s="560" t="str">
        <f t="shared" si="7"/>
        <v/>
      </c>
      <c r="G29" s="560" t="str">
        <f t="shared" si="8"/>
        <v/>
      </c>
      <c r="H29" s="560" t="str">
        <f t="shared" si="2"/>
        <v/>
      </c>
      <c r="L29" s="60"/>
      <c r="M29" s="571" t="str">
        <f t="shared" si="1"/>
        <v/>
      </c>
      <c r="N29" s="572" t="str">
        <f t="shared" si="3"/>
        <v/>
      </c>
      <c r="O29" s="572" t="str">
        <f t="shared" si="4"/>
        <v/>
      </c>
      <c r="P29" s="572" t="str">
        <f t="shared" si="5"/>
        <v/>
      </c>
      <c r="S29" s="6"/>
      <c r="T29" s="226"/>
      <c r="U29" s="6"/>
      <c r="V29" s="556">
        <v>2.5</v>
      </c>
      <c r="W29" s="6">
        <v>0.25</v>
      </c>
    </row>
    <row r="30" spans="1:23" x14ac:dyDescent="0.25">
      <c r="A30" s="231"/>
      <c r="B30" s="130"/>
      <c r="C30" s="553" t="s">
        <v>65</v>
      </c>
      <c r="D30" s="57">
        <f t="shared" si="0"/>
        <v>0</v>
      </c>
      <c r="E30" s="560" t="str">
        <f t="shared" si="6"/>
        <v/>
      </c>
      <c r="F30" s="560" t="str">
        <f t="shared" si="7"/>
        <v/>
      </c>
      <c r="G30" s="560" t="str">
        <f t="shared" si="8"/>
        <v/>
      </c>
      <c r="H30" s="560" t="str">
        <f t="shared" si="2"/>
        <v/>
      </c>
      <c r="L30" s="60"/>
      <c r="M30" s="571" t="str">
        <f t="shared" si="1"/>
        <v/>
      </c>
      <c r="N30" s="572" t="str">
        <f t="shared" si="3"/>
        <v/>
      </c>
      <c r="O30" s="572" t="str">
        <f t="shared" si="4"/>
        <v/>
      </c>
      <c r="P30" s="572" t="str">
        <f t="shared" si="5"/>
        <v/>
      </c>
      <c r="S30" s="6"/>
      <c r="T30" s="226"/>
      <c r="U30" s="6"/>
      <c r="V30" s="6">
        <v>2.6</v>
      </c>
      <c r="W30" s="6">
        <v>0.26</v>
      </c>
    </row>
    <row r="31" spans="1:23" x14ac:dyDescent="0.25">
      <c r="A31" s="233"/>
      <c r="B31" s="48"/>
      <c r="C31" s="553" t="s">
        <v>64</v>
      </c>
      <c r="D31" s="57">
        <f t="shared" si="0"/>
        <v>0</v>
      </c>
      <c r="E31" s="560" t="str">
        <f t="shared" si="6"/>
        <v/>
      </c>
      <c r="F31" s="560" t="str">
        <f t="shared" si="7"/>
        <v/>
      </c>
      <c r="G31" s="560" t="str">
        <f t="shared" si="8"/>
        <v/>
      </c>
      <c r="H31" s="560" t="str">
        <f t="shared" si="2"/>
        <v/>
      </c>
      <c r="L31" s="60"/>
      <c r="M31" s="571" t="str">
        <f t="shared" si="1"/>
        <v/>
      </c>
      <c r="N31" s="572" t="str">
        <f t="shared" si="3"/>
        <v/>
      </c>
      <c r="O31" s="572" t="str">
        <f t="shared" si="4"/>
        <v/>
      </c>
      <c r="P31" s="572" t="str">
        <f t="shared" si="5"/>
        <v/>
      </c>
      <c r="S31" s="6"/>
      <c r="T31" s="226"/>
      <c r="U31" s="6"/>
      <c r="V31" s="556">
        <v>2.7</v>
      </c>
      <c r="W31" s="6">
        <v>0.27</v>
      </c>
    </row>
    <row r="32" spans="1:23" x14ac:dyDescent="0.25">
      <c r="A32" s="231"/>
      <c r="B32" s="130"/>
      <c r="C32" s="553" t="s">
        <v>65</v>
      </c>
      <c r="D32" s="57">
        <f t="shared" si="0"/>
        <v>0</v>
      </c>
      <c r="E32" s="560" t="str">
        <f t="shared" si="6"/>
        <v/>
      </c>
      <c r="F32" s="560" t="str">
        <f t="shared" si="7"/>
        <v/>
      </c>
      <c r="G32" s="560" t="str">
        <f t="shared" si="8"/>
        <v/>
      </c>
      <c r="H32" s="560" t="str">
        <f t="shared" si="2"/>
        <v/>
      </c>
      <c r="L32" s="60"/>
      <c r="M32" s="571" t="str">
        <f t="shared" si="1"/>
        <v/>
      </c>
      <c r="N32" s="572" t="str">
        <f t="shared" si="3"/>
        <v/>
      </c>
      <c r="O32" s="572" t="str">
        <f t="shared" si="4"/>
        <v/>
      </c>
      <c r="P32" s="572" t="str">
        <f t="shared" si="5"/>
        <v/>
      </c>
      <c r="S32" s="6"/>
      <c r="T32" s="226"/>
      <c r="U32" s="6"/>
      <c r="V32" s="6">
        <v>2.8</v>
      </c>
      <c r="W32" s="6">
        <v>0.28000000000000003</v>
      </c>
    </row>
    <row r="33" spans="1:23" x14ac:dyDescent="0.25">
      <c r="A33" s="233"/>
      <c r="B33" s="48"/>
      <c r="C33" s="553" t="s">
        <v>64</v>
      </c>
      <c r="D33" s="57">
        <f t="shared" si="0"/>
        <v>0</v>
      </c>
      <c r="E33" s="560" t="str">
        <f t="shared" si="6"/>
        <v/>
      </c>
      <c r="F33" s="560" t="str">
        <f t="shared" si="7"/>
        <v/>
      </c>
      <c r="G33" s="560" t="str">
        <f t="shared" si="8"/>
        <v/>
      </c>
      <c r="H33" s="560" t="str">
        <f t="shared" si="2"/>
        <v/>
      </c>
      <c r="L33" s="60"/>
      <c r="M33" s="571" t="str">
        <f t="shared" si="1"/>
        <v/>
      </c>
      <c r="N33" s="572" t="str">
        <f t="shared" si="3"/>
        <v/>
      </c>
      <c r="O33" s="572" t="str">
        <f t="shared" si="4"/>
        <v/>
      </c>
      <c r="P33" s="572" t="str">
        <f t="shared" si="5"/>
        <v/>
      </c>
      <c r="S33" s="6"/>
      <c r="T33" s="226"/>
      <c r="U33" s="6"/>
      <c r="V33" s="556">
        <v>2.9</v>
      </c>
      <c r="W33" s="6">
        <v>0.28999999999999998</v>
      </c>
    </row>
    <row r="34" spans="1:23" x14ac:dyDescent="0.25">
      <c r="A34" s="231"/>
      <c r="B34" s="130"/>
      <c r="C34" s="553" t="s">
        <v>65</v>
      </c>
      <c r="D34" s="57">
        <f t="shared" si="0"/>
        <v>0</v>
      </c>
      <c r="E34" s="560" t="str">
        <f t="shared" si="6"/>
        <v/>
      </c>
      <c r="F34" s="560" t="str">
        <f t="shared" si="7"/>
        <v/>
      </c>
      <c r="G34" s="560" t="str">
        <f t="shared" si="8"/>
        <v/>
      </c>
      <c r="H34" s="560" t="str">
        <f t="shared" si="2"/>
        <v/>
      </c>
      <c r="L34" s="60"/>
      <c r="M34" s="571" t="str">
        <f t="shared" si="1"/>
        <v/>
      </c>
      <c r="N34" s="572" t="str">
        <f t="shared" si="3"/>
        <v/>
      </c>
      <c r="O34" s="572" t="str">
        <f t="shared" si="4"/>
        <v/>
      </c>
      <c r="P34" s="572" t="str">
        <f t="shared" si="5"/>
        <v/>
      </c>
      <c r="S34" s="6"/>
      <c r="T34" s="226"/>
      <c r="U34" s="6"/>
      <c r="V34" s="6">
        <v>3</v>
      </c>
      <c r="W34" s="6">
        <v>0.3</v>
      </c>
    </row>
    <row r="35" spans="1:23" x14ac:dyDescent="0.25">
      <c r="A35" s="233"/>
      <c r="B35" s="48"/>
      <c r="C35" s="553" t="s">
        <v>64</v>
      </c>
      <c r="D35" s="57">
        <f t="shared" si="0"/>
        <v>0</v>
      </c>
      <c r="E35" s="560" t="str">
        <f t="shared" si="6"/>
        <v/>
      </c>
      <c r="F35" s="560" t="str">
        <f t="shared" si="7"/>
        <v/>
      </c>
      <c r="G35" s="560" t="str">
        <f t="shared" si="8"/>
        <v/>
      </c>
      <c r="H35" s="560" t="str">
        <f t="shared" si="2"/>
        <v/>
      </c>
      <c r="L35" s="60"/>
      <c r="M35" s="571" t="str">
        <f t="shared" si="1"/>
        <v/>
      </c>
      <c r="N35" s="572" t="str">
        <f t="shared" si="3"/>
        <v/>
      </c>
      <c r="O35" s="572" t="str">
        <f t="shared" si="4"/>
        <v/>
      </c>
      <c r="P35" s="572" t="str">
        <f t="shared" si="5"/>
        <v/>
      </c>
      <c r="S35" s="6"/>
      <c r="T35" s="226"/>
      <c r="U35" s="6"/>
      <c r="V35" s="556">
        <v>3.1</v>
      </c>
      <c r="W35" s="6">
        <v>0.31</v>
      </c>
    </row>
    <row r="36" spans="1:23" x14ac:dyDescent="0.25">
      <c r="A36" s="231"/>
      <c r="B36" s="130"/>
      <c r="C36" s="553" t="s">
        <v>65</v>
      </c>
      <c r="D36" s="57">
        <f t="shared" si="0"/>
        <v>0</v>
      </c>
      <c r="E36" s="560" t="str">
        <f t="shared" si="6"/>
        <v/>
      </c>
      <c r="F36" s="560" t="str">
        <f t="shared" si="7"/>
        <v/>
      </c>
      <c r="G36" s="560" t="str">
        <f t="shared" si="8"/>
        <v/>
      </c>
      <c r="H36" s="560" t="str">
        <f t="shared" si="2"/>
        <v/>
      </c>
      <c r="L36" s="60"/>
      <c r="M36" s="571" t="str">
        <f t="shared" si="1"/>
        <v/>
      </c>
      <c r="N36" s="572" t="str">
        <f t="shared" si="3"/>
        <v/>
      </c>
      <c r="O36" s="572" t="str">
        <f t="shared" si="4"/>
        <v/>
      </c>
      <c r="P36" s="572" t="str">
        <f t="shared" si="5"/>
        <v/>
      </c>
      <c r="S36" s="6"/>
      <c r="T36" s="226"/>
      <c r="U36" s="6"/>
      <c r="V36" s="6">
        <v>3.2</v>
      </c>
      <c r="W36" s="6">
        <v>0.32</v>
      </c>
    </row>
    <row r="37" spans="1:23" x14ac:dyDescent="0.25">
      <c r="A37" s="233"/>
      <c r="B37" s="48"/>
      <c r="C37" s="553" t="s">
        <v>64</v>
      </c>
      <c r="D37" s="57">
        <f t="shared" si="0"/>
        <v>0</v>
      </c>
      <c r="E37" s="560" t="str">
        <f t="shared" si="6"/>
        <v/>
      </c>
      <c r="F37" s="560" t="str">
        <f t="shared" si="7"/>
        <v/>
      </c>
      <c r="G37" s="560" t="str">
        <f t="shared" si="8"/>
        <v/>
      </c>
      <c r="H37" s="560" t="str">
        <f t="shared" si="2"/>
        <v/>
      </c>
      <c r="L37" s="60"/>
      <c r="M37" s="571" t="str">
        <f t="shared" si="1"/>
        <v/>
      </c>
      <c r="N37" s="572" t="str">
        <f t="shared" si="3"/>
        <v/>
      </c>
      <c r="O37" s="572" t="str">
        <f t="shared" si="4"/>
        <v/>
      </c>
      <c r="P37" s="572" t="str">
        <f t="shared" si="5"/>
        <v/>
      </c>
      <c r="S37" s="6"/>
      <c r="T37" s="226"/>
      <c r="U37" s="6"/>
      <c r="V37" s="556">
        <v>3.3</v>
      </c>
      <c r="W37" s="6">
        <v>0.33</v>
      </c>
    </row>
    <row r="38" spans="1:23" x14ac:dyDescent="0.25">
      <c r="A38" s="231"/>
      <c r="B38" s="130"/>
      <c r="C38" s="553" t="s">
        <v>65</v>
      </c>
      <c r="D38" s="57">
        <f t="shared" si="0"/>
        <v>0</v>
      </c>
      <c r="E38" s="560" t="str">
        <f t="shared" si="6"/>
        <v/>
      </c>
      <c r="F38" s="560" t="str">
        <f t="shared" si="7"/>
        <v/>
      </c>
      <c r="G38" s="560" t="str">
        <f t="shared" si="8"/>
        <v/>
      </c>
      <c r="H38" s="560" t="str">
        <f t="shared" si="2"/>
        <v/>
      </c>
      <c r="L38" s="60"/>
      <c r="M38" s="571" t="str">
        <f t="shared" si="1"/>
        <v/>
      </c>
      <c r="N38" s="572" t="str">
        <f t="shared" si="3"/>
        <v/>
      </c>
      <c r="O38" s="572" t="str">
        <f t="shared" si="4"/>
        <v/>
      </c>
      <c r="P38" s="572" t="str">
        <f t="shared" si="5"/>
        <v/>
      </c>
      <c r="S38" s="6"/>
      <c r="T38" s="226"/>
      <c r="U38" s="6"/>
      <c r="V38" s="6">
        <v>3.4</v>
      </c>
      <c r="W38" s="6">
        <v>0.34</v>
      </c>
    </row>
    <row r="39" spans="1:23" x14ac:dyDescent="0.25">
      <c r="A39" s="233"/>
      <c r="B39" s="48"/>
      <c r="C39" s="553" t="s">
        <v>64</v>
      </c>
      <c r="D39" s="57">
        <f t="shared" si="0"/>
        <v>0</v>
      </c>
      <c r="E39" s="560" t="str">
        <f t="shared" si="6"/>
        <v/>
      </c>
      <c r="F39" s="560" t="str">
        <f t="shared" si="7"/>
        <v/>
      </c>
      <c r="G39" s="560" t="str">
        <f t="shared" si="8"/>
        <v/>
      </c>
      <c r="H39" s="560" t="str">
        <f t="shared" si="2"/>
        <v/>
      </c>
      <c r="L39" s="60"/>
      <c r="M39" s="571" t="str">
        <f t="shared" si="1"/>
        <v/>
      </c>
      <c r="N39" s="572" t="str">
        <f t="shared" si="3"/>
        <v/>
      </c>
      <c r="O39" s="572" t="str">
        <f t="shared" si="4"/>
        <v/>
      </c>
      <c r="P39" s="572" t="str">
        <f t="shared" si="5"/>
        <v/>
      </c>
      <c r="S39" s="6"/>
      <c r="T39" s="226"/>
      <c r="U39" s="6"/>
      <c r="V39" s="556">
        <v>3.5</v>
      </c>
      <c r="W39" s="6">
        <v>0.35</v>
      </c>
    </row>
    <row r="40" spans="1:23" x14ac:dyDescent="0.25">
      <c r="A40" s="231"/>
      <c r="B40" s="130"/>
      <c r="C40" s="553" t="s">
        <v>65</v>
      </c>
      <c r="D40" s="57">
        <f t="shared" si="0"/>
        <v>0</v>
      </c>
      <c r="E40" s="560" t="str">
        <f t="shared" si="6"/>
        <v/>
      </c>
      <c r="F40" s="560" t="str">
        <f t="shared" si="7"/>
        <v/>
      </c>
      <c r="G40" s="560" t="str">
        <f t="shared" si="8"/>
        <v/>
      </c>
      <c r="H40" s="560" t="str">
        <f t="shared" si="2"/>
        <v/>
      </c>
      <c r="L40" s="60"/>
      <c r="M40" s="571" t="str">
        <f t="shared" si="1"/>
        <v/>
      </c>
      <c r="N40" s="572" t="str">
        <f t="shared" si="3"/>
        <v/>
      </c>
      <c r="O40" s="572" t="str">
        <f t="shared" si="4"/>
        <v/>
      </c>
      <c r="P40" s="572" t="str">
        <f t="shared" si="5"/>
        <v/>
      </c>
      <c r="T40" s="60"/>
      <c r="V40" s="6">
        <v>3.6</v>
      </c>
      <c r="W40" s="6">
        <v>0.36</v>
      </c>
    </row>
    <row r="41" spans="1:23" x14ac:dyDescent="0.25">
      <c r="A41" s="233"/>
      <c r="B41" s="48"/>
      <c r="C41" s="553" t="s">
        <v>64</v>
      </c>
      <c r="D41" s="57">
        <f t="shared" si="0"/>
        <v>0</v>
      </c>
      <c r="E41" s="560" t="str">
        <f t="shared" si="6"/>
        <v/>
      </c>
      <c r="F41" s="560" t="str">
        <f t="shared" si="7"/>
        <v/>
      </c>
      <c r="G41" s="560" t="str">
        <f t="shared" si="8"/>
        <v/>
      </c>
      <c r="H41" s="560" t="str">
        <f t="shared" si="2"/>
        <v/>
      </c>
      <c r="L41" s="60"/>
      <c r="M41" s="571" t="str">
        <f t="shared" si="1"/>
        <v/>
      </c>
      <c r="N41" s="572" t="str">
        <f t="shared" si="3"/>
        <v/>
      </c>
      <c r="O41" s="572" t="str">
        <f t="shared" si="4"/>
        <v/>
      </c>
      <c r="P41" s="572" t="str">
        <f t="shared" si="5"/>
        <v/>
      </c>
      <c r="T41" s="60"/>
      <c r="V41" s="556">
        <v>3.7</v>
      </c>
      <c r="W41" s="6">
        <v>0.37</v>
      </c>
    </row>
    <row r="42" spans="1:23" x14ac:dyDescent="0.25">
      <c r="A42" s="231"/>
      <c r="B42" s="130"/>
      <c r="C42" s="553" t="s">
        <v>65</v>
      </c>
      <c r="D42" s="57">
        <f t="shared" si="0"/>
        <v>0</v>
      </c>
      <c r="E42" s="560" t="str">
        <f t="shared" si="6"/>
        <v/>
      </c>
      <c r="F42" s="560" t="str">
        <f t="shared" si="7"/>
        <v/>
      </c>
      <c r="G42" s="560" t="str">
        <f t="shared" si="8"/>
        <v/>
      </c>
      <c r="H42" s="560" t="str">
        <f t="shared" si="2"/>
        <v/>
      </c>
      <c r="L42" s="60"/>
      <c r="M42" s="571" t="str">
        <f t="shared" si="1"/>
        <v/>
      </c>
      <c r="N42" s="572" t="str">
        <f t="shared" si="3"/>
        <v/>
      </c>
      <c r="O42" s="572" t="str">
        <f t="shared" si="4"/>
        <v/>
      </c>
      <c r="P42" s="572" t="str">
        <f t="shared" si="5"/>
        <v/>
      </c>
      <c r="T42" s="60"/>
      <c r="V42" s="6">
        <v>3.8</v>
      </c>
      <c r="W42" s="6">
        <v>0.38</v>
      </c>
    </row>
    <row r="43" spans="1:23" x14ac:dyDescent="0.25">
      <c r="A43" s="233"/>
      <c r="B43" s="48"/>
      <c r="C43" s="553" t="s">
        <v>64</v>
      </c>
      <c r="D43" s="57">
        <f t="shared" si="0"/>
        <v>0</v>
      </c>
      <c r="E43" s="560" t="str">
        <f t="shared" si="6"/>
        <v/>
      </c>
      <c r="F43" s="560" t="str">
        <f t="shared" si="7"/>
        <v/>
      </c>
      <c r="G43" s="560" t="str">
        <f t="shared" si="8"/>
        <v/>
      </c>
      <c r="H43" s="560" t="str">
        <f t="shared" si="2"/>
        <v/>
      </c>
      <c r="L43" s="60"/>
      <c r="M43" s="571" t="str">
        <f t="shared" si="1"/>
        <v/>
      </c>
      <c r="N43" s="572" t="str">
        <f t="shared" si="3"/>
        <v/>
      </c>
      <c r="O43" s="572" t="str">
        <f t="shared" si="4"/>
        <v/>
      </c>
      <c r="P43" s="572" t="str">
        <f t="shared" si="5"/>
        <v/>
      </c>
      <c r="T43" s="60"/>
      <c r="V43" s="556">
        <v>3.9</v>
      </c>
      <c r="W43" s="6">
        <v>0.39</v>
      </c>
    </row>
    <row r="44" spans="1:23" x14ac:dyDescent="0.25">
      <c r="A44" s="231"/>
      <c r="B44" s="130"/>
      <c r="C44" s="553" t="s">
        <v>65</v>
      </c>
      <c r="D44" s="57">
        <f t="shared" si="0"/>
        <v>0</v>
      </c>
      <c r="E44" s="560" t="str">
        <f t="shared" si="6"/>
        <v/>
      </c>
      <c r="F44" s="560" t="str">
        <f t="shared" si="7"/>
        <v/>
      </c>
      <c r="G44" s="560" t="str">
        <f t="shared" si="8"/>
        <v/>
      </c>
      <c r="H44" s="560" t="str">
        <f t="shared" si="2"/>
        <v/>
      </c>
      <c r="L44" s="60"/>
      <c r="M44" s="571" t="str">
        <f t="shared" si="1"/>
        <v/>
      </c>
      <c r="N44" s="572" t="str">
        <f t="shared" si="3"/>
        <v/>
      </c>
      <c r="O44" s="572" t="str">
        <f t="shared" si="4"/>
        <v/>
      </c>
      <c r="P44" s="572" t="str">
        <f t="shared" si="5"/>
        <v/>
      </c>
      <c r="T44" s="60"/>
      <c r="V44" s="6">
        <v>4</v>
      </c>
      <c r="W44" s="6">
        <v>0.4</v>
      </c>
    </row>
    <row r="45" spans="1:23" x14ac:dyDescent="0.25">
      <c r="A45" s="233"/>
      <c r="B45" s="48"/>
      <c r="C45" s="553" t="s">
        <v>64</v>
      </c>
      <c r="D45" s="57">
        <f t="shared" si="0"/>
        <v>0</v>
      </c>
      <c r="E45" s="560" t="str">
        <f t="shared" si="6"/>
        <v/>
      </c>
      <c r="F45" s="560" t="str">
        <f t="shared" si="7"/>
        <v/>
      </c>
      <c r="G45" s="560" t="str">
        <f t="shared" si="8"/>
        <v/>
      </c>
      <c r="H45" s="560" t="str">
        <f t="shared" si="2"/>
        <v/>
      </c>
      <c r="L45" s="60"/>
      <c r="M45" s="571" t="str">
        <f t="shared" si="1"/>
        <v/>
      </c>
      <c r="N45" s="572" t="str">
        <f t="shared" si="3"/>
        <v/>
      </c>
      <c r="O45" s="572" t="str">
        <f t="shared" si="4"/>
        <v/>
      </c>
      <c r="P45" s="572" t="str">
        <f t="shared" si="5"/>
        <v/>
      </c>
      <c r="T45" s="60"/>
      <c r="V45" s="556">
        <v>4.0999999999999996</v>
      </c>
      <c r="W45" s="6">
        <v>0.41</v>
      </c>
    </row>
    <row r="46" spans="1:23" x14ac:dyDescent="0.25">
      <c r="A46" s="231"/>
      <c r="B46" s="130"/>
      <c r="C46" s="553" t="s">
        <v>65</v>
      </c>
      <c r="D46" s="57">
        <f t="shared" si="0"/>
        <v>0</v>
      </c>
      <c r="E46" s="560" t="str">
        <f t="shared" si="6"/>
        <v/>
      </c>
      <c r="F46" s="560" t="str">
        <f t="shared" si="7"/>
        <v/>
      </c>
      <c r="G46" s="560" t="str">
        <f t="shared" si="8"/>
        <v/>
      </c>
      <c r="H46" s="560" t="str">
        <f t="shared" si="2"/>
        <v/>
      </c>
      <c r="L46" s="60"/>
      <c r="M46" s="571" t="str">
        <f t="shared" si="1"/>
        <v/>
      </c>
      <c r="N46" s="572" t="str">
        <f t="shared" si="3"/>
        <v/>
      </c>
      <c r="O46" s="572" t="str">
        <f t="shared" si="4"/>
        <v/>
      </c>
      <c r="P46" s="572" t="str">
        <f t="shared" si="5"/>
        <v/>
      </c>
      <c r="T46" s="60"/>
      <c r="V46" s="6">
        <v>4.2</v>
      </c>
      <c r="W46" s="6">
        <v>0.42</v>
      </c>
    </row>
    <row r="47" spans="1:23" x14ac:dyDescent="0.25">
      <c r="A47" s="233"/>
      <c r="B47" s="48"/>
      <c r="C47" s="553" t="s">
        <v>64</v>
      </c>
      <c r="D47" s="57">
        <f t="shared" si="0"/>
        <v>0</v>
      </c>
      <c r="E47" s="560" t="str">
        <f t="shared" si="6"/>
        <v/>
      </c>
      <c r="F47" s="560" t="str">
        <f t="shared" si="7"/>
        <v/>
      </c>
      <c r="G47" s="560" t="str">
        <f t="shared" si="8"/>
        <v/>
      </c>
      <c r="H47" s="560" t="str">
        <f t="shared" si="2"/>
        <v/>
      </c>
      <c r="L47" s="60"/>
      <c r="M47" s="571" t="str">
        <f t="shared" si="1"/>
        <v/>
      </c>
      <c r="N47" s="572" t="str">
        <f t="shared" si="3"/>
        <v/>
      </c>
      <c r="O47" s="572" t="str">
        <f t="shared" si="4"/>
        <v/>
      </c>
      <c r="P47" s="572" t="str">
        <f t="shared" si="5"/>
        <v/>
      </c>
      <c r="T47" s="60"/>
      <c r="V47" s="556">
        <v>4.3</v>
      </c>
      <c r="W47" s="6">
        <v>0.43</v>
      </c>
    </row>
    <row r="48" spans="1:23" x14ac:dyDescent="0.25">
      <c r="A48" s="231"/>
      <c r="B48" s="130"/>
      <c r="C48" s="553" t="s">
        <v>65</v>
      </c>
      <c r="D48" s="57">
        <f t="shared" si="0"/>
        <v>0</v>
      </c>
      <c r="E48" s="560" t="str">
        <f t="shared" si="6"/>
        <v/>
      </c>
      <c r="F48" s="560" t="str">
        <f t="shared" si="7"/>
        <v/>
      </c>
      <c r="G48" s="560" t="str">
        <f t="shared" si="8"/>
        <v/>
      </c>
      <c r="H48" s="560" t="str">
        <f t="shared" si="2"/>
        <v/>
      </c>
      <c r="L48" s="60"/>
      <c r="M48" s="571" t="str">
        <f t="shared" si="1"/>
        <v/>
      </c>
      <c r="N48" s="572" t="str">
        <f t="shared" si="3"/>
        <v/>
      </c>
      <c r="O48" s="572" t="str">
        <f t="shared" si="4"/>
        <v/>
      </c>
      <c r="P48" s="572" t="str">
        <f t="shared" si="5"/>
        <v/>
      </c>
      <c r="T48" s="60"/>
      <c r="V48" s="6">
        <v>4.4000000000000004</v>
      </c>
      <c r="W48" s="6">
        <v>0.44</v>
      </c>
    </row>
    <row r="49" spans="1:23" x14ac:dyDescent="0.25">
      <c r="A49" s="233"/>
      <c r="B49" s="48"/>
      <c r="C49" s="553" t="s">
        <v>64</v>
      </c>
      <c r="D49" s="57">
        <f t="shared" si="0"/>
        <v>0</v>
      </c>
      <c r="E49" s="560" t="str">
        <f t="shared" si="6"/>
        <v/>
      </c>
      <c r="F49" s="560" t="str">
        <f t="shared" si="7"/>
        <v/>
      </c>
      <c r="G49" s="560" t="str">
        <f t="shared" si="8"/>
        <v/>
      </c>
      <c r="H49" s="560" t="str">
        <f t="shared" si="2"/>
        <v/>
      </c>
      <c r="L49" s="60"/>
      <c r="M49" s="571" t="str">
        <f t="shared" si="1"/>
        <v/>
      </c>
      <c r="N49" s="572" t="str">
        <f t="shared" si="3"/>
        <v/>
      </c>
      <c r="O49" s="572" t="str">
        <f t="shared" si="4"/>
        <v/>
      </c>
      <c r="P49" s="572" t="str">
        <f t="shared" si="5"/>
        <v/>
      </c>
      <c r="T49" s="60"/>
      <c r="V49" s="556">
        <v>4.5</v>
      </c>
      <c r="W49" s="6">
        <v>0.45</v>
      </c>
    </row>
    <row r="50" spans="1:23" x14ac:dyDescent="0.25">
      <c r="A50" s="231"/>
      <c r="B50" s="130"/>
      <c r="C50" s="553" t="s">
        <v>65</v>
      </c>
      <c r="D50" s="57">
        <f t="shared" si="0"/>
        <v>0</v>
      </c>
      <c r="E50" s="560" t="str">
        <f t="shared" si="6"/>
        <v/>
      </c>
      <c r="F50" s="560" t="str">
        <f t="shared" si="7"/>
        <v/>
      </c>
      <c r="G50" s="560" t="str">
        <f t="shared" si="8"/>
        <v/>
      </c>
      <c r="H50" s="560" t="str">
        <f t="shared" si="2"/>
        <v/>
      </c>
      <c r="L50" s="60"/>
      <c r="M50" s="571" t="str">
        <f t="shared" si="1"/>
        <v/>
      </c>
      <c r="N50" s="572" t="str">
        <f t="shared" si="3"/>
        <v/>
      </c>
      <c r="O50" s="572" t="str">
        <f t="shared" si="4"/>
        <v/>
      </c>
      <c r="P50" s="572" t="str">
        <f t="shared" si="5"/>
        <v/>
      </c>
      <c r="T50" s="60"/>
      <c r="V50" s="6">
        <v>4.5999999999999996</v>
      </c>
      <c r="W50" s="6">
        <v>0.46</v>
      </c>
    </row>
    <row r="51" spans="1:23" x14ac:dyDescent="0.25">
      <c r="A51" s="233"/>
      <c r="B51" s="48"/>
      <c r="C51" s="553" t="s">
        <v>64</v>
      </c>
      <c r="D51" s="57">
        <f t="shared" si="0"/>
        <v>0</v>
      </c>
      <c r="E51" s="560" t="str">
        <f t="shared" si="6"/>
        <v/>
      </c>
      <c r="F51" s="560" t="str">
        <f t="shared" si="7"/>
        <v/>
      </c>
      <c r="G51" s="560" t="str">
        <f t="shared" si="8"/>
        <v/>
      </c>
      <c r="H51" s="560" t="str">
        <f t="shared" si="2"/>
        <v/>
      </c>
      <c r="L51" s="60"/>
      <c r="M51" s="571" t="str">
        <f t="shared" si="1"/>
        <v/>
      </c>
      <c r="N51" s="572" t="str">
        <f t="shared" si="3"/>
        <v/>
      </c>
      <c r="O51" s="572" t="str">
        <f t="shared" si="4"/>
        <v/>
      </c>
      <c r="P51" s="572" t="str">
        <f t="shared" si="5"/>
        <v/>
      </c>
      <c r="T51" s="60"/>
      <c r="V51" s="556">
        <v>4.7</v>
      </c>
      <c r="W51" s="6">
        <v>0.47</v>
      </c>
    </row>
    <row r="52" spans="1:23" x14ac:dyDescent="0.25">
      <c r="A52" s="231"/>
      <c r="B52" s="130"/>
      <c r="C52" s="553" t="s">
        <v>65</v>
      </c>
      <c r="D52" s="57">
        <f t="shared" si="0"/>
        <v>0</v>
      </c>
      <c r="E52" s="560" t="str">
        <f t="shared" si="6"/>
        <v/>
      </c>
      <c r="F52" s="560" t="str">
        <f t="shared" si="7"/>
        <v/>
      </c>
      <c r="G52" s="560" t="str">
        <f t="shared" si="8"/>
        <v/>
      </c>
      <c r="H52" s="560" t="str">
        <f t="shared" si="2"/>
        <v/>
      </c>
      <c r="L52" s="60"/>
      <c r="M52" s="571" t="str">
        <f t="shared" si="1"/>
        <v/>
      </c>
      <c r="N52" s="572" t="str">
        <f t="shared" si="3"/>
        <v/>
      </c>
      <c r="O52" s="572" t="str">
        <f t="shared" si="4"/>
        <v/>
      </c>
      <c r="P52" s="572" t="str">
        <f t="shared" si="5"/>
        <v/>
      </c>
      <c r="T52" s="60"/>
      <c r="V52" s="6">
        <v>4.8</v>
      </c>
      <c r="W52" s="6">
        <v>0.48</v>
      </c>
    </row>
    <row r="53" spans="1:23" x14ac:dyDescent="0.25">
      <c r="A53" s="233"/>
      <c r="B53" s="48"/>
      <c r="C53" s="553" t="s">
        <v>64</v>
      </c>
      <c r="D53" s="57">
        <f t="shared" si="0"/>
        <v>0</v>
      </c>
      <c r="E53" s="560" t="str">
        <f t="shared" si="6"/>
        <v/>
      </c>
      <c r="F53" s="560" t="str">
        <f t="shared" si="7"/>
        <v/>
      </c>
      <c r="G53" s="560" t="str">
        <f t="shared" si="8"/>
        <v/>
      </c>
      <c r="H53" s="560" t="str">
        <f t="shared" si="2"/>
        <v/>
      </c>
      <c r="L53" s="60"/>
      <c r="M53" s="571" t="str">
        <f t="shared" si="1"/>
        <v/>
      </c>
      <c r="N53" s="572" t="str">
        <f t="shared" si="3"/>
        <v/>
      </c>
      <c r="O53" s="572" t="str">
        <f t="shared" si="4"/>
        <v/>
      </c>
      <c r="P53" s="572" t="str">
        <f t="shared" si="5"/>
        <v/>
      </c>
      <c r="T53" s="60"/>
      <c r="V53" s="556">
        <v>4.9000000000000004</v>
      </c>
      <c r="W53" s="6">
        <v>0.49</v>
      </c>
    </row>
    <row r="54" spans="1:23" x14ac:dyDescent="0.25">
      <c r="A54" s="231"/>
      <c r="B54" s="130"/>
      <c r="C54" s="553" t="s">
        <v>65</v>
      </c>
      <c r="D54" s="57">
        <f t="shared" si="0"/>
        <v>0</v>
      </c>
      <c r="E54" s="560" t="str">
        <f t="shared" si="6"/>
        <v/>
      </c>
      <c r="F54" s="560" t="str">
        <f t="shared" si="7"/>
        <v/>
      </c>
      <c r="G54" s="560" t="str">
        <f t="shared" si="8"/>
        <v/>
      </c>
      <c r="H54" s="560" t="str">
        <f t="shared" si="2"/>
        <v/>
      </c>
      <c r="L54" s="60"/>
      <c r="M54" s="571" t="str">
        <f t="shared" si="1"/>
        <v/>
      </c>
      <c r="N54" s="572" t="str">
        <f t="shared" si="3"/>
        <v/>
      </c>
      <c r="O54" s="572" t="str">
        <f t="shared" si="4"/>
        <v/>
      </c>
      <c r="P54" s="572" t="str">
        <f t="shared" si="5"/>
        <v/>
      </c>
      <c r="T54" s="60"/>
      <c r="V54" s="6">
        <v>5</v>
      </c>
      <c r="W54" s="6">
        <v>0.5</v>
      </c>
    </row>
    <row r="55" spans="1:23" x14ac:dyDescent="0.25">
      <c r="A55" s="233"/>
      <c r="B55" s="48"/>
      <c r="C55" s="553" t="s">
        <v>64</v>
      </c>
      <c r="D55" s="57">
        <f t="shared" si="0"/>
        <v>0</v>
      </c>
      <c r="E55" s="560" t="str">
        <f t="shared" si="6"/>
        <v/>
      </c>
      <c r="F55" s="560" t="str">
        <f t="shared" si="7"/>
        <v/>
      </c>
      <c r="G55" s="560" t="str">
        <f t="shared" si="8"/>
        <v/>
      </c>
      <c r="H55" s="560" t="str">
        <f t="shared" si="2"/>
        <v/>
      </c>
      <c r="L55" s="60"/>
      <c r="M55" s="571" t="str">
        <f t="shared" si="1"/>
        <v/>
      </c>
      <c r="N55" s="572" t="str">
        <f t="shared" si="3"/>
        <v/>
      </c>
      <c r="O55" s="572" t="str">
        <f t="shared" si="4"/>
        <v/>
      </c>
      <c r="P55" s="572" t="str">
        <f t="shared" si="5"/>
        <v/>
      </c>
      <c r="T55" s="60"/>
      <c r="V55" s="556">
        <v>5.0999999999999996</v>
      </c>
      <c r="W55" s="6">
        <v>0.51</v>
      </c>
    </row>
    <row r="56" spans="1:23" x14ac:dyDescent="0.25">
      <c r="A56" s="231"/>
      <c r="B56" s="130"/>
      <c r="C56" s="553" t="s">
        <v>65</v>
      </c>
      <c r="D56" s="57">
        <f t="shared" si="0"/>
        <v>0</v>
      </c>
      <c r="E56" s="560" t="str">
        <f t="shared" si="6"/>
        <v/>
      </c>
      <c r="F56" s="560" t="str">
        <f t="shared" si="7"/>
        <v/>
      </c>
      <c r="G56" s="560" t="str">
        <f t="shared" si="8"/>
        <v/>
      </c>
      <c r="H56" s="560" t="str">
        <f t="shared" si="2"/>
        <v/>
      </c>
      <c r="L56" s="60"/>
      <c r="M56" s="571" t="str">
        <f t="shared" si="1"/>
        <v/>
      </c>
      <c r="N56" s="572" t="str">
        <f t="shared" si="3"/>
        <v/>
      </c>
      <c r="O56" s="572" t="str">
        <f t="shared" si="4"/>
        <v/>
      </c>
      <c r="P56" s="572" t="str">
        <f t="shared" si="5"/>
        <v/>
      </c>
      <c r="T56" s="60"/>
      <c r="V56" s="6">
        <v>5.2</v>
      </c>
      <c r="W56" s="6">
        <v>0.52</v>
      </c>
    </row>
    <row r="57" spans="1:23" x14ac:dyDescent="0.25">
      <c r="A57" s="233"/>
      <c r="B57" s="48"/>
      <c r="C57" s="553" t="s">
        <v>64</v>
      </c>
      <c r="D57" s="57">
        <f t="shared" si="0"/>
        <v>0</v>
      </c>
      <c r="E57" s="560" t="str">
        <f t="shared" si="6"/>
        <v/>
      </c>
      <c r="F57" s="560" t="str">
        <f t="shared" si="7"/>
        <v/>
      </c>
      <c r="G57" s="560" t="str">
        <f t="shared" si="8"/>
        <v/>
      </c>
      <c r="H57" s="560" t="str">
        <f t="shared" si="2"/>
        <v/>
      </c>
      <c r="L57" s="60"/>
      <c r="M57" s="571" t="str">
        <f t="shared" si="1"/>
        <v/>
      </c>
      <c r="N57" s="572" t="str">
        <f t="shared" si="3"/>
        <v/>
      </c>
      <c r="O57" s="572" t="str">
        <f t="shared" si="4"/>
        <v/>
      </c>
      <c r="P57" s="572" t="str">
        <f t="shared" si="5"/>
        <v/>
      </c>
      <c r="T57" s="60"/>
      <c r="V57" s="556">
        <v>5.3</v>
      </c>
      <c r="W57" s="6">
        <v>0.53</v>
      </c>
    </row>
    <row r="58" spans="1:23" x14ac:dyDescent="0.25">
      <c r="A58" s="231"/>
      <c r="B58" s="130"/>
      <c r="C58" s="553" t="s">
        <v>65</v>
      </c>
      <c r="D58" s="57">
        <f t="shared" si="0"/>
        <v>0</v>
      </c>
      <c r="E58" s="560" t="str">
        <f t="shared" si="6"/>
        <v/>
      </c>
      <c r="F58" s="560" t="str">
        <f t="shared" si="7"/>
        <v/>
      </c>
      <c r="G58" s="560" t="str">
        <f t="shared" si="8"/>
        <v/>
      </c>
      <c r="H58" s="560" t="str">
        <f t="shared" si="2"/>
        <v/>
      </c>
      <c r="L58" s="60"/>
      <c r="M58" s="571" t="str">
        <f t="shared" si="1"/>
        <v/>
      </c>
      <c r="N58" s="572" t="str">
        <f t="shared" si="3"/>
        <v/>
      </c>
      <c r="O58" s="572" t="str">
        <f t="shared" si="4"/>
        <v/>
      </c>
      <c r="P58" s="572" t="str">
        <f t="shared" si="5"/>
        <v/>
      </c>
      <c r="T58" s="60"/>
      <c r="V58" s="6">
        <v>5.4</v>
      </c>
      <c r="W58" s="6">
        <v>0.54</v>
      </c>
    </row>
    <row r="59" spans="1:23" x14ac:dyDescent="0.25">
      <c r="A59" s="233"/>
      <c r="B59" s="48"/>
      <c r="C59" s="553" t="s">
        <v>64</v>
      </c>
      <c r="D59" s="57">
        <f t="shared" si="0"/>
        <v>0</v>
      </c>
      <c r="E59" s="560" t="str">
        <f t="shared" si="6"/>
        <v/>
      </c>
      <c r="F59" s="560" t="str">
        <f t="shared" si="7"/>
        <v/>
      </c>
      <c r="G59" s="560" t="str">
        <f t="shared" si="8"/>
        <v/>
      </c>
      <c r="H59" s="560" t="str">
        <f t="shared" si="2"/>
        <v/>
      </c>
      <c r="L59" s="60"/>
      <c r="M59" s="571" t="str">
        <f t="shared" si="1"/>
        <v/>
      </c>
      <c r="N59" s="572" t="str">
        <f t="shared" si="3"/>
        <v/>
      </c>
      <c r="O59" s="572" t="str">
        <f t="shared" si="4"/>
        <v/>
      </c>
      <c r="P59" s="572" t="str">
        <f t="shared" si="5"/>
        <v/>
      </c>
      <c r="T59" s="60"/>
      <c r="V59" s="556">
        <v>5.5</v>
      </c>
      <c r="W59" s="6">
        <v>0.55000000000000004</v>
      </c>
    </row>
    <row r="60" spans="1:23" x14ac:dyDescent="0.25">
      <c r="A60" s="231"/>
      <c r="B60" s="130"/>
      <c r="C60" s="553" t="s">
        <v>65</v>
      </c>
      <c r="D60" s="57">
        <f t="shared" si="0"/>
        <v>0</v>
      </c>
      <c r="E60" s="560" t="str">
        <f t="shared" si="6"/>
        <v/>
      </c>
      <c r="F60" s="560" t="str">
        <f t="shared" si="7"/>
        <v/>
      </c>
      <c r="G60" s="560" t="str">
        <f t="shared" si="8"/>
        <v/>
      </c>
      <c r="H60" s="560" t="str">
        <f t="shared" si="2"/>
        <v/>
      </c>
      <c r="L60" s="60"/>
      <c r="M60" s="571" t="str">
        <f t="shared" si="1"/>
        <v/>
      </c>
      <c r="N60" s="572" t="str">
        <f t="shared" si="3"/>
        <v/>
      </c>
      <c r="O60" s="572" t="str">
        <f t="shared" si="4"/>
        <v/>
      </c>
      <c r="P60" s="572" t="str">
        <f t="shared" si="5"/>
        <v/>
      </c>
      <c r="T60" s="60"/>
      <c r="V60" s="6">
        <v>5.6</v>
      </c>
      <c r="W60" s="6">
        <v>0.56000000000000005</v>
      </c>
    </row>
    <row r="61" spans="1:23" x14ac:dyDescent="0.25">
      <c r="A61" s="233"/>
      <c r="B61" s="48"/>
      <c r="C61" s="553" t="s">
        <v>64</v>
      </c>
      <c r="D61" s="57">
        <f t="shared" si="0"/>
        <v>0</v>
      </c>
      <c r="E61" s="560" t="str">
        <f t="shared" si="6"/>
        <v/>
      </c>
      <c r="F61" s="560" t="str">
        <f t="shared" si="7"/>
        <v/>
      </c>
      <c r="G61" s="560" t="str">
        <f t="shared" si="8"/>
        <v/>
      </c>
      <c r="H61" s="560" t="str">
        <f t="shared" si="2"/>
        <v/>
      </c>
      <c r="L61" s="60"/>
      <c r="M61" s="571" t="str">
        <f t="shared" si="1"/>
        <v/>
      </c>
      <c r="N61" s="572" t="str">
        <f t="shared" si="3"/>
        <v/>
      </c>
      <c r="O61" s="572" t="str">
        <f t="shared" si="4"/>
        <v/>
      </c>
      <c r="P61" s="572" t="str">
        <f t="shared" si="5"/>
        <v/>
      </c>
      <c r="T61" s="60"/>
      <c r="V61" s="556">
        <v>5.7</v>
      </c>
      <c r="W61" s="6">
        <v>0.56999999999999995</v>
      </c>
    </row>
    <row r="62" spans="1:23" x14ac:dyDescent="0.25">
      <c r="A62" s="231"/>
      <c r="B62" s="130"/>
      <c r="C62" s="553" t="s">
        <v>65</v>
      </c>
      <c r="D62" s="57">
        <f t="shared" si="0"/>
        <v>0</v>
      </c>
      <c r="E62" s="560" t="str">
        <f t="shared" si="6"/>
        <v/>
      </c>
      <c r="F62" s="560" t="str">
        <f t="shared" si="7"/>
        <v/>
      </c>
      <c r="G62" s="560" t="str">
        <f t="shared" si="8"/>
        <v/>
      </c>
      <c r="H62" s="560" t="str">
        <f t="shared" si="2"/>
        <v/>
      </c>
      <c r="L62" s="60"/>
      <c r="M62" s="571" t="str">
        <f t="shared" si="1"/>
        <v/>
      </c>
      <c r="N62" s="572" t="str">
        <f t="shared" si="3"/>
        <v/>
      </c>
      <c r="O62" s="572" t="str">
        <f t="shared" si="4"/>
        <v/>
      </c>
      <c r="P62" s="572" t="str">
        <f t="shared" si="5"/>
        <v/>
      </c>
      <c r="T62" s="60"/>
      <c r="V62" s="6">
        <v>5.8</v>
      </c>
      <c r="W62" s="6">
        <v>0.57999999999999996</v>
      </c>
    </row>
    <row r="63" spans="1:23" x14ac:dyDescent="0.25">
      <c r="A63" s="233"/>
      <c r="B63" s="48"/>
      <c r="C63" s="553" t="s">
        <v>64</v>
      </c>
      <c r="D63" s="57">
        <f t="shared" si="0"/>
        <v>0</v>
      </c>
      <c r="E63" s="560" t="str">
        <f t="shared" si="6"/>
        <v/>
      </c>
      <c r="F63" s="560" t="str">
        <f t="shared" si="7"/>
        <v/>
      </c>
      <c r="G63" s="560" t="str">
        <f t="shared" si="8"/>
        <v/>
      </c>
      <c r="H63" s="560" t="str">
        <f t="shared" si="2"/>
        <v/>
      </c>
      <c r="L63" s="60"/>
      <c r="M63" s="571" t="str">
        <f t="shared" si="1"/>
        <v/>
      </c>
      <c r="N63" s="572" t="str">
        <f t="shared" si="3"/>
        <v/>
      </c>
      <c r="O63" s="572" t="str">
        <f t="shared" si="4"/>
        <v/>
      </c>
      <c r="P63" s="572" t="str">
        <f t="shared" si="5"/>
        <v/>
      </c>
      <c r="T63" s="60"/>
      <c r="V63" s="556">
        <v>5.9</v>
      </c>
      <c r="W63" s="6">
        <v>0.59</v>
      </c>
    </row>
    <row r="64" spans="1:23" x14ac:dyDescent="0.25">
      <c r="A64" s="231"/>
      <c r="B64" s="130"/>
      <c r="C64" s="553" t="s">
        <v>65</v>
      </c>
      <c r="D64" s="57">
        <f t="shared" si="0"/>
        <v>0</v>
      </c>
      <c r="E64" s="560" t="str">
        <f t="shared" si="6"/>
        <v/>
      </c>
      <c r="F64" s="560" t="str">
        <f t="shared" si="7"/>
        <v/>
      </c>
      <c r="G64" s="560" t="str">
        <f t="shared" si="8"/>
        <v/>
      </c>
      <c r="H64" s="560" t="str">
        <f t="shared" si="2"/>
        <v/>
      </c>
      <c r="L64" s="60"/>
      <c r="M64" s="571" t="str">
        <f t="shared" si="1"/>
        <v/>
      </c>
      <c r="N64" s="572" t="str">
        <f t="shared" si="3"/>
        <v/>
      </c>
      <c r="O64" s="572" t="str">
        <f t="shared" si="4"/>
        <v/>
      </c>
      <c r="P64" s="572" t="str">
        <f t="shared" si="5"/>
        <v/>
      </c>
      <c r="T64" s="60"/>
      <c r="V64" s="6">
        <v>6</v>
      </c>
      <c r="W64" s="6">
        <v>0.6</v>
      </c>
    </row>
    <row r="65" spans="1:23" x14ac:dyDescent="0.25">
      <c r="A65" s="233"/>
      <c r="B65" s="48"/>
      <c r="C65" s="553" t="s">
        <v>64</v>
      </c>
      <c r="D65" s="57">
        <f t="shared" si="0"/>
        <v>0</v>
      </c>
      <c r="E65" s="560" t="str">
        <f t="shared" si="6"/>
        <v/>
      </c>
      <c r="F65" s="560" t="str">
        <f t="shared" si="7"/>
        <v/>
      </c>
      <c r="G65" s="560" t="str">
        <f t="shared" si="8"/>
        <v/>
      </c>
      <c r="H65" s="560" t="str">
        <f t="shared" si="2"/>
        <v/>
      </c>
      <c r="L65" s="60"/>
      <c r="M65" s="571" t="str">
        <f t="shared" si="1"/>
        <v/>
      </c>
      <c r="N65" s="572" t="str">
        <f t="shared" si="3"/>
        <v/>
      </c>
      <c r="O65" s="572" t="str">
        <f t="shared" si="4"/>
        <v/>
      </c>
      <c r="P65" s="572" t="str">
        <f t="shared" si="5"/>
        <v/>
      </c>
      <c r="T65" s="60"/>
      <c r="V65" s="556">
        <v>6.1</v>
      </c>
      <c r="W65" s="6">
        <v>0.61</v>
      </c>
    </row>
    <row r="66" spans="1:23" x14ac:dyDescent="0.25">
      <c r="A66" s="231"/>
      <c r="B66" s="130"/>
      <c r="C66" s="553" t="s">
        <v>65</v>
      </c>
      <c r="D66" s="57">
        <f t="shared" si="0"/>
        <v>0</v>
      </c>
      <c r="E66" s="560" t="str">
        <f t="shared" si="6"/>
        <v/>
      </c>
      <c r="F66" s="560" t="str">
        <f t="shared" si="7"/>
        <v/>
      </c>
      <c r="G66" s="560" t="str">
        <f t="shared" si="8"/>
        <v/>
      </c>
      <c r="H66" s="560" t="str">
        <f t="shared" si="2"/>
        <v/>
      </c>
      <c r="L66" s="60"/>
      <c r="M66" s="571" t="str">
        <f t="shared" si="1"/>
        <v/>
      </c>
      <c r="N66" s="572" t="str">
        <f t="shared" si="3"/>
        <v/>
      </c>
      <c r="O66" s="572" t="str">
        <f t="shared" si="4"/>
        <v/>
      </c>
      <c r="P66" s="572" t="str">
        <f t="shared" si="5"/>
        <v/>
      </c>
      <c r="T66" s="60"/>
      <c r="V66" s="6">
        <v>6.2</v>
      </c>
      <c r="W66" s="6">
        <v>0.62</v>
      </c>
    </row>
    <row r="67" spans="1:23" x14ac:dyDescent="0.25">
      <c r="A67" s="233"/>
      <c r="B67" s="48"/>
      <c r="C67" s="553" t="s">
        <v>64</v>
      </c>
      <c r="D67" s="57">
        <f t="shared" si="0"/>
        <v>0</v>
      </c>
      <c r="E67" s="560" t="str">
        <f t="shared" si="6"/>
        <v/>
      </c>
      <c r="F67" s="560" t="str">
        <f t="shared" si="7"/>
        <v/>
      </c>
      <c r="G67" s="560" t="str">
        <f t="shared" si="8"/>
        <v/>
      </c>
      <c r="H67" s="560" t="str">
        <f t="shared" si="2"/>
        <v/>
      </c>
      <c r="L67" s="60"/>
      <c r="M67" s="571" t="str">
        <f t="shared" si="1"/>
        <v/>
      </c>
      <c r="N67" s="572" t="str">
        <f t="shared" si="3"/>
        <v/>
      </c>
      <c r="O67" s="572" t="str">
        <f t="shared" si="4"/>
        <v/>
      </c>
      <c r="P67" s="572" t="str">
        <f t="shared" si="5"/>
        <v/>
      </c>
      <c r="T67" s="60"/>
      <c r="V67" s="556">
        <v>6.3</v>
      </c>
      <c r="W67" s="6">
        <v>0.63</v>
      </c>
    </row>
    <row r="68" spans="1:23" x14ac:dyDescent="0.25">
      <c r="A68" s="231"/>
      <c r="B68" s="130"/>
      <c r="C68" s="553" t="s">
        <v>65</v>
      </c>
      <c r="D68" s="57">
        <f t="shared" si="0"/>
        <v>0</v>
      </c>
      <c r="E68" s="560" t="str">
        <f t="shared" si="6"/>
        <v/>
      </c>
      <c r="F68" s="560" t="str">
        <f t="shared" si="7"/>
        <v/>
      </c>
      <c r="G68" s="560" t="str">
        <f t="shared" si="8"/>
        <v/>
      </c>
      <c r="H68" s="560" t="str">
        <f t="shared" si="2"/>
        <v/>
      </c>
      <c r="L68" s="60"/>
      <c r="M68" s="571" t="str">
        <f t="shared" si="1"/>
        <v/>
      </c>
      <c r="N68" s="572" t="str">
        <f t="shared" si="3"/>
        <v/>
      </c>
      <c r="O68" s="572" t="str">
        <f t="shared" si="4"/>
        <v/>
      </c>
      <c r="P68" s="572" t="str">
        <f t="shared" si="5"/>
        <v/>
      </c>
      <c r="T68" s="60"/>
      <c r="V68" s="6">
        <v>6.4</v>
      </c>
      <c r="W68" s="6">
        <v>0.64</v>
      </c>
    </row>
    <row r="69" spans="1:23" x14ac:dyDescent="0.25">
      <c r="A69" s="233"/>
      <c r="B69" s="48"/>
      <c r="C69" s="553" t="s">
        <v>64</v>
      </c>
      <c r="D69" s="57">
        <f t="shared" si="0"/>
        <v>0</v>
      </c>
      <c r="E69" s="560" t="str">
        <f t="shared" si="6"/>
        <v/>
      </c>
      <c r="F69" s="560" t="str">
        <f t="shared" si="7"/>
        <v/>
      </c>
      <c r="G69" s="560" t="str">
        <f t="shared" si="8"/>
        <v/>
      </c>
      <c r="H69" s="560" t="str">
        <f t="shared" si="2"/>
        <v/>
      </c>
      <c r="L69" s="60"/>
      <c r="M69" s="571" t="str">
        <f t="shared" si="1"/>
        <v/>
      </c>
      <c r="N69" s="572" t="str">
        <f t="shared" si="3"/>
        <v/>
      </c>
      <c r="O69" s="572" t="str">
        <f t="shared" si="4"/>
        <v/>
      </c>
      <c r="P69" s="572" t="str">
        <f t="shared" si="5"/>
        <v/>
      </c>
      <c r="T69" s="60"/>
      <c r="V69" s="556">
        <v>6.5</v>
      </c>
      <c r="W69" s="6">
        <v>0.65</v>
      </c>
    </row>
    <row r="70" spans="1:23" x14ac:dyDescent="0.25">
      <c r="A70" s="231"/>
      <c r="B70" s="130"/>
      <c r="C70" s="553" t="s">
        <v>65</v>
      </c>
      <c r="D70" s="57">
        <f t="shared" ref="D70:D133" si="9">A70+D69</f>
        <v>0</v>
      </c>
      <c r="E70" s="560" t="str">
        <f t="shared" si="6"/>
        <v/>
      </c>
      <c r="F70" s="560" t="str">
        <f t="shared" si="7"/>
        <v/>
      </c>
      <c r="G70" s="560" t="str">
        <f t="shared" si="8"/>
        <v/>
      </c>
      <c r="H70" s="560" t="str">
        <f t="shared" si="2"/>
        <v/>
      </c>
      <c r="L70" s="60"/>
      <c r="M70" s="571" t="str">
        <f t="shared" ref="M70:M133" si="10">IF(B71-B70&lt;0.06,"",IF($B70="","",IF($C70="r",$B70,"")))</f>
        <v/>
      </c>
      <c r="N70" s="572" t="str">
        <f t="shared" si="3"/>
        <v/>
      </c>
      <c r="O70" s="572" t="str">
        <f t="shared" si="4"/>
        <v/>
      </c>
      <c r="P70" s="572" t="str">
        <f t="shared" si="5"/>
        <v/>
      </c>
      <c r="T70" s="60"/>
      <c r="V70" s="6">
        <v>6.6</v>
      </c>
      <c r="W70" s="6">
        <v>0.66</v>
      </c>
    </row>
    <row r="71" spans="1:23" x14ac:dyDescent="0.25">
      <c r="A71" s="233"/>
      <c r="B71" s="48"/>
      <c r="C71" s="553" t="s">
        <v>64</v>
      </c>
      <c r="D71" s="57">
        <f t="shared" si="9"/>
        <v>0</v>
      </c>
      <c r="E71" s="560" t="str">
        <f t="shared" si="6"/>
        <v/>
      </c>
      <c r="F71" s="560" t="str">
        <f t="shared" si="7"/>
        <v/>
      </c>
      <c r="G71" s="560" t="str">
        <f t="shared" si="8"/>
        <v/>
      </c>
      <c r="H71" s="560" t="str">
        <f t="shared" ref="H71:H134" si="11">IF($B72="","",IF($C71="p",($A72)-0.5*$A71,""))</f>
        <v/>
      </c>
      <c r="L71" s="60"/>
      <c r="M71" s="571" t="str">
        <f t="shared" si="10"/>
        <v/>
      </c>
      <c r="N71" s="572" t="str">
        <f t="shared" ref="N71:N134" si="12">IF(B71-B70&lt;0.06,"",IF($B71="","",IF($C71="p",$B71,"")))</f>
        <v/>
      </c>
      <c r="O71" s="572" t="str">
        <f t="shared" ref="O71:O134" si="13">IF(B71-B70&lt;0.06,"",IF($B71="","",IF($C71="p",($A71)*2,"")))</f>
        <v/>
      </c>
      <c r="P71" s="572" t="str">
        <f t="shared" ref="P71:P134" si="14">IF(B71-B70&lt;0.06,"",IF($B72="","",IF($C71="p",($A72)-0.5*$A71,"")))</f>
        <v/>
      </c>
      <c r="T71" s="60"/>
      <c r="V71" s="556">
        <v>6.7</v>
      </c>
      <c r="W71" s="6">
        <v>0.67</v>
      </c>
    </row>
    <row r="72" spans="1:23" x14ac:dyDescent="0.25">
      <c r="A72" s="231"/>
      <c r="B72" s="130"/>
      <c r="C72" s="553" t="s">
        <v>65</v>
      </c>
      <c r="D72" s="57">
        <f t="shared" si="9"/>
        <v>0</v>
      </c>
      <c r="E72" s="560" t="str">
        <f t="shared" si="6"/>
        <v/>
      </c>
      <c r="F72" s="560" t="str">
        <f t="shared" si="7"/>
        <v/>
      </c>
      <c r="G72" s="560" t="str">
        <f t="shared" si="8"/>
        <v/>
      </c>
      <c r="H72" s="560" t="str">
        <f t="shared" si="11"/>
        <v/>
      </c>
      <c r="L72" s="60"/>
      <c r="M72" s="571" t="str">
        <f t="shared" si="10"/>
        <v/>
      </c>
      <c r="N72" s="572" t="str">
        <f t="shared" si="12"/>
        <v/>
      </c>
      <c r="O72" s="572" t="str">
        <f t="shared" si="13"/>
        <v/>
      </c>
      <c r="P72" s="572" t="str">
        <f t="shared" si="14"/>
        <v/>
      </c>
      <c r="T72" s="60"/>
      <c r="V72" s="6">
        <v>6.8</v>
      </c>
      <c r="W72" s="6">
        <v>0.68</v>
      </c>
    </row>
    <row r="73" spans="1:23" x14ac:dyDescent="0.25">
      <c r="A73" s="233"/>
      <c r="B73" s="48"/>
      <c r="C73" s="553" t="s">
        <v>64</v>
      </c>
      <c r="D73" s="57">
        <f t="shared" si="9"/>
        <v>0</v>
      </c>
      <c r="E73" s="560" t="str">
        <f t="shared" ref="E73:E136" si="15">IF(B73="","",IF(C73="r",B73,""))</f>
        <v/>
      </c>
      <c r="F73" s="560" t="str">
        <f t="shared" ref="F73:F136" si="16">IF(B73="","",IF(C73="p",B73,""))</f>
        <v/>
      </c>
      <c r="G73" s="560" t="str">
        <f t="shared" ref="G73:G136" si="17">IF(B73="","",IF(C73="p",IF(A73&gt;A72,A73,(A73)*2),""))</f>
        <v/>
      </c>
      <c r="H73" s="560" t="str">
        <f t="shared" si="11"/>
        <v/>
      </c>
      <c r="L73" s="60"/>
      <c r="M73" s="571" t="str">
        <f t="shared" si="10"/>
        <v/>
      </c>
      <c r="N73" s="572" t="str">
        <f t="shared" si="12"/>
        <v/>
      </c>
      <c r="O73" s="572" t="str">
        <f t="shared" si="13"/>
        <v/>
      </c>
      <c r="P73" s="572" t="str">
        <f t="shared" si="14"/>
        <v/>
      </c>
      <c r="T73" s="60"/>
      <c r="V73" s="556">
        <v>6.9</v>
      </c>
      <c r="W73" s="6">
        <v>0.69</v>
      </c>
    </row>
    <row r="74" spans="1:23" x14ac:dyDescent="0.25">
      <c r="A74" s="231"/>
      <c r="B74" s="130"/>
      <c r="C74" s="553" t="s">
        <v>65</v>
      </c>
      <c r="D74" s="57">
        <f t="shared" si="9"/>
        <v>0</v>
      </c>
      <c r="E74" s="560" t="str">
        <f t="shared" si="15"/>
        <v/>
      </c>
      <c r="F74" s="560" t="str">
        <f t="shared" si="16"/>
        <v/>
      </c>
      <c r="G74" s="560" t="str">
        <f t="shared" si="17"/>
        <v/>
      </c>
      <c r="H74" s="560" t="str">
        <f t="shared" si="11"/>
        <v/>
      </c>
      <c r="L74" s="60"/>
      <c r="M74" s="571" t="str">
        <f t="shared" si="10"/>
        <v/>
      </c>
      <c r="N74" s="572" t="str">
        <f t="shared" si="12"/>
        <v/>
      </c>
      <c r="O74" s="572" t="str">
        <f t="shared" si="13"/>
        <v/>
      </c>
      <c r="P74" s="572" t="str">
        <f t="shared" si="14"/>
        <v/>
      </c>
      <c r="T74" s="60"/>
      <c r="V74" s="6">
        <v>7</v>
      </c>
      <c r="W74" s="6">
        <v>0.7</v>
      </c>
    </row>
    <row r="75" spans="1:23" x14ac:dyDescent="0.25">
      <c r="A75" s="233"/>
      <c r="B75" s="48"/>
      <c r="C75" s="553" t="s">
        <v>64</v>
      </c>
      <c r="D75" s="57">
        <f t="shared" si="9"/>
        <v>0</v>
      </c>
      <c r="E75" s="560" t="str">
        <f t="shared" si="15"/>
        <v/>
      </c>
      <c r="F75" s="560" t="str">
        <f t="shared" si="16"/>
        <v/>
      </c>
      <c r="G75" s="560" t="str">
        <f t="shared" si="17"/>
        <v/>
      </c>
      <c r="H75" s="560" t="str">
        <f t="shared" si="11"/>
        <v/>
      </c>
      <c r="L75" s="60"/>
      <c r="M75" s="571" t="str">
        <f t="shared" si="10"/>
        <v/>
      </c>
      <c r="N75" s="572" t="str">
        <f t="shared" si="12"/>
        <v/>
      </c>
      <c r="O75" s="572" t="str">
        <f t="shared" si="13"/>
        <v/>
      </c>
      <c r="P75" s="572" t="str">
        <f t="shared" si="14"/>
        <v/>
      </c>
      <c r="T75" s="60"/>
      <c r="V75" s="556">
        <v>7.1</v>
      </c>
      <c r="W75" s="6">
        <v>0.71</v>
      </c>
    </row>
    <row r="76" spans="1:23" x14ac:dyDescent="0.25">
      <c r="A76" s="231"/>
      <c r="B76" s="130"/>
      <c r="C76" s="553" t="s">
        <v>65</v>
      </c>
      <c r="D76" s="57">
        <f t="shared" si="9"/>
        <v>0</v>
      </c>
      <c r="E76" s="560" t="str">
        <f t="shared" si="15"/>
        <v/>
      </c>
      <c r="F76" s="560" t="str">
        <f t="shared" si="16"/>
        <v/>
      </c>
      <c r="G76" s="560" t="str">
        <f t="shared" si="17"/>
        <v/>
      </c>
      <c r="H76" s="560" t="str">
        <f t="shared" si="11"/>
        <v/>
      </c>
      <c r="L76" s="60"/>
      <c r="M76" s="571" t="str">
        <f t="shared" si="10"/>
        <v/>
      </c>
      <c r="N76" s="572" t="str">
        <f t="shared" si="12"/>
        <v/>
      </c>
      <c r="O76" s="572" t="str">
        <f t="shared" si="13"/>
        <v/>
      </c>
      <c r="P76" s="572" t="str">
        <f t="shared" si="14"/>
        <v/>
      </c>
      <c r="T76" s="60"/>
      <c r="V76" s="6">
        <v>7.2</v>
      </c>
      <c r="W76" s="6">
        <v>0.72</v>
      </c>
    </row>
    <row r="77" spans="1:23" x14ac:dyDescent="0.25">
      <c r="A77" s="233"/>
      <c r="B77" s="48"/>
      <c r="C77" s="553" t="s">
        <v>64</v>
      </c>
      <c r="D77" s="57">
        <f t="shared" si="9"/>
        <v>0</v>
      </c>
      <c r="E77" s="560" t="str">
        <f t="shared" si="15"/>
        <v/>
      </c>
      <c r="F77" s="560" t="str">
        <f t="shared" si="16"/>
        <v/>
      </c>
      <c r="G77" s="560" t="str">
        <f t="shared" si="17"/>
        <v/>
      </c>
      <c r="H77" s="560" t="str">
        <f t="shared" si="11"/>
        <v/>
      </c>
      <c r="L77" s="60"/>
      <c r="M77" s="571" t="str">
        <f t="shared" si="10"/>
        <v/>
      </c>
      <c r="N77" s="572" t="str">
        <f t="shared" si="12"/>
        <v/>
      </c>
      <c r="O77" s="572" t="str">
        <f t="shared" si="13"/>
        <v/>
      </c>
      <c r="P77" s="572" t="str">
        <f t="shared" si="14"/>
        <v/>
      </c>
      <c r="T77" s="60"/>
      <c r="V77" s="556">
        <v>7.3</v>
      </c>
      <c r="W77" s="6">
        <v>0.73</v>
      </c>
    </row>
    <row r="78" spans="1:23" x14ac:dyDescent="0.25">
      <c r="A78" s="231"/>
      <c r="B78" s="130"/>
      <c r="C78" s="553" t="s">
        <v>65</v>
      </c>
      <c r="D78" s="57">
        <f t="shared" si="9"/>
        <v>0</v>
      </c>
      <c r="E78" s="560" t="str">
        <f t="shared" si="15"/>
        <v/>
      </c>
      <c r="F78" s="560" t="str">
        <f t="shared" si="16"/>
        <v/>
      </c>
      <c r="G78" s="560" t="str">
        <f t="shared" si="17"/>
        <v/>
      </c>
      <c r="H78" s="560" t="str">
        <f t="shared" si="11"/>
        <v/>
      </c>
      <c r="L78" s="60"/>
      <c r="M78" s="571" t="str">
        <f t="shared" si="10"/>
        <v/>
      </c>
      <c r="N78" s="572" t="str">
        <f t="shared" si="12"/>
        <v/>
      </c>
      <c r="O78" s="572" t="str">
        <f t="shared" si="13"/>
        <v/>
      </c>
      <c r="P78" s="572" t="str">
        <f t="shared" si="14"/>
        <v/>
      </c>
      <c r="T78" s="60"/>
      <c r="V78" s="6">
        <v>7.4</v>
      </c>
      <c r="W78" s="6">
        <v>0.74</v>
      </c>
    </row>
    <row r="79" spans="1:23" x14ac:dyDescent="0.25">
      <c r="A79" s="233"/>
      <c r="B79" s="48"/>
      <c r="C79" s="553" t="s">
        <v>64</v>
      </c>
      <c r="D79" s="57">
        <f t="shared" si="9"/>
        <v>0</v>
      </c>
      <c r="E79" s="560" t="str">
        <f t="shared" si="15"/>
        <v/>
      </c>
      <c r="F79" s="560" t="str">
        <f t="shared" si="16"/>
        <v/>
      </c>
      <c r="G79" s="560" t="str">
        <f t="shared" si="17"/>
        <v/>
      </c>
      <c r="H79" s="560" t="str">
        <f t="shared" si="11"/>
        <v/>
      </c>
      <c r="L79" s="60"/>
      <c r="M79" s="571" t="str">
        <f t="shared" si="10"/>
        <v/>
      </c>
      <c r="N79" s="572" t="str">
        <f t="shared" si="12"/>
        <v/>
      </c>
      <c r="O79" s="572" t="str">
        <f t="shared" si="13"/>
        <v/>
      </c>
      <c r="P79" s="572" t="str">
        <f t="shared" si="14"/>
        <v/>
      </c>
      <c r="T79" s="60"/>
      <c r="V79" s="556">
        <v>7.5</v>
      </c>
      <c r="W79" s="6">
        <v>0.75</v>
      </c>
    </row>
    <row r="80" spans="1:23" x14ac:dyDescent="0.25">
      <c r="A80" s="231"/>
      <c r="B80" s="130"/>
      <c r="C80" s="553" t="s">
        <v>65</v>
      </c>
      <c r="D80" s="57">
        <f t="shared" si="9"/>
        <v>0</v>
      </c>
      <c r="E80" s="560" t="str">
        <f t="shared" si="15"/>
        <v/>
      </c>
      <c r="F80" s="560" t="str">
        <f t="shared" si="16"/>
        <v/>
      </c>
      <c r="G80" s="560" t="str">
        <f t="shared" si="17"/>
        <v/>
      </c>
      <c r="H80" s="560" t="str">
        <f t="shared" si="11"/>
        <v/>
      </c>
      <c r="L80" s="60"/>
      <c r="M80" s="571" t="str">
        <f t="shared" si="10"/>
        <v/>
      </c>
      <c r="N80" s="572" t="str">
        <f t="shared" si="12"/>
        <v/>
      </c>
      <c r="O80" s="572" t="str">
        <f t="shared" si="13"/>
        <v/>
      </c>
      <c r="P80" s="572" t="str">
        <f t="shared" si="14"/>
        <v/>
      </c>
      <c r="T80" s="60"/>
      <c r="V80" s="6">
        <v>7.6</v>
      </c>
      <c r="W80" s="6">
        <v>0.76</v>
      </c>
    </row>
    <row r="81" spans="1:23" x14ac:dyDescent="0.25">
      <c r="A81" s="233"/>
      <c r="B81" s="48"/>
      <c r="C81" s="553" t="s">
        <v>64</v>
      </c>
      <c r="D81" s="57">
        <f t="shared" si="9"/>
        <v>0</v>
      </c>
      <c r="E81" s="560" t="str">
        <f t="shared" si="15"/>
        <v/>
      </c>
      <c r="F81" s="560" t="str">
        <f t="shared" si="16"/>
        <v/>
      </c>
      <c r="G81" s="560" t="str">
        <f t="shared" si="17"/>
        <v/>
      </c>
      <c r="H81" s="560" t="str">
        <f t="shared" si="11"/>
        <v/>
      </c>
      <c r="L81" s="60"/>
      <c r="M81" s="571" t="str">
        <f t="shared" si="10"/>
        <v/>
      </c>
      <c r="N81" s="572" t="str">
        <f t="shared" si="12"/>
        <v/>
      </c>
      <c r="O81" s="572" t="str">
        <f t="shared" si="13"/>
        <v/>
      </c>
      <c r="P81" s="572" t="str">
        <f t="shared" si="14"/>
        <v/>
      </c>
      <c r="T81" s="60"/>
      <c r="V81" s="556">
        <v>7.7</v>
      </c>
      <c r="W81" s="6">
        <v>0.77</v>
      </c>
    </row>
    <row r="82" spans="1:23" x14ac:dyDescent="0.25">
      <c r="A82" s="231"/>
      <c r="B82" s="130"/>
      <c r="C82" s="553" t="s">
        <v>65</v>
      </c>
      <c r="D82" s="57">
        <f t="shared" si="9"/>
        <v>0</v>
      </c>
      <c r="E82" s="560" t="str">
        <f t="shared" si="15"/>
        <v/>
      </c>
      <c r="F82" s="560" t="str">
        <f t="shared" si="16"/>
        <v/>
      </c>
      <c r="G82" s="560" t="str">
        <f t="shared" si="17"/>
        <v/>
      </c>
      <c r="H82" s="560" t="str">
        <f t="shared" si="11"/>
        <v/>
      </c>
      <c r="L82" s="60"/>
      <c r="M82" s="571" t="str">
        <f t="shared" si="10"/>
        <v/>
      </c>
      <c r="N82" s="572" t="str">
        <f t="shared" si="12"/>
        <v/>
      </c>
      <c r="O82" s="572" t="str">
        <f t="shared" si="13"/>
        <v/>
      </c>
      <c r="P82" s="572" t="str">
        <f t="shared" si="14"/>
        <v/>
      </c>
      <c r="T82" s="60"/>
      <c r="V82" s="6">
        <v>7.8</v>
      </c>
      <c r="W82" s="6">
        <v>0.78</v>
      </c>
    </row>
    <row r="83" spans="1:23" x14ac:dyDescent="0.25">
      <c r="A83" s="233"/>
      <c r="B83" s="48"/>
      <c r="C83" s="553" t="s">
        <v>64</v>
      </c>
      <c r="D83" s="57">
        <f t="shared" si="9"/>
        <v>0</v>
      </c>
      <c r="E83" s="560" t="str">
        <f t="shared" si="15"/>
        <v/>
      </c>
      <c r="F83" s="560" t="str">
        <f t="shared" si="16"/>
        <v/>
      </c>
      <c r="G83" s="560" t="str">
        <f t="shared" si="17"/>
        <v/>
      </c>
      <c r="H83" s="560" t="str">
        <f t="shared" si="11"/>
        <v/>
      </c>
      <c r="L83" s="60"/>
      <c r="M83" s="571" t="str">
        <f t="shared" si="10"/>
        <v/>
      </c>
      <c r="N83" s="572" t="str">
        <f t="shared" si="12"/>
        <v/>
      </c>
      <c r="O83" s="572" t="str">
        <f t="shared" si="13"/>
        <v/>
      </c>
      <c r="P83" s="572" t="str">
        <f t="shared" si="14"/>
        <v/>
      </c>
      <c r="T83" s="60"/>
      <c r="V83" s="556">
        <v>7.9</v>
      </c>
      <c r="W83" s="6">
        <v>0.79</v>
      </c>
    </row>
    <row r="84" spans="1:23" x14ac:dyDescent="0.25">
      <c r="A84" s="231"/>
      <c r="B84" s="130"/>
      <c r="C84" s="553" t="s">
        <v>65</v>
      </c>
      <c r="D84" s="57">
        <f t="shared" si="9"/>
        <v>0</v>
      </c>
      <c r="E84" s="560" t="str">
        <f t="shared" si="15"/>
        <v/>
      </c>
      <c r="F84" s="560" t="str">
        <f t="shared" si="16"/>
        <v/>
      </c>
      <c r="G84" s="560" t="str">
        <f t="shared" si="17"/>
        <v/>
      </c>
      <c r="H84" s="560" t="str">
        <f t="shared" si="11"/>
        <v/>
      </c>
      <c r="L84" s="60"/>
      <c r="M84" s="571" t="str">
        <f t="shared" si="10"/>
        <v/>
      </c>
      <c r="N84" s="572" t="str">
        <f t="shared" si="12"/>
        <v/>
      </c>
      <c r="O84" s="572" t="str">
        <f t="shared" si="13"/>
        <v/>
      </c>
      <c r="P84" s="572" t="str">
        <f t="shared" si="14"/>
        <v/>
      </c>
      <c r="T84" s="60"/>
      <c r="V84" s="6">
        <v>8</v>
      </c>
      <c r="W84" s="6">
        <v>0.8</v>
      </c>
    </row>
    <row r="85" spans="1:23" x14ac:dyDescent="0.25">
      <c r="A85" s="233"/>
      <c r="B85" s="48"/>
      <c r="C85" s="553" t="s">
        <v>64</v>
      </c>
      <c r="D85" s="57">
        <f t="shared" si="9"/>
        <v>0</v>
      </c>
      <c r="E85" s="560" t="str">
        <f t="shared" si="15"/>
        <v/>
      </c>
      <c r="F85" s="560" t="str">
        <f t="shared" si="16"/>
        <v/>
      </c>
      <c r="G85" s="560" t="str">
        <f t="shared" si="17"/>
        <v/>
      </c>
      <c r="H85" s="560" t="str">
        <f t="shared" si="11"/>
        <v/>
      </c>
      <c r="L85" s="60"/>
      <c r="M85" s="571" t="str">
        <f t="shared" si="10"/>
        <v/>
      </c>
      <c r="N85" s="572" t="str">
        <f t="shared" si="12"/>
        <v/>
      </c>
      <c r="O85" s="572" t="str">
        <f t="shared" si="13"/>
        <v/>
      </c>
      <c r="P85" s="572" t="str">
        <f t="shared" si="14"/>
        <v/>
      </c>
      <c r="T85" s="60"/>
      <c r="V85" s="556">
        <v>8.1</v>
      </c>
      <c r="W85" s="6">
        <v>0.81</v>
      </c>
    </row>
    <row r="86" spans="1:23" x14ac:dyDescent="0.25">
      <c r="A86" s="231"/>
      <c r="B86" s="130"/>
      <c r="C86" s="553" t="s">
        <v>65</v>
      </c>
      <c r="D86" s="57">
        <f t="shared" si="9"/>
        <v>0</v>
      </c>
      <c r="E86" s="560" t="str">
        <f t="shared" si="15"/>
        <v/>
      </c>
      <c r="F86" s="560" t="str">
        <f t="shared" si="16"/>
        <v/>
      </c>
      <c r="G86" s="560" t="str">
        <f t="shared" si="17"/>
        <v/>
      </c>
      <c r="H86" s="560" t="str">
        <f t="shared" si="11"/>
        <v/>
      </c>
      <c r="L86" s="60"/>
      <c r="M86" s="571" t="str">
        <f t="shared" si="10"/>
        <v/>
      </c>
      <c r="N86" s="572" t="str">
        <f t="shared" si="12"/>
        <v/>
      </c>
      <c r="O86" s="572" t="str">
        <f t="shared" si="13"/>
        <v/>
      </c>
      <c r="P86" s="572" t="str">
        <f t="shared" si="14"/>
        <v/>
      </c>
      <c r="T86" s="60"/>
      <c r="V86" s="6">
        <v>8.1999999999999993</v>
      </c>
      <c r="W86" s="6">
        <v>0.82</v>
      </c>
    </row>
    <row r="87" spans="1:23" x14ac:dyDescent="0.25">
      <c r="A87" s="233"/>
      <c r="B87" s="48"/>
      <c r="C87" s="553" t="s">
        <v>64</v>
      </c>
      <c r="D87" s="57">
        <f t="shared" si="9"/>
        <v>0</v>
      </c>
      <c r="E87" s="560" t="str">
        <f t="shared" si="15"/>
        <v/>
      </c>
      <c r="F87" s="560" t="str">
        <f t="shared" si="16"/>
        <v/>
      </c>
      <c r="G87" s="560" t="str">
        <f t="shared" si="17"/>
        <v/>
      </c>
      <c r="H87" s="560" t="str">
        <f t="shared" si="11"/>
        <v/>
      </c>
      <c r="L87" s="60"/>
      <c r="M87" s="571" t="str">
        <f t="shared" si="10"/>
        <v/>
      </c>
      <c r="N87" s="572" t="str">
        <f t="shared" si="12"/>
        <v/>
      </c>
      <c r="O87" s="572" t="str">
        <f t="shared" si="13"/>
        <v/>
      </c>
      <c r="P87" s="572" t="str">
        <f t="shared" si="14"/>
        <v/>
      </c>
      <c r="T87" s="60"/>
      <c r="V87" s="556">
        <v>8.3000000000000007</v>
      </c>
      <c r="W87" s="6">
        <v>0.83</v>
      </c>
    </row>
    <row r="88" spans="1:23" x14ac:dyDescent="0.25">
      <c r="A88" s="231"/>
      <c r="B88" s="130"/>
      <c r="C88" s="553" t="s">
        <v>65</v>
      </c>
      <c r="D88" s="57">
        <f t="shared" si="9"/>
        <v>0</v>
      </c>
      <c r="E88" s="560" t="str">
        <f t="shared" si="15"/>
        <v/>
      </c>
      <c r="F88" s="560" t="str">
        <f t="shared" si="16"/>
        <v/>
      </c>
      <c r="G88" s="560" t="str">
        <f t="shared" si="17"/>
        <v/>
      </c>
      <c r="H88" s="560" t="str">
        <f t="shared" si="11"/>
        <v/>
      </c>
      <c r="L88" s="60"/>
      <c r="M88" s="571" t="str">
        <f t="shared" si="10"/>
        <v/>
      </c>
      <c r="N88" s="572" t="str">
        <f t="shared" si="12"/>
        <v/>
      </c>
      <c r="O88" s="572" t="str">
        <f t="shared" si="13"/>
        <v/>
      </c>
      <c r="P88" s="572" t="str">
        <f t="shared" si="14"/>
        <v/>
      </c>
      <c r="T88" s="60"/>
      <c r="V88" s="6">
        <v>8.4</v>
      </c>
      <c r="W88" s="6">
        <v>0.84</v>
      </c>
    </row>
    <row r="89" spans="1:23" x14ac:dyDescent="0.25">
      <c r="A89" s="233"/>
      <c r="B89" s="48"/>
      <c r="C89" s="553" t="s">
        <v>64</v>
      </c>
      <c r="D89" s="57">
        <f t="shared" si="9"/>
        <v>0</v>
      </c>
      <c r="E89" s="560" t="str">
        <f t="shared" si="15"/>
        <v/>
      </c>
      <c r="F89" s="560" t="str">
        <f t="shared" si="16"/>
        <v/>
      </c>
      <c r="G89" s="560" t="str">
        <f t="shared" si="17"/>
        <v/>
      </c>
      <c r="H89" s="560" t="str">
        <f t="shared" si="11"/>
        <v/>
      </c>
      <c r="L89" s="60"/>
      <c r="M89" s="571" t="str">
        <f t="shared" si="10"/>
        <v/>
      </c>
      <c r="N89" s="572" t="str">
        <f t="shared" si="12"/>
        <v/>
      </c>
      <c r="O89" s="572" t="str">
        <f t="shared" si="13"/>
        <v/>
      </c>
      <c r="P89" s="572" t="str">
        <f t="shared" si="14"/>
        <v/>
      </c>
      <c r="T89" s="60"/>
      <c r="V89" s="556">
        <v>8.5</v>
      </c>
      <c r="W89" s="6">
        <v>0.85</v>
      </c>
    </row>
    <row r="90" spans="1:23" x14ac:dyDescent="0.25">
      <c r="A90" s="231"/>
      <c r="B90" s="130"/>
      <c r="C90" s="553" t="s">
        <v>65</v>
      </c>
      <c r="D90" s="57">
        <f t="shared" si="9"/>
        <v>0</v>
      </c>
      <c r="E90" s="560" t="str">
        <f t="shared" si="15"/>
        <v/>
      </c>
      <c r="F90" s="560" t="str">
        <f t="shared" si="16"/>
        <v/>
      </c>
      <c r="G90" s="560" t="str">
        <f t="shared" si="17"/>
        <v/>
      </c>
      <c r="H90" s="560" t="str">
        <f t="shared" si="11"/>
        <v/>
      </c>
      <c r="L90" s="60"/>
      <c r="M90" s="571" t="str">
        <f t="shared" si="10"/>
        <v/>
      </c>
      <c r="N90" s="572" t="str">
        <f t="shared" si="12"/>
        <v/>
      </c>
      <c r="O90" s="572" t="str">
        <f t="shared" si="13"/>
        <v/>
      </c>
      <c r="P90" s="572" t="str">
        <f t="shared" si="14"/>
        <v/>
      </c>
      <c r="T90" s="60"/>
      <c r="V90" s="6">
        <v>8.6</v>
      </c>
      <c r="W90" s="6">
        <v>0.86</v>
      </c>
    </row>
    <row r="91" spans="1:23" x14ac:dyDescent="0.25">
      <c r="A91" s="233"/>
      <c r="B91" s="48"/>
      <c r="C91" s="553" t="s">
        <v>64</v>
      </c>
      <c r="D91" s="57">
        <f t="shared" si="9"/>
        <v>0</v>
      </c>
      <c r="E91" s="560" t="str">
        <f t="shared" si="15"/>
        <v/>
      </c>
      <c r="F91" s="560" t="str">
        <f t="shared" si="16"/>
        <v/>
      </c>
      <c r="G91" s="560" t="str">
        <f t="shared" si="17"/>
        <v/>
      </c>
      <c r="H91" s="560" t="str">
        <f t="shared" si="11"/>
        <v/>
      </c>
      <c r="L91" s="60"/>
      <c r="M91" s="571" t="str">
        <f t="shared" si="10"/>
        <v/>
      </c>
      <c r="N91" s="572" t="str">
        <f t="shared" si="12"/>
        <v/>
      </c>
      <c r="O91" s="572" t="str">
        <f t="shared" si="13"/>
        <v/>
      </c>
      <c r="P91" s="572" t="str">
        <f t="shared" si="14"/>
        <v/>
      </c>
      <c r="T91" s="60"/>
      <c r="V91" s="556">
        <v>8.6999999999999993</v>
      </c>
      <c r="W91" s="6">
        <v>0.87</v>
      </c>
    </row>
    <row r="92" spans="1:23" x14ac:dyDescent="0.25">
      <c r="A92" s="231"/>
      <c r="B92" s="130"/>
      <c r="C92" s="553" t="s">
        <v>65</v>
      </c>
      <c r="D92" s="57">
        <f t="shared" si="9"/>
        <v>0</v>
      </c>
      <c r="E92" s="560" t="str">
        <f t="shared" si="15"/>
        <v/>
      </c>
      <c r="F92" s="560" t="str">
        <f t="shared" si="16"/>
        <v/>
      </c>
      <c r="G92" s="560" t="str">
        <f t="shared" si="17"/>
        <v/>
      </c>
      <c r="H92" s="560" t="str">
        <f t="shared" si="11"/>
        <v/>
      </c>
      <c r="L92" s="60"/>
      <c r="M92" s="571" t="str">
        <f t="shared" si="10"/>
        <v/>
      </c>
      <c r="N92" s="572" t="str">
        <f t="shared" si="12"/>
        <v/>
      </c>
      <c r="O92" s="572" t="str">
        <f t="shared" si="13"/>
        <v/>
      </c>
      <c r="P92" s="572" t="str">
        <f t="shared" si="14"/>
        <v/>
      </c>
      <c r="T92" s="60"/>
      <c r="V92" s="6">
        <v>8.8000000000000007</v>
      </c>
      <c r="W92" s="6">
        <v>0.88</v>
      </c>
    </row>
    <row r="93" spans="1:23" x14ac:dyDescent="0.25">
      <c r="A93" s="233"/>
      <c r="B93" s="48"/>
      <c r="C93" s="553" t="s">
        <v>64</v>
      </c>
      <c r="D93" s="57">
        <f t="shared" si="9"/>
        <v>0</v>
      </c>
      <c r="E93" s="560" t="str">
        <f t="shared" si="15"/>
        <v/>
      </c>
      <c r="F93" s="560" t="str">
        <f t="shared" si="16"/>
        <v/>
      </c>
      <c r="G93" s="560" t="str">
        <f t="shared" si="17"/>
        <v/>
      </c>
      <c r="H93" s="560" t="str">
        <f t="shared" si="11"/>
        <v/>
      </c>
      <c r="L93" s="60"/>
      <c r="M93" s="571" t="str">
        <f t="shared" si="10"/>
        <v/>
      </c>
      <c r="N93" s="572" t="str">
        <f t="shared" si="12"/>
        <v/>
      </c>
      <c r="O93" s="572" t="str">
        <f t="shared" si="13"/>
        <v/>
      </c>
      <c r="P93" s="572" t="str">
        <f t="shared" si="14"/>
        <v/>
      </c>
      <c r="T93" s="60"/>
      <c r="V93" s="556">
        <v>8.9</v>
      </c>
      <c r="W93" s="6">
        <v>0.89</v>
      </c>
    </row>
    <row r="94" spans="1:23" x14ac:dyDescent="0.25">
      <c r="A94" s="231"/>
      <c r="B94" s="130"/>
      <c r="C94" s="553" t="s">
        <v>65</v>
      </c>
      <c r="D94" s="57">
        <f t="shared" si="9"/>
        <v>0</v>
      </c>
      <c r="E94" s="560" t="str">
        <f t="shared" si="15"/>
        <v/>
      </c>
      <c r="F94" s="560" t="str">
        <f t="shared" si="16"/>
        <v/>
      </c>
      <c r="G94" s="560" t="str">
        <f t="shared" si="17"/>
        <v/>
      </c>
      <c r="H94" s="560" t="str">
        <f t="shared" si="11"/>
        <v/>
      </c>
      <c r="L94" s="60"/>
      <c r="M94" s="571" t="str">
        <f t="shared" si="10"/>
        <v/>
      </c>
      <c r="N94" s="572" t="str">
        <f t="shared" si="12"/>
        <v/>
      </c>
      <c r="O94" s="572" t="str">
        <f t="shared" si="13"/>
        <v/>
      </c>
      <c r="P94" s="572" t="str">
        <f t="shared" si="14"/>
        <v/>
      </c>
      <c r="T94" s="60"/>
      <c r="V94" s="6">
        <v>9</v>
      </c>
      <c r="W94" s="6">
        <v>0.9</v>
      </c>
    </row>
    <row r="95" spans="1:23" x14ac:dyDescent="0.25">
      <c r="A95" s="233"/>
      <c r="B95" s="48"/>
      <c r="C95" s="553" t="s">
        <v>64</v>
      </c>
      <c r="D95" s="57">
        <f t="shared" si="9"/>
        <v>0</v>
      </c>
      <c r="E95" s="560" t="str">
        <f t="shared" si="15"/>
        <v/>
      </c>
      <c r="F95" s="560" t="str">
        <f t="shared" si="16"/>
        <v/>
      </c>
      <c r="G95" s="560" t="str">
        <f t="shared" si="17"/>
        <v/>
      </c>
      <c r="H95" s="560" t="str">
        <f t="shared" si="11"/>
        <v/>
      </c>
      <c r="L95" s="60"/>
      <c r="M95" s="571" t="str">
        <f t="shared" si="10"/>
        <v/>
      </c>
      <c r="N95" s="572" t="str">
        <f t="shared" si="12"/>
        <v/>
      </c>
      <c r="O95" s="572" t="str">
        <f t="shared" si="13"/>
        <v/>
      </c>
      <c r="P95" s="572" t="str">
        <f t="shared" si="14"/>
        <v/>
      </c>
      <c r="T95" s="60"/>
      <c r="V95" s="556">
        <v>9.1</v>
      </c>
      <c r="W95" s="6">
        <v>0.91</v>
      </c>
    </row>
    <row r="96" spans="1:23" x14ac:dyDescent="0.25">
      <c r="A96" s="231"/>
      <c r="B96" s="130"/>
      <c r="C96" s="553" t="s">
        <v>65</v>
      </c>
      <c r="D96" s="57">
        <f t="shared" si="9"/>
        <v>0</v>
      </c>
      <c r="E96" s="560" t="str">
        <f t="shared" si="15"/>
        <v/>
      </c>
      <c r="F96" s="560" t="str">
        <f t="shared" si="16"/>
        <v/>
      </c>
      <c r="G96" s="560" t="str">
        <f t="shared" si="17"/>
        <v/>
      </c>
      <c r="H96" s="560" t="str">
        <f t="shared" si="11"/>
        <v/>
      </c>
      <c r="L96" s="60"/>
      <c r="M96" s="571" t="str">
        <f t="shared" si="10"/>
        <v/>
      </c>
      <c r="N96" s="572" t="str">
        <f t="shared" si="12"/>
        <v/>
      </c>
      <c r="O96" s="572" t="str">
        <f t="shared" si="13"/>
        <v/>
      </c>
      <c r="P96" s="572" t="str">
        <f t="shared" si="14"/>
        <v/>
      </c>
      <c r="T96" s="60"/>
      <c r="V96" s="6">
        <v>9.1999999999999993</v>
      </c>
      <c r="W96" s="6">
        <v>0.92</v>
      </c>
    </row>
    <row r="97" spans="1:23" x14ac:dyDescent="0.25">
      <c r="A97" s="233"/>
      <c r="B97" s="48"/>
      <c r="C97" s="553" t="s">
        <v>64</v>
      </c>
      <c r="D97" s="57">
        <f t="shared" si="9"/>
        <v>0</v>
      </c>
      <c r="E97" s="560" t="str">
        <f t="shared" si="15"/>
        <v/>
      </c>
      <c r="F97" s="560" t="str">
        <f t="shared" si="16"/>
        <v/>
      </c>
      <c r="G97" s="560" t="str">
        <f t="shared" si="17"/>
        <v/>
      </c>
      <c r="H97" s="560" t="str">
        <f t="shared" si="11"/>
        <v/>
      </c>
      <c r="L97" s="60"/>
      <c r="M97" s="571" t="str">
        <f t="shared" si="10"/>
        <v/>
      </c>
      <c r="N97" s="572" t="str">
        <f t="shared" si="12"/>
        <v/>
      </c>
      <c r="O97" s="572" t="str">
        <f t="shared" si="13"/>
        <v/>
      </c>
      <c r="P97" s="572" t="str">
        <f t="shared" si="14"/>
        <v/>
      </c>
      <c r="T97" s="60"/>
      <c r="V97" s="556">
        <v>9.3000000000000007</v>
      </c>
      <c r="W97" s="6">
        <v>0.93</v>
      </c>
    </row>
    <row r="98" spans="1:23" x14ac:dyDescent="0.25">
      <c r="A98" s="231"/>
      <c r="B98" s="130"/>
      <c r="C98" s="553" t="s">
        <v>65</v>
      </c>
      <c r="D98" s="57">
        <f t="shared" si="9"/>
        <v>0</v>
      </c>
      <c r="E98" s="560" t="str">
        <f t="shared" si="15"/>
        <v/>
      </c>
      <c r="F98" s="560" t="str">
        <f t="shared" si="16"/>
        <v/>
      </c>
      <c r="G98" s="560" t="str">
        <f t="shared" si="17"/>
        <v/>
      </c>
      <c r="H98" s="560" t="str">
        <f t="shared" si="11"/>
        <v/>
      </c>
      <c r="L98" s="60"/>
      <c r="M98" s="571" t="str">
        <f t="shared" si="10"/>
        <v/>
      </c>
      <c r="N98" s="572" t="str">
        <f t="shared" si="12"/>
        <v/>
      </c>
      <c r="O98" s="572" t="str">
        <f t="shared" si="13"/>
        <v/>
      </c>
      <c r="P98" s="572" t="str">
        <f t="shared" si="14"/>
        <v/>
      </c>
      <c r="T98" s="60"/>
      <c r="V98" s="6">
        <v>9.4</v>
      </c>
      <c r="W98" s="6">
        <v>0.94</v>
      </c>
    </row>
    <row r="99" spans="1:23" x14ac:dyDescent="0.25">
      <c r="A99" s="233"/>
      <c r="B99" s="48"/>
      <c r="C99" s="553" t="s">
        <v>64</v>
      </c>
      <c r="D99" s="57">
        <f t="shared" si="9"/>
        <v>0</v>
      </c>
      <c r="E99" s="560" t="str">
        <f t="shared" si="15"/>
        <v/>
      </c>
      <c r="F99" s="560" t="str">
        <f t="shared" si="16"/>
        <v/>
      </c>
      <c r="G99" s="560" t="str">
        <f t="shared" si="17"/>
        <v/>
      </c>
      <c r="H99" s="560" t="str">
        <f t="shared" si="11"/>
        <v/>
      </c>
      <c r="L99" s="60"/>
      <c r="M99" s="571" t="str">
        <f t="shared" si="10"/>
        <v/>
      </c>
      <c r="N99" s="572" t="str">
        <f t="shared" si="12"/>
        <v/>
      </c>
      <c r="O99" s="572" t="str">
        <f t="shared" si="13"/>
        <v/>
      </c>
      <c r="P99" s="572" t="str">
        <f t="shared" si="14"/>
        <v/>
      </c>
      <c r="T99" s="60"/>
      <c r="V99" s="556">
        <v>9.5</v>
      </c>
      <c r="W99" s="6">
        <v>0.95</v>
      </c>
    </row>
    <row r="100" spans="1:23" x14ac:dyDescent="0.25">
      <c r="A100" s="231"/>
      <c r="B100" s="130"/>
      <c r="C100" s="553" t="s">
        <v>65</v>
      </c>
      <c r="D100" s="57">
        <f t="shared" si="9"/>
        <v>0</v>
      </c>
      <c r="E100" s="560" t="str">
        <f t="shared" si="15"/>
        <v/>
      </c>
      <c r="F100" s="560" t="str">
        <f t="shared" si="16"/>
        <v/>
      </c>
      <c r="G100" s="560" t="str">
        <f t="shared" si="17"/>
        <v/>
      </c>
      <c r="H100" s="560" t="str">
        <f t="shared" si="11"/>
        <v/>
      </c>
      <c r="L100" s="60"/>
      <c r="M100" s="571" t="str">
        <f t="shared" si="10"/>
        <v/>
      </c>
      <c r="N100" s="572" t="str">
        <f t="shared" si="12"/>
        <v/>
      </c>
      <c r="O100" s="572" t="str">
        <f t="shared" si="13"/>
        <v/>
      </c>
      <c r="P100" s="572" t="str">
        <f t="shared" si="14"/>
        <v/>
      </c>
      <c r="T100" s="60"/>
      <c r="V100" s="6">
        <v>9.6</v>
      </c>
      <c r="W100" s="6">
        <v>0.96</v>
      </c>
    </row>
    <row r="101" spans="1:23" x14ac:dyDescent="0.25">
      <c r="A101" s="233"/>
      <c r="B101" s="48"/>
      <c r="C101" s="553" t="s">
        <v>64</v>
      </c>
      <c r="D101" s="57">
        <f t="shared" si="9"/>
        <v>0</v>
      </c>
      <c r="E101" s="560" t="str">
        <f t="shared" si="15"/>
        <v/>
      </c>
      <c r="F101" s="560" t="str">
        <f t="shared" si="16"/>
        <v/>
      </c>
      <c r="G101" s="560" t="str">
        <f t="shared" si="17"/>
        <v/>
      </c>
      <c r="H101" s="560" t="str">
        <f t="shared" si="11"/>
        <v/>
      </c>
      <c r="L101" s="60"/>
      <c r="M101" s="571" t="str">
        <f t="shared" si="10"/>
        <v/>
      </c>
      <c r="N101" s="572" t="str">
        <f t="shared" si="12"/>
        <v/>
      </c>
      <c r="O101" s="572" t="str">
        <f t="shared" si="13"/>
        <v/>
      </c>
      <c r="P101" s="572" t="str">
        <f t="shared" si="14"/>
        <v/>
      </c>
      <c r="T101" s="60"/>
      <c r="V101" s="556">
        <v>9.6999999999999993</v>
      </c>
      <c r="W101" s="6">
        <v>0.97</v>
      </c>
    </row>
    <row r="102" spans="1:23" x14ac:dyDescent="0.25">
      <c r="A102" s="231"/>
      <c r="B102" s="130"/>
      <c r="C102" s="553" t="s">
        <v>65</v>
      </c>
      <c r="D102" s="57">
        <f t="shared" si="9"/>
        <v>0</v>
      </c>
      <c r="E102" s="560" t="str">
        <f t="shared" si="15"/>
        <v/>
      </c>
      <c r="F102" s="560" t="str">
        <f t="shared" si="16"/>
        <v/>
      </c>
      <c r="G102" s="560" t="str">
        <f t="shared" si="17"/>
        <v/>
      </c>
      <c r="H102" s="560" t="str">
        <f t="shared" si="11"/>
        <v/>
      </c>
      <c r="L102" s="60"/>
      <c r="M102" s="571" t="str">
        <f t="shared" si="10"/>
        <v/>
      </c>
      <c r="N102" s="572" t="str">
        <f t="shared" si="12"/>
        <v/>
      </c>
      <c r="O102" s="572" t="str">
        <f t="shared" si="13"/>
        <v/>
      </c>
      <c r="P102" s="572" t="str">
        <f t="shared" si="14"/>
        <v/>
      </c>
      <c r="T102" s="60"/>
      <c r="V102" s="6">
        <v>9.8000000000000007</v>
      </c>
      <c r="W102" s="6">
        <v>0.98</v>
      </c>
    </row>
    <row r="103" spans="1:23" x14ac:dyDescent="0.25">
      <c r="A103" s="233"/>
      <c r="B103" s="48"/>
      <c r="C103" s="553" t="s">
        <v>64</v>
      </c>
      <c r="D103" s="57">
        <f t="shared" si="9"/>
        <v>0</v>
      </c>
      <c r="E103" s="560" t="str">
        <f t="shared" si="15"/>
        <v/>
      </c>
      <c r="F103" s="560" t="str">
        <f t="shared" si="16"/>
        <v/>
      </c>
      <c r="G103" s="560" t="str">
        <f t="shared" si="17"/>
        <v/>
      </c>
      <c r="H103" s="560" t="str">
        <f t="shared" si="11"/>
        <v/>
      </c>
      <c r="L103" s="60"/>
      <c r="M103" s="571" t="str">
        <f t="shared" si="10"/>
        <v/>
      </c>
      <c r="N103" s="572" t="str">
        <f t="shared" si="12"/>
        <v/>
      </c>
      <c r="O103" s="572" t="str">
        <f t="shared" si="13"/>
        <v/>
      </c>
      <c r="P103" s="572" t="str">
        <f t="shared" si="14"/>
        <v/>
      </c>
      <c r="T103" s="60"/>
      <c r="V103" s="556">
        <v>9.9</v>
      </c>
      <c r="W103" s="6">
        <v>0.99</v>
      </c>
    </row>
    <row r="104" spans="1:23" x14ac:dyDescent="0.25">
      <c r="A104" s="231"/>
      <c r="B104" s="130"/>
      <c r="C104" s="553" t="s">
        <v>65</v>
      </c>
      <c r="D104" s="57">
        <f t="shared" si="9"/>
        <v>0</v>
      </c>
      <c r="E104" s="560" t="str">
        <f t="shared" si="15"/>
        <v/>
      </c>
      <c r="F104" s="560" t="str">
        <f t="shared" si="16"/>
        <v/>
      </c>
      <c r="G104" s="560" t="str">
        <f t="shared" si="17"/>
        <v/>
      </c>
      <c r="H104" s="560" t="str">
        <f t="shared" si="11"/>
        <v/>
      </c>
      <c r="L104" s="60"/>
      <c r="M104" s="571" t="str">
        <f t="shared" si="10"/>
        <v/>
      </c>
      <c r="N104" s="572" t="str">
        <f t="shared" si="12"/>
        <v/>
      </c>
      <c r="O104" s="572" t="str">
        <f t="shared" si="13"/>
        <v/>
      </c>
      <c r="P104" s="572" t="str">
        <f t="shared" si="14"/>
        <v/>
      </c>
      <c r="T104" s="60"/>
      <c r="V104" s="6">
        <v>10</v>
      </c>
      <c r="W104" s="6">
        <v>1</v>
      </c>
    </row>
    <row r="105" spans="1:23" x14ac:dyDescent="0.25">
      <c r="A105" s="233"/>
      <c r="B105" s="48"/>
      <c r="C105" s="553" t="s">
        <v>64</v>
      </c>
      <c r="D105" s="57">
        <f t="shared" si="9"/>
        <v>0</v>
      </c>
      <c r="E105" s="560" t="str">
        <f t="shared" si="15"/>
        <v/>
      </c>
      <c r="F105" s="560" t="str">
        <f t="shared" si="16"/>
        <v/>
      </c>
      <c r="G105" s="560" t="str">
        <f t="shared" si="17"/>
        <v/>
      </c>
      <c r="H105" s="560" t="str">
        <f t="shared" si="11"/>
        <v/>
      </c>
      <c r="L105" s="60"/>
      <c r="M105" s="571" t="str">
        <f t="shared" si="10"/>
        <v/>
      </c>
      <c r="N105" s="572" t="str">
        <f t="shared" si="12"/>
        <v/>
      </c>
      <c r="O105" s="572" t="str">
        <f t="shared" si="13"/>
        <v/>
      </c>
      <c r="P105" s="572" t="str">
        <f t="shared" si="14"/>
        <v/>
      </c>
      <c r="T105" s="60"/>
      <c r="V105" s="556">
        <v>10.1</v>
      </c>
      <c r="W105" s="6">
        <v>1.01</v>
      </c>
    </row>
    <row r="106" spans="1:23" x14ac:dyDescent="0.25">
      <c r="A106" s="231"/>
      <c r="B106" s="130"/>
      <c r="C106" s="553" t="s">
        <v>65</v>
      </c>
      <c r="D106" s="57">
        <f t="shared" si="9"/>
        <v>0</v>
      </c>
      <c r="E106" s="560" t="str">
        <f t="shared" si="15"/>
        <v/>
      </c>
      <c r="F106" s="560" t="str">
        <f t="shared" si="16"/>
        <v/>
      </c>
      <c r="G106" s="560" t="str">
        <f t="shared" si="17"/>
        <v/>
      </c>
      <c r="H106" s="560" t="str">
        <f t="shared" si="11"/>
        <v/>
      </c>
      <c r="L106" s="60"/>
      <c r="M106" s="571" t="str">
        <f t="shared" si="10"/>
        <v/>
      </c>
      <c r="N106" s="572" t="str">
        <f t="shared" si="12"/>
        <v/>
      </c>
      <c r="O106" s="572" t="str">
        <f t="shared" si="13"/>
        <v/>
      </c>
      <c r="P106" s="572" t="str">
        <f t="shared" si="14"/>
        <v/>
      </c>
      <c r="T106" s="60"/>
      <c r="V106" s="6">
        <v>10.199999999999999</v>
      </c>
      <c r="W106" s="6">
        <v>1.02</v>
      </c>
    </row>
    <row r="107" spans="1:23" x14ac:dyDescent="0.25">
      <c r="A107" s="233"/>
      <c r="B107" s="48"/>
      <c r="C107" s="553" t="s">
        <v>64</v>
      </c>
      <c r="D107" s="57">
        <f t="shared" si="9"/>
        <v>0</v>
      </c>
      <c r="E107" s="560" t="str">
        <f t="shared" si="15"/>
        <v/>
      </c>
      <c r="F107" s="560" t="str">
        <f t="shared" si="16"/>
        <v/>
      </c>
      <c r="G107" s="560" t="str">
        <f t="shared" si="17"/>
        <v/>
      </c>
      <c r="H107" s="560" t="str">
        <f t="shared" si="11"/>
        <v/>
      </c>
      <c r="L107" s="60"/>
      <c r="M107" s="571" t="str">
        <f t="shared" si="10"/>
        <v/>
      </c>
      <c r="N107" s="572" t="str">
        <f t="shared" si="12"/>
        <v/>
      </c>
      <c r="O107" s="572" t="str">
        <f t="shared" si="13"/>
        <v/>
      </c>
      <c r="P107" s="572" t="str">
        <f t="shared" si="14"/>
        <v/>
      </c>
      <c r="T107" s="60"/>
      <c r="V107" s="556">
        <v>10.3</v>
      </c>
      <c r="W107" s="6">
        <v>1.03</v>
      </c>
    </row>
    <row r="108" spans="1:23" x14ac:dyDescent="0.25">
      <c r="A108" s="231"/>
      <c r="B108" s="130"/>
      <c r="C108" s="553" t="s">
        <v>65</v>
      </c>
      <c r="D108" s="57">
        <f t="shared" si="9"/>
        <v>0</v>
      </c>
      <c r="E108" s="560" t="str">
        <f t="shared" si="15"/>
        <v/>
      </c>
      <c r="F108" s="560" t="str">
        <f t="shared" si="16"/>
        <v/>
      </c>
      <c r="G108" s="560" t="str">
        <f t="shared" si="17"/>
        <v/>
      </c>
      <c r="H108" s="560" t="str">
        <f t="shared" si="11"/>
        <v/>
      </c>
      <c r="L108" s="60"/>
      <c r="M108" s="571" t="str">
        <f t="shared" si="10"/>
        <v/>
      </c>
      <c r="N108" s="572" t="str">
        <f t="shared" si="12"/>
        <v/>
      </c>
      <c r="O108" s="572" t="str">
        <f t="shared" si="13"/>
        <v/>
      </c>
      <c r="P108" s="572" t="str">
        <f t="shared" si="14"/>
        <v/>
      </c>
      <c r="T108" s="60"/>
      <c r="V108" s="6">
        <v>10.4</v>
      </c>
      <c r="W108" s="6">
        <v>1.04</v>
      </c>
    </row>
    <row r="109" spans="1:23" x14ac:dyDescent="0.25">
      <c r="A109" s="233"/>
      <c r="B109" s="48"/>
      <c r="C109" s="553" t="s">
        <v>64</v>
      </c>
      <c r="D109" s="57">
        <f t="shared" si="9"/>
        <v>0</v>
      </c>
      <c r="E109" s="560" t="str">
        <f t="shared" si="15"/>
        <v/>
      </c>
      <c r="F109" s="560" t="str">
        <f t="shared" si="16"/>
        <v/>
      </c>
      <c r="G109" s="560" t="str">
        <f t="shared" si="17"/>
        <v/>
      </c>
      <c r="H109" s="560" t="str">
        <f t="shared" si="11"/>
        <v/>
      </c>
      <c r="L109" s="60"/>
      <c r="M109" s="571" t="str">
        <f t="shared" si="10"/>
        <v/>
      </c>
      <c r="N109" s="572" t="str">
        <f t="shared" si="12"/>
        <v/>
      </c>
      <c r="O109" s="572" t="str">
        <f t="shared" si="13"/>
        <v/>
      </c>
      <c r="P109" s="572" t="str">
        <f t="shared" si="14"/>
        <v/>
      </c>
      <c r="T109" s="60"/>
      <c r="V109" s="556">
        <v>10.5</v>
      </c>
      <c r="W109" s="6">
        <v>1.05</v>
      </c>
    </row>
    <row r="110" spans="1:23" x14ac:dyDescent="0.25">
      <c r="A110" s="231"/>
      <c r="B110" s="130"/>
      <c r="C110" s="553" t="s">
        <v>65</v>
      </c>
      <c r="D110" s="57">
        <f t="shared" si="9"/>
        <v>0</v>
      </c>
      <c r="E110" s="560" t="str">
        <f t="shared" si="15"/>
        <v/>
      </c>
      <c r="F110" s="560" t="str">
        <f t="shared" si="16"/>
        <v/>
      </c>
      <c r="G110" s="560" t="str">
        <f t="shared" si="17"/>
        <v/>
      </c>
      <c r="H110" s="560" t="str">
        <f t="shared" si="11"/>
        <v/>
      </c>
      <c r="L110" s="60"/>
      <c r="M110" s="571" t="str">
        <f t="shared" si="10"/>
        <v/>
      </c>
      <c r="N110" s="572" t="str">
        <f t="shared" si="12"/>
        <v/>
      </c>
      <c r="O110" s="572" t="str">
        <f t="shared" si="13"/>
        <v/>
      </c>
      <c r="P110" s="572" t="str">
        <f t="shared" si="14"/>
        <v/>
      </c>
      <c r="T110" s="60"/>
      <c r="V110" s="6">
        <v>10.6</v>
      </c>
      <c r="W110" s="6">
        <v>1.06</v>
      </c>
    </row>
    <row r="111" spans="1:23" x14ac:dyDescent="0.25">
      <c r="A111" s="233"/>
      <c r="B111" s="48"/>
      <c r="C111" s="553" t="s">
        <v>64</v>
      </c>
      <c r="D111" s="57">
        <f t="shared" si="9"/>
        <v>0</v>
      </c>
      <c r="E111" s="560" t="str">
        <f t="shared" si="15"/>
        <v/>
      </c>
      <c r="F111" s="560" t="str">
        <f t="shared" si="16"/>
        <v/>
      </c>
      <c r="G111" s="560" t="str">
        <f t="shared" si="17"/>
        <v/>
      </c>
      <c r="H111" s="560" t="str">
        <f t="shared" si="11"/>
        <v/>
      </c>
      <c r="L111" s="60"/>
      <c r="M111" s="571" t="str">
        <f t="shared" si="10"/>
        <v/>
      </c>
      <c r="N111" s="572" t="str">
        <f t="shared" si="12"/>
        <v/>
      </c>
      <c r="O111" s="572" t="str">
        <f t="shared" si="13"/>
        <v/>
      </c>
      <c r="P111" s="572" t="str">
        <f t="shared" si="14"/>
        <v/>
      </c>
      <c r="T111" s="60"/>
      <c r="V111" s="556">
        <v>10.7</v>
      </c>
      <c r="W111" s="6">
        <v>1.07</v>
      </c>
    </row>
    <row r="112" spans="1:23" x14ac:dyDescent="0.25">
      <c r="A112" s="231"/>
      <c r="B112" s="130"/>
      <c r="C112" s="553" t="s">
        <v>65</v>
      </c>
      <c r="D112" s="57">
        <f t="shared" si="9"/>
        <v>0</v>
      </c>
      <c r="E112" s="560" t="str">
        <f t="shared" si="15"/>
        <v/>
      </c>
      <c r="F112" s="560" t="str">
        <f t="shared" si="16"/>
        <v/>
      </c>
      <c r="G112" s="560" t="str">
        <f t="shared" si="17"/>
        <v/>
      </c>
      <c r="H112" s="560" t="str">
        <f t="shared" si="11"/>
        <v/>
      </c>
      <c r="L112" s="60"/>
      <c r="M112" s="571" t="str">
        <f t="shared" si="10"/>
        <v/>
      </c>
      <c r="N112" s="572" t="str">
        <f t="shared" si="12"/>
        <v/>
      </c>
      <c r="O112" s="572" t="str">
        <f t="shared" si="13"/>
        <v/>
      </c>
      <c r="P112" s="572" t="str">
        <f t="shared" si="14"/>
        <v/>
      </c>
      <c r="T112" s="60"/>
      <c r="V112" s="6">
        <v>10.8</v>
      </c>
      <c r="W112" s="6">
        <v>1.08</v>
      </c>
    </row>
    <row r="113" spans="1:23" x14ac:dyDescent="0.25">
      <c r="A113" s="233"/>
      <c r="B113" s="48"/>
      <c r="C113" s="553" t="s">
        <v>64</v>
      </c>
      <c r="D113" s="57">
        <f t="shared" si="9"/>
        <v>0</v>
      </c>
      <c r="E113" s="560" t="str">
        <f t="shared" si="15"/>
        <v/>
      </c>
      <c r="F113" s="560" t="str">
        <f t="shared" si="16"/>
        <v/>
      </c>
      <c r="G113" s="560" t="str">
        <f t="shared" si="17"/>
        <v/>
      </c>
      <c r="H113" s="560" t="str">
        <f t="shared" si="11"/>
        <v/>
      </c>
      <c r="L113" s="60"/>
      <c r="M113" s="571" t="str">
        <f t="shared" si="10"/>
        <v/>
      </c>
      <c r="N113" s="572" t="str">
        <f t="shared" si="12"/>
        <v/>
      </c>
      <c r="O113" s="572" t="str">
        <f t="shared" si="13"/>
        <v/>
      </c>
      <c r="P113" s="572" t="str">
        <f t="shared" si="14"/>
        <v/>
      </c>
      <c r="T113" s="60"/>
      <c r="V113" s="556">
        <v>10.9</v>
      </c>
      <c r="W113" s="6">
        <v>1.0900000000000001</v>
      </c>
    </row>
    <row r="114" spans="1:23" x14ac:dyDescent="0.25">
      <c r="A114" s="231"/>
      <c r="B114" s="130"/>
      <c r="C114" s="553" t="s">
        <v>65</v>
      </c>
      <c r="D114" s="57">
        <f t="shared" si="9"/>
        <v>0</v>
      </c>
      <c r="E114" s="560" t="str">
        <f t="shared" si="15"/>
        <v/>
      </c>
      <c r="F114" s="560" t="str">
        <f t="shared" si="16"/>
        <v/>
      </c>
      <c r="G114" s="560" t="str">
        <f t="shared" si="17"/>
        <v/>
      </c>
      <c r="H114" s="560" t="str">
        <f t="shared" si="11"/>
        <v/>
      </c>
      <c r="L114" s="60"/>
      <c r="M114" s="571" t="str">
        <f t="shared" si="10"/>
        <v/>
      </c>
      <c r="N114" s="572" t="str">
        <f t="shared" si="12"/>
        <v/>
      </c>
      <c r="O114" s="572" t="str">
        <f t="shared" si="13"/>
        <v/>
      </c>
      <c r="P114" s="572" t="str">
        <f t="shared" si="14"/>
        <v/>
      </c>
      <c r="T114" s="60"/>
      <c r="V114" s="6">
        <v>11</v>
      </c>
      <c r="W114" s="6">
        <v>1.1000000000000001</v>
      </c>
    </row>
    <row r="115" spans="1:23" x14ac:dyDescent="0.25">
      <c r="A115" s="233"/>
      <c r="B115" s="48"/>
      <c r="C115" s="553" t="s">
        <v>64</v>
      </c>
      <c r="D115" s="57">
        <f t="shared" si="9"/>
        <v>0</v>
      </c>
      <c r="E115" s="560" t="str">
        <f t="shared" si="15"/>
        <v/>
      </c>
      <c r="F115" s="560" t="str">
        <f t="shared" si="16"/>
        <v/>
      </c>
      <c r="G115" s="560" t="str">
        <f t="shared" si="17"/>
        <v/>
      </c>
      <c r="H115" s="560" t="str">
        <f t="shared" si="11"/>
        <v/>
      </c>
      <c r="L115" s="60"/>
      <c r="M115" s="571" t="str">
        <f t="shared" si="10"/>
        <v/>
      </c>
      <c r="N115" s="572" t="str">
        <f t="shared" si="12"/>
        <v/>
      </c>
      <c r="O115" s="572" t="str">
        <f t="shared" si="13"/>
        <v/>
      </c>
      <c r="P115" s="572" t="str">
        <f t="shared" si="14"/>
        <v/>
      </c>
      <c r="T115" s="60"/>
      <c r="V115" s="556">
        <v>11.1</v>
      </c>
      <c r="W115" s="6">
        <v>1.1100000000000001</v>
      </c>
    </row>
    <row r="116" spans="1:23" x14ac:dyDescent="0.25">
      <c r="A116" s="231"/>
      <c r="B116" s="130"/>
      <c r="C116" s="553" t="s">
        <v>65</v>
      </c>
      <c r="D116" s="57">
        <f t="shared" si="9"/>
        <v>0</v>
      </c>
      <c r="E116" s="560" t="str">
        <f t="shared" si="15"/>
        <v/>
      </c>
      <c r="F116" s="560" t="str">
        <f t="shared" si="16"/>
        <v/>
      </c>
      <c r="G116" s="560" t="str">
        <f t="shared" si="17"/>
        <v/>
      </c>
      <c r="H116" s="560" t="str">
        <f t="shared" si="11"/>
        <v/>
      </c>
      <c r="L116" s="60"/>
      <c r="M116" s="571" t="str">
        <f t="shared" si="10"/>
        <v/>
      </c>
      <c r="N116" s="572" t="str">
        <f t="shared" si="12"/>
        <v/>
      </c>
      <c r="O116" s="572" t="str">
        <f t="shared" si="13"/>
        <v/>
      </c>
      <c r="P116" s="572" t="str">
        <f t="shared" si="14"/>
        <v/>
      </c>
      <c r="T116" s="60"/>
      <c r="V116" s="6">
        <v>11.2</v>
      </c>
      <c r="W116" s="6">
        <v>1.1200000000000001</v>
      </c>
    </row>
    <row r="117" spans="1:23" x14ac:dyDescent="0.25">
      <c r="A117" s="233"/>
      <c r="B117" s="48"/>
      <c r="C117" s="553" t="s">
        <v>64</v>
      </c>
      <c r="D117" s="57">
        <f t="shared" si="9"/>
        <v>0</v>
      </c>
      <c r="E117" s="560" t="str">
        <f t="shared" si="15"/>
        <v/>
      </c>
      <c r="F117" s="560" t="str">
        <f t="shared" si="16"/>
        <v/>
      </c>
      <c r="G117" s="560" t="str">
        <f t="shared" si="17"/>
        <v/>
      </c>
      <c r="H117" s="560" t="str">
        <f t="shared" si="11"/>
        <v/>
      </c>
      <c r="L117" s="60"/>
      <c r="M117" s="571" t="str">
        <f t="shared" si="10"/>
        <v/>
      </c>
      <c r="N117" s="572" t="str">
        <f t="shared" si="12"/>
        <v/>
      </c>
      <c r="O117" s="572" t="str">
        <f t="shared" si="13"/>
        <v/>
      </c>
      <c r="P117" s="572" t="str">
        <f t="shared" si="14"/>
        <v/>
      </c>
      <c r="T117" s="60"/>
      <c r="V117" s="556">
        <v>11.3</v>
      </c>
      <c r="W117" s="6">
        <v>1.1299999999999999</v>
      </c>
    </row>
    <row r="118" spans="1:23" x14ac:dyDescent="0.25">
      <c r="A118" s="231"/>
      <c r="B118" s="130"/>
      <c r="C118" s="553" t="s">
        <v>65</v>
      </c>
      <c r="D118" s="57">
        <f t="shared" si="9"/>
        <v>0</v>
      </c>
      <c r="E118" s="560" t="str">
        <f t="shared" si="15"/>
        <v/>
      </c>
      <c r="F118" s="560" t="str">
        <f t="shared" si="16"/>
        <v/>
      </c>
      <c r="G118" s="560" t="str">
        <f t="shared" si="17"/>
        <v/>
      </c>
      <c r="H118" s="560" t="str">
        <f t="shared" si="11"/>
        <v/>
      </c>
      <c r="L118" s="60"/>
      <c r="M118" s="571" t="str">
        <f t="shared" si="10"/>
        <v/>
      </c>
      <c r="N118" s="572" t="str">
        <f t="shared" si="12"/>
        <v/>
      </c>
      <c r="O118" s="572" t="str">
        <f t="shared" si="13"/>
        <v/>
      </c>
      <c r="P118" s="572" t="str">
        <f t="shared" si="14"/>
        <v/>
      </c>
      <c r="T118" s="60"/>
      <c r="V118" s="6">
        <v>11.4</v>
      </c>
      <c r="W118" s="6">
        <v>1.1399999999999999</v>
      </c>
    </row>
    <row r="119" spans="1:23" x14ac:dyDescent="0.25">
      <c r="A119" s="233"/>
      <c r="B119" s="48"/>
      <c r="C119" s="553" t="s">
        <v>64</v>
      </c>
      <c r="D119" s="57">
        <f t="shared" si="9"/>
        <v>0</v>
      </c>
      <c r="E119" s="560" t="str">
        <f t="shared" si="15"/>
        <v/>
      </c>
      <c r="F119" s="560" t="str">
        <f t="shared" si="16"/>
        <v/>
      </c>
      <c r="G119" s="560" t="str">
        <f t="shared" si="17"/>
        <v/>
      </c>
      <c r="H119" s="560" t="str">
        <f t="shared" si="11"/>
        <v/>
      </c>
      <c r="L119" s="60"/>
      <c r="M119" s="571" t="str">
        <f t="shared" si="10"/>
        <v/>
      </c>
      <c r="N119" s="572" t="str">
        <f t="shared" si="12"/>
        <v/>
      </c>
      <c r="O119" s="572" t="str">
        <f t="shared" si="13"/>
        <v/>
      </c>
      <c r="P119" s="572" t="str">
        <f t="shared" si="14"/>
        <v/>
      </c>
      <c r="T119" s="60"/>
      <c r="V119" s="556">
        <v>11.5</v>
      </c>
      <c r="W119" s="6">
        <v>1.1499999999999999</v>
      </c>
    </row>
    <row r="120" spans="1:23" x14ac:dyDescent="0.25">
      <c r="A120" s="231"/>
      <c r="B120" s="130"/>
      <c r="C120" s="553" t="s">
        <v>65</v>
      </c>
      <c r="D120" s="57">
        <f t="shared" si="9"/>
        <v>0</v>
      </c>
      <c r="E120" s="560" t="str">
        <f t="shared" si="15"/>
        <v/>
      </c>
      <c r="F120" s="560" t="str">
        <f t="shared" si="16"/>
        <v/>
      </c>
      <c r="G120" s="560" t="str">
        <f t="shared" si="17"/>
        <v/>
      </c>
      <c r="H120" s="560" t="str">
        <f t="shared" si="11"/>
        <v/>
      </c>
      <c r="L120" s="60"/>
      <c r="M120" s="571" t="str">
        <f t="shared" si="10"/>
        <v/>
      </c>
      <c r="N120" s="572" t="str">
        <f t="shared" si="12"/>
        <v/>
      </c>
      <c r="O120" s="572" t="str">
        <f t="shared" si="13"/>
        <v/>
      </c>
      <c r="P120" s="572" t="str">
        <f t="shared" si="14"/>
        <v/>
      </c>
      <c r="T120" s="60"/>
      <c r="V120" s="6">
        <v>11.6</v>
      </c>
      <c r="W120" s="6">
        <v>1.1599999999999999</v>
      </c>
    </row>
    <row r="121" spans="1:23" x14ac:dyDescent="0.25">
      <c r="A121" s="233"/>
      <c r="B121" s="48"/>
      <c r="C121" s="553" t="s">
        <v>64</v>
      </c>
      <c r="D121" s="57">
        <f t="shared" si="9"/>
        <v>0</v>
      </c>
      <c r="E121" s="560" t="str">
        <f t="shared" si="15"/>
        <v/>
      </c>
      <c r="F121" s="560" t="str">
        <f t="shared" si="16"/>
        <v/>
      </c>
      <c r="G121" s="560" t="str">
        <f t="shared" si="17"/>
        <v/>
      </c>
      <c r="H121" s="560" t="str">
        <f t="shared" si="11"/>
        <v/>
      </c>
      <c r="L121" s="60"/>
      <c r="M121" s="571" t="str">
        <f t="shared" si="10"/>
        <v/>
      </c>
      <c r="N121" s="572" t="str">
        <f t="shared" si="12"/>
        <v/>
      </c>
      <c r="O121" s="572" t="str">
        <f t="shared" si="13"/>
        <v/>
      </c>
      <c r="P121" s="572" t="str">
        <f t="shared" si="14"/>
        <v/>
      </c>
      <c r="T121" s="60"/>
      <c r="V121" s="556">
        <v>11.7</v>
      </c>
      <c r="W121" s="6">
        <v>1.17</v>
      </c>
    </row>
    <row r="122" spans="1:23" x14ac:dyDescent="0.25">
      <c r="A122" s="231"/>
      <c r="B122" s="130"/>
      <c r="C122" s="553" t="s">
        <v>65</v>
      </c>
      <c r="D122" s="57">
        <f t="shared" si="9"/>
        <v>0</v>
      </c>
      <c r="E122" s="560" t="str">
        <f t="shared" si="15"/>
        <v/>
      </c>
      <c r="F122" s="560" t="str">
        <f t="shared" si="16"/>
        <v/>
      </c>
      <c r="G122" s="560" t="str">
        <f t="shared" si="17"/>
        <v/>
      </c>
      <c r="H122" s="560" t="str">
        <f t="shared" si="11"/>
        <v/>
      </c>
      <c r="L122" s="60"/>
      <c r="M122" s="571" t="str">
        <f t="shared" si="10"/>
        <v/>
      </c>
      <c r="N122" s="572" t="str">
        <f t="shared" si="12"/>
        <v/>
      </c>
      <c r="O122" s="572" t="str">
        <f t="shared" si="13"/>
        <v/>
      </c>
      <c r="P122" s="572" t="str">
        <f t="shared" si="14"/>
        <v/>
      </c>
      <c r="T122" s="60"/>
      <c r="V122" s="6">
        <v>11.8</v>
      </c>
      <c r="W122" s="6">
        <v>1.18</v>
      </c>
    </row>
    <row r="123" spans="1:23" x14ac:dyDescent="0.25">
      <c r="A123" s="233"/>
      <c r="B123" s="48"/>
      <c r="C123" s="553" t="s">
        <v>64</v>
      </c>
      <c r="D123" s="57">
        <f t="shared" si="9"/>
        <v>0</v>
      </c>
      <c r="E123" s="560" t="str">
        <f t="shared" si="15"/>
        <v/>
      </c>
      <c r="F123" s="560" t="str">
        <f t="shared" si="16"/>
        <v/>
      </c>
      <c r="G123" s="560" t="str">
        <f t="shared" si="17"/>
        <v/>
      </c>
      <c r="H123" s="560" t="str">
        <f t="shared" si="11"/>
        <v/>
      </c>
      <c r="L123" s="60"/>
      <c r="M123" s="571" t="str">
        <f t="shared" si="10"/>
        <v/>
      </c>
      <c r="N123" s="572" t="str">
        <f t="shared" si="12"/>
        <v/>
      </c>
      <c r="O123" s="572" t="str">
        <f t="shared" si="13"/>
        <v/>
      </c>
      <c r="P123" s="572" t="str">
        <f t="shared" si="14"/>
        <v/>
      </c>
      <c r="T123" s="60"/>
      <c r="V123" s="556">
        <v>11.9</v>
      </c>
      <c r="W123" s="6">
        <v>1.19</v>
      </c>
    </row>
    <row r="124" spans="1:23" x14ac:dyDescent="0.25">
      <c r="A124" s="231"/>
      <c r="B124" s="130"/>
      <c r="C124" s="553" t="s">
        <v>65</v>
      </c>
      <c r="D124" s="57">
        <f t="shared" si="9"/>
        <v>0</v>
      </c>
      <c r="E124" s="560" t="str">
        <f t="shared" si="15"/>
        <v/>
      </c>
      <c r="F124" s="560" t="str">
        <f t="shared" si="16"/>
        <v/>
      </c>
      <c r="G124" s="560" t="str">
        <f t="shared" si="17"/>
        <v/>
      </c>
      <c r="H124" s="560" t="str">
        <f t="shared" si="11"/>
        <v/>
      </c>
      <c r="L124" s="60"/>
      <c r="M124" s="571" t="str">
        <f t="shared" si="10"/>
        <v/>
      </c>
      <c r="N124" s="572" t="str">
        <f t="shared" si="12"/>
        <v/>
      </c>
      <c r="O124" s="572" t="str">
        <f t="shared" si="13"/>
        <v/>
      </c>
      <c r="P124" s="572" t="str">
        <f t="shared" si="14"/>
        <v/>
      </c>
      <c r="T124" s="60"/>
      <c r="V124" s="6">
        <v>12</v>
      </c>
      <c r="W124" s="6">
        <v>1.2</v>
      </c>
    </row>
    <row r="125" spans="1:23" x14ac:dyDescent="0.25">
      <c r="A125" s="233"/>
      <c r="B125" s="48"/>
      <c r="C125" s="553" t="s">
        <v>64</v>
      </c>
      <c r="D125" s="57">
        <f t="shared" si="9"/>
        <v>0</v>
      </c>
      <c r="E125" s="560" t="str">
        <f t="shared" si="15"/>
        <v/>
      </c>
      <c r="F125" s="560" t="str">
        <f t="shared" si="16"/>
        <v/>
      </c>
      <c r="G125" s="560" t="str">
        <f t="shared" si="17"/>
        <v/>
      </c>
      <c r="H125" s="560" t="str">
        <f t="shared" si="11"/>
        <v/>
      </c>
      <c r="L125" s="60"/>
      <c r="M125" s="571" t="str">
        <f t="shared" si="10"/>
        <v/>
      </c>
      <c r="N125" s="572" t="str">
        <f t="shared" si="12"/>
        <v/>
      </c>
      <c r="O125" s="572" t="str">
        <f t="shared" si="13"/>
        <v/>
      </c>
      <c r="P125" s="572" t="str">
        <f t="shared" si="14"/>
        <v/>
      </c>
      <c r="T125" s="60"/>
      <c r="V125" s="556">
        <v>12.1</v>
      </c>
      <c r="W125" s="6">
        <v>1.21</v>
      </c>
    </row>
    <row r="126" spans="1:23" x14ac:dyDescent="0.25">
      <c r="A126" s="231"/>
      <c r="B126" s="130"/>
      <c r="C126" s="553" t="s">
        <v>65</v>
      </c>
      <c r="D126" s="57">
        <f t="shared" si="9"/>
        <v>0</v>
      </c>
      <c r="E126" s="560" t="str">
        <f t="shared" si="15"/>
        <v/>
      </c>
      <c r="F126" s="560" t="str">
        <f t="shared" si="16"/>
        <v/>
      </c>
      <c r="G126" s="560" t="str">
        <f t="shared" si="17"/>
        <v/>
      </c>
      <c r="H126" s="560" t="str">
        <f t="shared" si="11"/>
        <v/>
      </c>
      <c r="L126" s="60"/>
      <c r="M126" s="571" t="str">
        <f t="shared" si="10"/>
        <v/>
      </c>
      <c r="N126" s="572" t="str">
        <f t="shared" si="12"/>
        <v/>
      </c>
      <c r="O126" s="572" t="str">
        <f t="shared" si="13"/>
        <v/>
      </c>
      <c r="P126" s="572" t="str">
        <f t="shared" si="14"/>
        <v/>
      </c>
      <c r="T126" s="60"/>
      <c r="V126" s="6">
        <v>12.2</v>
      </c>
      <c r="W126" s="6">
        <v>1.22</v>
      </c>
    </row>
    <row r="127" spans="1:23" x14ac:dyDescent="0.25">
      <c r="A127" s="233"/>
      <c r="B127" s="48"/>
      <c r="C127" s="553" t="s">
        <v>64</v>
      </c>
      <c r="D127" s="57">
        <f t="shared" si="9"/>
        <v>0</v>
      </c>
      <c r="E127" s="560" t="str">
        <f t="shared" si="15"/>
        <v/>
      </c>
      <c r="F127" s="560" t="str">
        <f t="shared" si="16"/>
        <v/>
      </c>
      <c r="G127" s="560" t="str">
        <f t="shared" si="17"/>
        <v/>
      </c>
      <c r="H127" s="560" t="str">
        <f t="shared" si="11"/>
        <v/>
      </c>
      <c r="L127" s="60"/>
      <c r="M127" s="571" t="str">
        <f t="shared" si="10"/>
        <v/>
      </c>
      <c r="N127" s="572" t="str">
        <f t="shared" si="12"/>
        <v/>
      </c>
      <c r="O127" s="572" t="str">
        <f t="shared" si="13"/>
        <v/>
      </c>
      <c r="P127" s="572" t="str">
        <f t="shared" si="14"/>
        <v/>
      </c>
      <c r="T127" s="60"/>
      <c r="V127" s="556">
        <v>12.3</v>
      </c>
      <c r="W127" s="6">
        <v>1.23</v>
      </c>
    </row>
    <row r="128" spans="1:23" x14ac:dyDescent="0.25">
      <c r="A128" s="231"/>
      <c r="B128" s="130"/>
      <c r="C128" s="553" t="s">
        <v>65</v>
      </c>
      <c r="D128" s="57">
        <f t="shared" si="9"/>
        <v>0</v>
      </c>
      <c r="E128" s="560" t="str">
        <f t="shared" si="15"/>
        <v/>
      </c>
      <c r="F128" s="560" t="str">
        <f t="shared" si="16"/>
        <v/>
      </c>
      <c r="G128" s="560" t="str">
        <f t="shared" si="17"/>
        <v/>
      </c>
      <c r="H128" s="560" t="str">
        <f t="shared" si="11"/>
        <v/>
      </c>
      <c r="L128" s="60"/>
      <c r="M128" s="571" t="str">
        <f t="shared" si="10"/>
        <v/>
      </c>
      <c r="N128" s="572" t="str">
        <f t="shared" si="12"/>
        <v/>
      </c>
      <c r="O128" s="572" t="str">
        <f t="shared" si="13"/>
        <v/>
      </c>
      <c r="P128" s="572" t="str">
        <f t="shared" si="14"/>
        <v/>
      </c>
      <c r="T128" s="60"/>
      <c r="V128" s="6">
        <v>12.4</v>
      </c>
      <c r="W128" s="6">
        <v>1.24</v>
      </c>
    </row>
    <row r="129" spans="1:23" x14ac:dyDescent="0.25">
      <c r="A129" s="233"/>
      <c r="B129" s="48"/>
      <c r="C129" s="553" t="s">
        <v>64</v>
      </c>
      <c r="D129" s="57">
        <f t="shared" si="9"/>
        <v>0</v>
      </c>
      <c r="E129" s="560" t="str">
        <f t="shared" si="15"/>
        <v/>
      </c>
      <c r="F129" s="560" t="str">
        <f t="shared" si="16"/>
        <v/>
      </c>
      <c r="G129" s="560" t="str">
        <f t="shared" si="17"/>
        <v/>
      </c>
      <c r="H129" s="560" t="str">
        <f t="shared" si="11"/>
        <v/>
      </c>
      <c r="L129" s="60"/>
      <c r="M129" s="571" t="str">
        <f t="shared" si="10"/>
        <v/>
      </c>
      <c r="N129" s="572" t="str">
        <f t="shared" si="12"/>
        <v/>
      </c>
      <c r="O129" s="572" t="str">
        <f t="shared" si="13"/>
        <v/>
      </c>
      <c r="P129" s="572" t="str">
        <f t="shared" si="14"/>
        <v/>
      </c>
      <c r="T129" s="60"/>
      <c r="V129" s="556">
        <v>12.5</v>
      </c>
      <c r="W129" s="6">
        <v>1.25</v>
      </c>
    </row>
    <row r="130" spans="1:23" x14ac:dyDescent="0.25">
      <c r="A130" s="231"/>
      <c r="B130" s="130"/>
      <c r="C130" s="553" t="s">
        <v>65</v>
      </c>
      <c r="D130" s="57">
        <f t="shared" si="9"/>
        <v>0</v>
      </c>
      <c r="E130" s="560" t="str">
        <f t="shared" si="15"/>
        <v/>
      </c>
      <c r="F130" s="560" t="str">
        <f t="shared" si="16"/>
        <v/>
      </c>
      <c r="G130" s="560" t="str">
        <f t="shared" si="17"/>
        <v/>
      </c>
      <c r="H130" s="560" t="str">
        <f t="shared" si="11"/>
        <v/>
      </c>
      <c r="L130" s="60"/>
      <c r="M130" s="571" t="str">
        <f t="shared" si="10"/>
        <v/>
      </c>
      <c r="N130" s="572" t="str">
        <f t="shared" si="12"/>
        <v/>
      </c>
      <c r="O130" s="572" t="str">
        <f t="shared" si="13"/>
        <v/>
      </c>
      <c r="P130" s="572" t="str">
        <f t="shared" si="14"/>
        <v/>
      </c>
      <c r="T130" s="60"/>
      <c r="V130" s="6">
        <v>12.6</v>
      </c>
      <c r="W130" s="6">
        <v>1.26</v>
      </c>
    </row>
    <row r="131" spans="1:23" x14ac:dyDescent="0.25">
      <c r="A131" s="233"/>
      <c r="B131" s="48"/>
      <c r="C131" s="553" t="s">
        <v>64</v>
      </c>
      <c r="D131" s="57">
        <f t="shared" si="9"/>
        <v>0</v>
      </c>
      <c r="E131" s="560" t="str">
        <f t="shared" si="15"/>
        <v/>
      </c>
      <c r="F131" s="560" t="str">
        <f t="shared" si="16"/>
        <v/>
      </c>
      <c r="G131" s="560" t="str">
        <f t="shared" si="17"/>
        <v/>
      </c>
      <c r="H131" s="560" t="str">
        <f t="shared" si="11"/>
        <v/>
      </c>
      <c r="L131" s="60"/>
      <c r="M131" s="571" t="str">
        <f t="shared" si="10"/>
        <v/>
      </c>
      <c r="N131" s="572" t="str">
        <f t="shared" si="12"/>
        <v/>
      </c>
      <c r="O131" s="572" t="str">
        <f t="shared" si="13"/>
        <v/>
      </c>
      <c r="P131" s="572" t="str">
        <f t="shared" si="14"/>
        <v/>
      </c>
      <c r="T131" s="60"/>
      <c r="V131" s="556">
        <v>12.7</v>
      </c>
      <c r="W131" s="6">
        <v>1.27</v>
      </c>
    </row>
    <row r="132" spans="1:23" x14ac:dyDescent="0.25">
      <c r="A132" s="231"/>
      <c r="B132" s="130"/>
      <c r="C132" s="553" t="s">
        <v>65</v>
      </c>
      <c r="D132" s="57">
        <f t="shared" si="9"/>
        <v>0</v>
      </c>
      <c r="E132" s="560" t="str">
        <f t="shared" si="15"/>
        <v/>
      </c>
      <c r="F132" s="560" t="str">
        <f t="shared" si="16"/>
        <v/>
      </c>
      <c r="G132" s="560" t="str">
        <f t="shared" si="17"/>
        <v/>
      </c>
      <c r="H132" s="560" t="str">
        <f t="shared" si="11"/>
        <v/>
      </c>
      <c r="L132" s="60"/>
      <c r="M132" s="571" t="str">
        <f t="shared" si="10"/>
        <v/>
      </c>
      <c r="N132" s="572" t="str">
        <f t="shared" si="12"/>
        <v/>
      </c>
      <c r="O132" s="572" t="str">
        <f t="shared" si="13"/>
        <v/>
      </c>
      <c r="P132" s="572" t="str">
        <f t="shared" si="14"/>
        <v/>
      </c>
      <c r="T132" s="60"/>
      <c r="V132" s="6">
        <v>12.8</v>
      </c>
      <c r="W132" s="6">
        <v>1.28</v>
      </c>
    </row>
    <row r="133" spans="1:23" x14ac:dyDescent="0.25">
      <c r="A133" s="233"/>
      <c r="B133" s="48"/>
      <c r="C133" s="553" t="s">
        <v>64</v>
      </c>
      <c r="D133" s="57">
        <f t="shared" si="9"/>
        <v>0</v>
      </c>
      <c r="E133" s="560" t="str">
        <f t="shared" si="15"/>
        <v/>
      </c>
      <c r="F133" s="560" t="str">
        <f t="shared" si="16"/>
        <v/>
      </c>
      <c r="G133" s="560" t="str">
        <f t="shared" si="17"/>
        <v/>
      </c>
      <c r="H133" s="560" t="str">
        <f t="shared" si="11"/>
        <v/>
      </c>
      <c r="L133" s="60"/>
      <c r="M133" s="571" t="str">
        <f t="shared" si="10"/>
        <v/>
      </c>
      <c r="N133" s="572" t="str">
        <f t="shared" si="12"/>
        <v/>
      </c>
      <c r="O133" s="572" t="str">
        <f t="shared" si="13"/>
        <v/>
      </c>
      <c r="P133" s="572" t="str">
        <f t="shared" si="14"/>
        <v/>
      </c>
      <c r="T133" s="60"/>
      <c r="V133" s="556">
        <v>12.9</v>
      </c>
      <c r="W133" s="6">
        <v>1.29</v>
      </c>
    </row>
    <row r="134" spans="1:23" x14ac:dyDescent="0.25">
      <c r="A134" s="231"/>
      <c r="B134" s="130"/>
      <c r="C134" s="553" t="s">
        <v>65</v>
      </c>
      <c r="D134" s="57">
        <f t="shared" ref="D134:D197" si="18">A134+D133</f>
        <v>0</v>
      </c>
      <c r="E134" s="560" t="str">
        <f t="shared" si="15"/>
        <v/>
      </c>
      <c r="F134" s="560" t="str">
        <f t="shared" si="16"/>
        <v/>
      </c>
      <c r="G134" s="560" t="str">
        <f t="shared" si="17"/>
        <v/>
      </c>
      <c r="H134" s="560" t="str">
        <f t="shared" si="11"/>
        <v/>
      </c>
      <c r="L134" s="60"/>
      <c r="M134" s="571" t="str">
        <f t="shared" ref="M134:M197" si="19">IF(B135-B134&lt;0.06,"",IF($B134="","",IF($C134="r",$B134,"")))</f>
        <v/>
      </c>
      <c r="N134" s="572" t="str">
        <f t="shared" si="12"/>
        <v/>
      </c>
      <c r="O134" s="572" t="str">
        <f t="shared" si="13"/>
        <v/>
      </c>
      <c r="P134" s="572" t="str">
        <f t="shared" si="14"/>
        <v/>
      </c>
      <c r="T134" s="60"/>
      <c r="V134" s="6">
        <v>13</v>
      </c>
      <c r="W134" s="6">
        <v>1.3</v>
      </c>
    </row>
    <row r="135" spans="1:23" x14ac:dyDescent="0.25">
      <c r="A135" s="233"/>
      <c r="B135" s="48"/>
      <c r="C135" s="553" t="s">
        <v>64</v>
      </c>
      <c r="D135" s="57">
        <f t="shared" si="18"/>
        <v>0</v>
      </c>
      <c r="E135" s="560" t="str">
        <f t="shared" si="15"/>
        <v/>
      </c>
      <c r="F135" s="560" t="str">
        <f t="shared" si="16"/>
        <v/>
      </c>
      <c r="G135" s="560" t="str">
        <f t="shared" si="17"/>
        <v/>
      </c>
      <c r="H135" s="560" t="str">
        <f t="shared" ref="H135:H198" si="20">IF($B136="","",IF($C135="p",($A136)-0.5*$A135,""))</f>
        <v/>
      </c>
      <c r="L135" s="60"/>
      <c r="M135" s="571" t="str">
        <f t="shared" si="19"/>
        <v/>
      </c>
      <c r="N135" s="572" t="str">
        <f t="shared" ref="N135:N198" si="21">IF(B135-B134&lt;0.06,"",IF($B135="","",IF($C135="p",$B135,"")))</f>
        <v/>
      </c>
      <c r="O135" s="572" t="str">
        <f t="shared" ref="O135:O198" si="22">IF(B135-B134&lt;0.06,"",IF($B135="","",IF($C135="p",($A135)*2,"")))</f>
        <v/>
      </c>
      <c r="P135" s="572" t="str">
        <f t="shared" ref="P135:P198" si="23">IF(B135-B134&lt;0.06,"",IF($B136="","",IF($C135="p",($A136)-0.5*$A135,"")))</f>
        <v/>
      </c>
      <c r="T135" s="60"/>
      <c r="V135" s="556">
        <v>13.1</v>
      </c>
      <c r="W135" s="6">
        <v>1.31</v>
      </c>
    </row>
    <row r="136" spans="1:23" x14ac:dyDescent="0.25">
      <c r="A136" s="231"/>
      <c r="B136" s="130"/>
      <c r="C136" s="553" t="s">
        <v>65</v>
      </c>
      <c r="D136" s="57">
        <f t="shared" si="18"/>
        <v>0</v>
      </c>
      <c r="E136" s="560" t="str">
        <f t="shared" si="15"/>
        <v/>
      </c>
      <c r="F136" s="560" t="str">
        <f t="shared" si="16"/>
        <v/>
      </c>
      <c r="G136" s="560" t="str">
        <f t="shared" si="17"/>
        <v/>
      </c>
      <c r="H136" s="560" t="str">
        <f t="shared" si="20"/>
        <v/>
      </c>
      <c r="L136" s="60"/>
      <c r="M136" s="571" t="str">
        <f t="shared" si="19"/>
        <v/>
      </c>
      <c r="N136" s="572" t="str">
        <f t="shared" si="21"/>
        <v/>
      </c>
      <c r="O136" s="572" t="str">
        <f t="shared" si="22"/>
        <v/>
      </c>
      <c r="P136" s="572" t="str">
        <f t="shared" si="23"/>
        <v/>
      </c>
      <c r="T136" s="60"/>
      <c r="V136" s="6">
        <v>13.2</v>
      </c>
      <c r="W136" s="6">
        <v>1.32</v>
      </c>
    </row>
    <row r="137" spans="1:23" x14ac:dyDescent="0.25">
      <c r="A137" s="233"/>
      <c r="B137" s="48"/>
      <c r="C137" s="553" t="s">
        <v>64</v>
      </c>
      <c r="D137" s="57">
        <f t="shared" si="18"/>
        <v>0</v>
      </c>
      <c r="E137" s="560" t="str">
        <f t="shared" ref="E137:E200" si="24">IF(B137="","",IF(C137="r",B137,""))</f>
        <v/>
      </c>
      <c r="F137" s="560" t="str">
        <f t="shared" ref="F137:F200" si="25">IF(B137="","",IF(C137="p",B137,""))</f>
        <v/>
      </c>
      <c r="G137" s="560" t="str">
        <f t="shared" ref="G137:G200" si="26">IF(B137="","",IF(C137="p",IF(A137&gt;A136,A137,(A137)*2),""))</f>
        <v/>
      </c>
      <c r="H137" s="560" t="str">
        <f t="shared" si="20"/>
        <v/>
      </c>
      <c r="L137" s="60"/>
      <c r="M137" s="571" t="str">
        <f t="shared" si="19"/>
        <v/>
      </c>
      <c r="N137" s="572" t="str">
        <f t="shared" si="21"/>
        <v/>
      </c>
      <c r="O137" s="572" t="str">
        <f t="shared" si="22"/>
        <v/>
      </c>
      <c r="P137" s="572" t="str">
        <f t="shared" si="23"/>
        <v/>
      </c>
      <c r="T137" s="60"/>
      <c r="V137" s="556">
        <v>13.3</v>
      </c>
      <c r="W137" s="6">
        <v>1.33</v>
      </c>
    </row>
    <row r="138" spans="1:23" x14ac:dyDescent="0.25">
      <c r="A138" s="231"/>
      <c r="B138" s="130"/>
      <c r="C138" s="553" t="s">
        <v>65</v>
      </c>
      <c r="D138" s="57">
        <f t="shared" si="18"/>
        <v>0</v>
      </c>
      <c r="E138" s="560" t="str">
        <f t="shared" si="24"/>
        <v/>
      </c>
      <c r="F138" s="560" t="str">
        <f t="shared" si="25"/>
        <v/>
      </c>
      <c r="G138" s="560" t="str">
        <f t="shared" si="26"/>
        <v/>
      </c>
      <c r="H138" s="560" t="str">
        <f t="shared" si="20"/>
        <v/>
      </c>
      <c r="L138" s="60"/>
      <c r="M138" s="571" t="str">
        <f t="shared" si="19"/>
        <v/>
      </c>
      <c r="N138" s="572" t="str">
        <f t="shared" si="21"/>
        <v/>
      </c>
      <c r="O138" s="572" t="str">
        <f t="shared" si="22"/>
        <v/>
      </c>
      <c r="P138" s="572" t="str">
        <f t="shared" si="23"/>
        <v/>
      </c>
      <c r="T138" s="60"/>
      <c r="V138" s="6">
        <v>13.4</v>
      </c>
      <c r="W138" s="6">
        <v>1.34</v>
      </c>
    </row>
    <row r="139" spans="1:23" x14ac:dyDescent="0.25">
      <c r="A139" s="233"/>
      <c r="B139" s="48"/>
      <c r="C139" s="553" t="s">
        <v>64</v>
      </c>
      <c r="D139" s="57">
        <f t="shared" si="18"/>
        <v>0</v>
      </c>
      <c r="E139" s="560" t="str">
        <f t="shared" si="24"/>
        <v/>
      </c>
      <c r="F139" s="560" t="str">
        <f t="shared" si="25"/>
        <v/>
      </c>
      <c r="G139" s="560" t="str">
        <f t="shared" si="26"/>
        <v/>
      </c>
      <c r="H139" s="560" t="str">
        <f t="shared" si="20"/>
        <v/>
      </c>
      <c r="L139" s="60"/>
      <c r="M139" s="571" t="str">
        <f t="shared" si="19"/>
        <v/>
      </c>
      <c r="N139" s="572" t="str">
        <f t="shared" si="21"/>
        <v/>
      </c>
      <c r="O139" s="572" t="str">
        <f t="shared" si="22"/>
        <v/>
      </c>
      <c r="P139" s="572" t="str">
        <f t="shared" si="23"/>
        <v/>
      </c>
      <c r="T139" s="60"/>
      <c r="V139" s="556">
        <v>13.5</v>
      </c>
      <c r="W139" s="6">
        <v>1.35</v>
      </c>
    </row>
    <row r="140" spans="1:23" x14ac:dyDescent="0.25">
      <c r="A140" s="231"/>
      <c r="B140" s="130"/>
      <c r="C140" s="553" t="s">
        <v>65</v>
      </c>
      <c r="D140" s="57">
        <f t="shared" si="18"/>
        <v>0</v>
      </c>
      <c r="E140" s="560" t="str">
        <f t="shared" si="24"/>
        <v/>
      </c>
      <c r="F140" s="560" t="str">
        <f t="shared" si="25"/>
        <v/>
      </c>
      <c r="G140" s="560" t="str">
        <f t="shared" si="26"/>
        <v/>
      </c>
      <c r="H140" s="560" t="str">
        <f t="shared" si="20"/>
        <v/>
      </c>
      <c r="L140" s="60"/>
      <c r="M140" s="571" t="str">
        <f t="shared" si="19"/>
        <v/>
      </c>
      <c r="N140" s="572" t="str">
        <f t="shared" si="21"/>
        <v/>
      </c>
      <c r="O140" s="572" t="str">
        <f t="shared" si="22"/>
        <v/>
      </c>
      <c r="P140" s="572" t="str">
        <f t="shared" si="23"/>
        <v/>
      </c>
      <c r="T140" s="60"/>
      <c r="V140" s="6">
        <v>13.6</v>
      </c>
      <c r="W140" s="6">
        <v>1.36</v>
      </c>
    </row>
    <row r="141" spans="1:23" x14ac:dyDescent="0.25">
      <c r="A141" s="233"/>
      <c r="B141" s="48"/>
      <c r="C141" s="553" t="s">
        <v>64</v>
      </c>
      <c r="D141" s="57">
        <f t="shared" si="18"/>
        <v>0</v>
      </c>
      <c r="E141" s="560" t="str">
        <f t="shared" si="24"/>
        <v/>
      </c>
      <c r="F141" s="560" t="str">
        <f t="shared" si="25"/>
        <v/>
      </c>
      <c r="G141" s="560" t="str">
        <f t="shared" si="26"/>
        <v/>
      </c>
      <c r="H141" s="560" t="str">
        <f t="shared" si="20"/>
        <v/>
      </c>
      <c r="L141" s="60"/>
      <c r="M141" s="571" t="str">
        <f t="shared" si="19"/>
        <v/>
      </c>
      <c r="N141" s="572" t="str">
        <f t="shared" si="21"/>
        <v/>
      </c>
      <c r="O141" s="572" t="str">
        <f t="shared" si="22"/>
        <v/>
      </c>
      <c r="P141" s="572" t="str">
        <f t="shared" si="23"/>
        <v/>
      </c>
      <c r="T141" s="60"/>
      <c r="V141" s="556">
        <v>13.7</v>
      </c>
      <c r="W141" s="6">
        <v>1.37</v>
      </c>
    </row>
    <row r="142" spans="1:23" x14ac:dyDescent="0.25">
      <c r="A142" s="231"/>
      <c r="B142" s="130"/>
      <c r="C142" s="553" t="s">
        <v>65</v>
      </c>
      <c r="D142" s="57">
        <f t="shared" si="18"/>
        <v>0</v>
      </c>
      <c r="E142" s="560" t="str">
        <f t="shared" si="24"/>
        <v/>
      </c>
      <c r="F142" s="560" t="str">
        <f t="shared" si="25"/>
        <v/>
      </c>
      <c r="G142" s="560" t="str">
        <f t="shared" si="26"/>
        <v/>
      </c>
      <c r="H142" s="560" t="str">
        <f t="shared" si="20"/>
        <v/>
      </c>
      <c r="L142" s="60"/>
      <c r="M142" s="571" t="str">
        <f t="shared" si="19"/>
        <v/>
      </c>
      <c r="N142" s="572" t="str">
        <f t="shared" si="21"/>
        <v/>
      </c>
      <c r="O142" s="572" t="str">
        <f t="shared" si="22"/>
        <v/>
      </c>
      <c r="P142" s="572" t="str">
        <f t="shared" si="23"/>
        <v/>
      </c>
      <c r="T142" s="60"/>
      <c r="V142" s="6">
        <v>13.8</v>
      </c>
      <c r="W142" s="6">
        <v>1.38</v>
      </c>
    </row>
    <row r="143" spans="1:23" x14ac:dyDescent="0.25">
      <c r="A143" s="233"/>
      <c r="B143" s="48"/>
      <c r="C143" s="553" t="s">
        <v>64</v>
      </c>
      <c r="D143" s="57">
        <f t="shared" si="18"/>
        <v>0</v>
      </c>
      <c r="E143" s="560" t="str">
        <f t="shared" si="24"/>
        <v/>
      </c>
      <c r="F143" s="560" t="str">
        <f t="shared" si="25"/>
        <v/>
      </c>
      <c r="G143" s="560" t="str">
        <f t="shared" si="26"/>
        <v/>
      </c>
      <c r="H143" s="560" t="str">
        <f t="shared" si="20"/>
        <v/>
      </c>
      <c r="L143" s="60"/>
      <c r="M143" s="571" t="str">
        <f t="shared" si="19"/>
        <v/>
      </c>
      <c r="N143" s="572" t="str">
        <f t="shared" si="21"/>
        <v/>
      </c>
      <c r="O143" s="572" t="str">
        <f t="shared" si="22"/>
        <v/>
      </c>
      <c r="P143" s="572" t="str">
        <f t="shared" si="23"/>
        <v/>
      </c>
      <c r="T143" s="60"/>
      <c r="V143" s="556">
        <v>13.9</v>
      </c>
      <c r="W143" s="6">
        <v>1.39</v>
      </c>
    </row>
    <row r="144" spans="1:23" x14ac:dyDescent="0.25">
      <c r="A144" s="231"/>
      <c r="B144" s="130"/>
      <c r="C144" s="553" t="s">
        <v>65</v>
      </c>
      <c r="D144" s="57">
        <f t="shared" si="18"/>
        <v>0</v>
      </c>
      <c r="E144" s="560" t="str">
        <f t="shared" si="24"/>
        <v/>
      </c>
      <c r="F144" s="560" t="str">
        <f t="shared" si="25"/>
        <v/>
      </c>
      <c r="G144" s="560" t="str">
        <f t="shared" si="26"/>
        <v/>
      </c>
      <c r="H144" s="560" t="str">
        <f t="shared" si="20"/>
        <v/>
      </c>
      <c r="L144" s="60"/>
      <c r="M144" s="571" t="str">
        <f t="shared" si="19"/>
        <v/>
      </c>
      <c r="N144" s="572" t="str">
        <f t="shared" si="21"/>
        <v/>
      </c>
      <c r="O144" s="572" t="str">
        <f t="shared" si="22"/>
        <v/>
      </c>
      <c r="P144" s="572" t="str">
        <f t="shared" si="23"/>
        <v/>
      </c>
      <c r="T144" s="60"/>
      <c r="V144" s="6">
        <v>14</v>
      </c>
      <c r="W144" s="6">
        <v>1.4</v>
      </c>
    </row>
    <row r="145" spans="1:23" x14ac:dyDescent="0.25">
      <c r="A145" s="233"/>
      <c r="B145" s="48"/>
      <c r="C145" s="553" t="s">
        <v>64</v>
      </c>
      <c r="D145" s="57">
        <f t="shared" si="18"/>
        <v>0</v>
      </c>
      <c r="E145" s="560" t="str">
        <f t="shared" si="24"/>
        <v/>
      </c>
      <c r="F145" s="560" t="str">
        <f t="shared" si="25"/>
        <v/>
      </c>
      <c r="G145" s="560" t="str">
        <f t="shared" si="26"/>
        <v/>
      </c>
      <c r="H145" s="560" t="str">
        <f t="shared" si="20"/>
        <v/>
      </c>
      <c r="L145" s="60"/>
      <c r="M145" s="571" t="str">
        <f t="shared" si="19"/>
        <v/>
      </c>
      <c r="N145" s="572" t="str">
        <f t="shared" si="21"/>
        <v/>
      </c>
      <c r="O145" s="572" t="str">
        <f t="shared" si="22"/>
        <v/>
      </c>
      <c r="P145" s="572" t="str">
        <f t="shared" si="23"/>
        <v/>
      </c>
      <c r="T145" s="60"/>
      <c r="V145" s="556">
        <v>14.1</v>
      </c>
      <c r="W145" s="6">
        <v>1.41</v>
      </c>
    </row>
    <row r="146" spans="1:23" x14ac:dyDescent="0.25">
      <c r="A146" s="231"/>
      <c r="B146" s="130"/>
      <c r="C146" s="553" t="s">
        <v>65</v>
      </c>
      <c r="D146" s="57">
        <f t="shared" si="18"/>
        <v>0</v>
      </c>
      <c r="E146" s="560" t="str">
        <f t="shared" si="24"/>
        <v/>
      </c>
      <c r="F146" s="560" t="str">
        <f t="shared" si="25"/>
        <v/>
      </c>
      <c r="G146" s="560" t="str">
        <f t="shared" si="26"/>
        <v/>
      </c>
      <c r="H146" s="560" t="str">
        <f t="shared" si="20"/>
        <v/>
      </c>
      <c r="L146" s="60"/>
      <c r="M146" s="571" t="str">
        <f t="shared" si="19"/>
        <v/>
      </c>
      <c r="N146" s="572" t="str">
        <f t="shared" si="21"/>
        <v/>
      </c>
      <c r="O146" s="572" t="str">
        <f t="shared" si="22"/>
        <v/>
      </c>
      <c r="P146" s="572" t="str">
        <f t="shared" si="23"/>
        <v/>
      </c>
      <c r="T146" s="60"/>
      <c r="V146" s="6">
        <v>14.2</v>
      </c>
      <c r="W146" s="6">
        <v>1.42</v>
      </c>
    </row>
    <row r="147" spans="1:23" x14ac:dyDescent="0.25">
      <c r="A147" s="233"/>
      <c r="B147" s="48"/>
      <c r="C147" s="553" t="s">
        <v>64</v>
      </c>
      <c r="D147" s="57">
        <f t="shared" si="18"/>
        <v>0</v>
      </c>
      <c r="E147" s="560" t="str">
        <f t="shared" si="24"/>
        <v/>
      </c>
      <c r="F147" s="560" t="str">
        <f t="shared" si="25"/>
        <v/>
      </c>
      <c r="G147" s="560" t="str">
        <f t="shared" si="26"/>
        <v/>
      </c>
      <c r="H147" s="560" t="str">
        <f t="shared" si="20"/>
        <v/>
      </c>
      <c r="L147" s="60"/>
      <c r="M147" s="571" t="str">
        <f t="shared" si="19"/>
        <v/>
      </c>
      <c r="N147" s="572" t="str">
        <f t="shared" si="21"/>
        <v/>
      </c>
      <c r="O147" s="572" t="str">
        <f t="shared" si="22"/>
        <v/>
      </c>
      <c r="P147" s="572" t="str">
        <f t="shared" si="23"/>
        <v/>
      </c>
      <c r="T147" s="60"/>
      <c r="V147" s="556">
        <v>14.3</v>
      </c>
      <c r="W147" s="6">
        <v>1.43</v>
      </c>
    </row>
    <row r="148" spans="1:23" x14ac:dyDescent="0.25">
      <c r="A148" s="231"/>
      <c r="B148" s="130"/>
      <c r="C148" s="553" t="s">
        <v>65</v>
      </c>
      <c r="D148" s="57">
        <f t="shared" si="18"/>
        <v>0</v>
      </c>
      <c r="E148" s="560" t="str">
        <f t="shared" si="24"/>
        <v/>
      </c>
      <c r="F148" s="560" t="str">
        <f t="shared" si="25"/>
        <v/>
      </c>
      <c r="G148" s="560" t="str">
        <f t="shared" si="26"/>
        <v/>
      </c>
      <c r="H148" s="560" t="str">
        <f t="shared" si="20"/>
        <v/>
      </c>
      <c r="L148" s="60"/>
      <c r="M148" s="571" t="str">
        <f t="shared" si="19"/>
        <v/>
      </c>
      <c r="N148" s="572" t="str">
        <f t="shared" si="21"/>
        <v/>
      </c>
      <c r="O148" s="572" t="str">
        <f t="shared" si="22"/>
        <v/>
      </c>
      <c r="P148" s="572" t="str">
        <f t="shared" si="23"/>
        <v/>
      </c>
      <c r="T148" s="60"/>
      <c r="V148" s="6">
        <v>14.4</v>
      </c>
      <c r="W148" s="6">
        <v>1.44</v>
      </c>
    </row>
    <row r="149" spans="1:23" x14ac:dyDescent="0.25">
      <c r="A149" s="233"/>
      <c r="B149" s="48"/>
      <c r="C149" s="553" t="s">
        <v>64</v>
      </c>
      <c r="D149" s="57">
        <f t="shared" si="18"/>
        <v>0</v>
      </c>
      <c r="E149" s="560" t="str">
        <f t="shared" si="24"/>
        <v/>
      </c>
      <c r="F149" s="560" t="str">
        <f t="shared" si="25"/>
        <v/>
      </c>
      <c r="G149" s="560" t="str">
        <f t="shared" si="26"/>
        <v/>
      </c>
      <c r="H149" s="560" t="str">
        <f t="shared" si="20"/>
        <v/>
      </c>
      <c r="L149" s="60"/>
      <c r="M149" s="571" t="str">
        <f t="shared" si="19"/>
        <v/>
      </c>
      <c r="N149" s="572" t="str">
        <f t="shared" si="21"/>
        <v/>
      </c>
      <c r="O149" s="572" t="str">
        <f t="shared" si="22"/>
        <v/>
      </c>
      <c r="P149" s="572" t="str">
        <f t="shared" si="23"/>
        <v/>
      </c>
      <c r="T149" s="60"/>
      <c r="V149" s="556">
        <v>14.5</v>
      </c>
      <c r="W149" s="6">
        <v>1.45</v>
      </c>
    </row>
    <row r="150" spans="1:23" x14ac:dyDescent="0.25">
      <c r="A150" s="231"/>
      <c r="B150" s="130"/>
      <c r="C150" s="553" t="s">
        <v>65</v>
      </c>
      <c r="D150" s="57">
        <f t="shared" si="18"/>
        <v>0</v>
      </c>
      <c r="E150" s="560" t="str">
        <f t="shared" si="24"/>
        <v/>
      </c>
      <c r="F150" s="560" t="str">
        <f t="shared" si="25"/>
        <v/>
      </c>
      <c r="G150" s="560" t="str">
        <f t="shared" si="26"/>
        <v/>
      </c>
      <c r="H150" s="560" t="str">
        <f t="shared" si="20"/>
        <v/>
      </c>
      <c r="L150" s="60"/>
      <c r="M150" s="571" t="str">
        <f t="shared" si="19"/>
        <v/>
      </c>
      <c r="N150" s="572" t="str">
        <f t="shared" si="21"/>
        <v/>
      </c>
      <c r="O150" s="572" t="str">
        <f t="shared" si="22"/>
        <v/>
      </c>
      <c r="P150" s="572" t="str">
        <f t="shared" si="23"/>
        <v/>
      </c>
      <c r="T150" s="60"/>
      <c r="V150" s="6">
        <v>14.6</v>
      </c>
      <c r="W150" s="6">
        <v>1.46</v>
      </c>
    </row>
    <row r="151" spans="1:23" x14ac:dyDescent="0.25">
      <c r="A151" s="233"/>
      <c r="B151" s="48"/>
      <c r="C151" s="553" t="s">
        <v>64</v>
      </c>
      <c r="D151" s="57">
        <f t="shared" si="18"/>
        <v>0</v>
      </c>
      <c r="E151" s="560" t="str">
        <f t="shared" si="24"/>
        <v/>
      </c>
      <c r="F151" s="560" t="str">
        <f t="shared" si="25"/>
        <v/>
      </c>
      <c r="G151" s="560" t="str">
        <f t="shared" si="26"/>
        <v/>
      </c>
      <c r="H151" s="560" t="str">
        <f t="shared" si="20"/>
        <v/>
      </c>
      <c r="L151" s="60"/>
      <c r="M151" s="571" t="str">
        <f t="shared" si="19"/>
        <v/>
      </c>
      <c r="N151" s="572" t="str">
        <f t="shared" si="21"/>
        <v/>
      </c>
      <c r="O151" s="572" t="str">
        <f t="shared" si="22"/>
        <v/>
      </c>
      <c r="P151" s="572" t="str">
        <f t="shared" si="23"/>
        <v/>
      </c>
      <c r="T151" s="60"/>
      <c r="V151" s="556">
        <v>14.7</v>
      </c>
      <c r="W151" s="6">
        <v>1.47</v>
      </c>
    </row>
    <row r="152" spans="1:23" x14ac:dyDescent="0.25">
      <c r="A152" s="231"/>
      <c r="B152" s="130"/>
      <c r="C152" s="553" t="s">
        <v>65</v>
      </c>
      <c r="D152" s="57">
        <f t="shared" si="18"/>
        <v>0</v>
      </c>
      <c r="E152" s="560" t="str">
        <f t="shared" si="24"/>
        <v/>
      </c>
      <c r="F152" s="560" t="str">
        <f t="shared" si="25"/>
        <v/>
      </c>
      <c r="G152" s="560" t="str">
        <f t="shared" si="26"/>
        <v/>
      </c>
      <c r="H152" s="560" t="str">
        <f t="shared" si="20"/>
        <v/>
      </c>
      <c r="L152" s="60"/>
      <c r="M152" s="571" t="str">
        <f t="shared" si="19"/>
        <v/>
      </c>
      <c r="N152" s="572" t="str">
        <f t="shared" si="21"/>
        <v/>
      </c>
      <c r="O152" s="572" t="str">
        <f t="shared" si="22"/>
        <v/>
      </c>
      <c r="P152" s="572" t="str">
        <f t="shared" si="23"/>
        <v/>
      </c>
      <c r="T152" s="60"/>
      <c r="V152" s="6">
        <v>14.8</v>
      </c>
      <c r="W152" s="6">
        <v>1.48</v>
      </c>
    </row>
    <row r="153" spans="1:23" x14ac:dyDescent="0.25">
      <c r="A153" s="233"/>
      <c r="B153" s="48"/>
      <c r="C153" s="553" t="s">
        <v>64</v>
      </c>
      <c r="D153" s="57">
        <f t="shared" si="18"/>
        <v>0</v>
      </c>
      <c r="E153" s="560" t="str">
        <f t="shared" si="24"/>
        <v/>
      </c>
      <c r="F153" s="560" t="str">
        <f t="shared" si="25"/>
        <v/>
      </c>
      <c r="G153" s="560" t="str">
        <f t="shared" si="26"/>
        <v/>
      </c>
      <c r="H153" s="560" t="str">
        <f t="shared" si="20"/>
        <v/>
      </c>
      <c r="L153" s="60"/>
      <c r="M153" s="571" t="str">
        <f t="shared" si="19"/>
        <v/>
      </c>
      <c r="N153" s="572" t="str">
        <f t="shared" si="21"/>
        <v/>
      </c>
      <c r="O153" s="572" t="str">
        <f t="shared" si="22"/>
        <v/>
      </c>
      <c r="P153" s="572" t="str">
        <f t="shared" si="23"/>
        <v/>
      </c>
      <c r="T153" s="60"/>
      <c r="V153" s="556">
        <v>14.9</v>
      </c>
      <c r="W153" s="6">
        <v>1.49</v>
      </c>
    </row>
    <row r="154" spans="1:23" x14ac:dyDescent="0.25">
      <c r="A154" s="231"/>
      <c r="B154" s="130"/>
      <c r="C154" s="553" t="s">
        <v>65</v>
      </c>
      <c r="D154" s="57">
        <f t="shared" si="18"/>
        <v>0</v>
      </c>
      <c r="E154" s="560" t="str">
        <f t="shared" si="24"/>
        <v/>
      </c>
      <c r="F154" s="560" t="str">
        <f t="shared" si="25"/>
        <v/>
      </c>
      <c r="G154" s="560" t="str">
        <f t="shared" si="26"/>
        <v/>
      </c>
      <c r="H154" s="560" t="str">
        <f t="shared" si="20"/>
        <v/>
      </c>
      <c r="L154" s="60"/>
      <c r="M154" s="571" t="str">
        <f t="shared" si="19"/>
        <v/>
      </c>
      <c r="N154" s="572" t="str">
        <f t="shared" si="21"/>
        <v/>
      </c>
      <c r="O154" s="572" t="str">
        <f t="shared" si="22"/>
        <v/>
      </c>
      <c r="P154" s="572" t="str">
        <f t="shared" si="23"/>
        <v/>
      </c>
      <c r="T154" s="60"/>
      <c r="V154" s="6">
        <v>15</v>
      </c>
      <c r="W154" s="6">
        <v>1.5</v>
      </c>
    </row>
    <row r="155" spans="1:23" x14ac:dyDescent="0.25">
      <c r="A155" s="233"/>
      <c r="B155" s="48"/>
      <c r="C155" s="553" t="s">
        <v>64</v>
      </c>
      <c r="D155" s="57">
        <f t="shared" si="18"/>
        <v>0</v>
      </c>
      <c r="E155" s="560" t="str">
        <f t="shared" si="24"/>
        <v/>
      </c>
      <c r="F155" s="560" t="str">
        <f t="shared" si="25"/>
        <v/>
      </c>
      <c r="G155" s="560" t="str">
        <f t="shared" si="26"/>
        <v/>
      </c>
      <c r="H155" s="560" t="str">
        <f t="shared" si="20"/>
        <v/>
      </c>
      <c r="L155" s="60"/>
      <c r="M155" s="571" t="str">
        <f t="shared" si="19"/>
        <v/>
      </c>
      <c r="N155" s="572" t="str">
        <f t="shared" si="21"/>
        <v/>
      </c>
      <c r="O155" s="572" t="str">
        <f t="shared" si="22"/>
        <v/>
      </c>
      <c r="P155" s="572" t="str">
        <f t="shared" si="23"/>
        <v/>
      </c>
      <c r="T155" s="60"/>
      <c r="V155" s="556">
        <v>15.1</v>
      </c>
      <c r="W155" s="6">
        <v>1.51</v>
      </c>
    </row>
    <row r="156" spans="1:23" x14ac:dyDescent="0.25">
      <c r="A156" s="231"/>
      <c r="B156" s="130"/>
      <c r="C156" s="553" t="s">
        <v>65</v>
      </c>
      <c r="D156" s="57">
        <f t="shared" si="18"/>
        <v>0</v>
      </c>
      <c r="E156" s="560" t="str">
        <f t="shared" si="24"/>
        <v/>
      </c>
      <c r="F156" s="560" t="str">
        <f t="shared" si="25"/>
        <v/>
      </c>
      <c r="G156" s="560" t="str">
        <f t="shared" si="26"/>
        <v/>
      </c>
      <c r="H156" s="560" t="str">
        <f t="shared" si="20"/>
        <v/>
      </c>
      <c r="L156" s="60"/>
      <c r="M156" s="571" t="str">
        <f t="shared" si="19"/>
        <v/>
      </c>
      <c r="N156" s="572" t="str">
        <f t="shared" si="21"/>
        <v/>
      </c>
      <c r="O156" s="572" t="str">
        <f t="shared" si="22"/>
        <v/>
      </c>
      <c r="P156" s="572" t="str">
        <f t="shared" si="23"/>
        <v/>
      </c>
      <c r="T156" s="60"/>
      <c r="V156" s="6">
        <v>15.2</v>
      </c>
      <c r="W156" s="6">
        <v>1.52</v>
      </c>
    </row>
    <row r="157" spans="1:23" x14ac:dyDescent="0.25">
      <c r="A157" s="233"/>
      <c r="B157" s="48"/>
      <c r="C157" s="553" t="s">
        <v>64</v>
      </c>
      <c r="D157" s="57">
        <f t="shared" si="18"/>
        <v>0</v>
      </c>
      <c r="E157" s="560" t="str">
        <f t="shared" si="24"/>
        <v/>
      </c>
      <c r="F157" s="560" t="str">
        <f t="shared" si="25"/>
        <v/>
      </c>
      <c r="G157" s="560" t="str">
        <f t="shared" si="26"/>
        <v/>
      </c>
      <c r="H157" s="560" t="str">
        <f t="shared" si="20"/>
        <v/>
      </c>
      <c r="L157" s="60"/>
      <c r="M157" s="571" t="str">
        <f t="shared" si="19"/>
        <v/>
      </c>
      <c r="N157" s="572" t="str">
        <f t="shared" si="21"/>
        <v/>
      </c>
      <c r="O157" s="572" t="str">
        <f t="shared" si="22"/>
        <v/>
      </c>
      <c r="P157" s="572" t="str">
        <f t="shared" si="23"/>
        <v/>
      </c>
      <c r="T157" s="60"/>
      <c r="V157" s="556">
        <v>15.3</v>
      </c>
      <c r="W157" s="6">
        <v>1.53</v>
      </c>
    </row>
    <row r="158" spans="1:23" x14ac:dyDescent="0.25">
      <c r="A158" s="231"/>
      <c r="B158" s="130"/>
      <c r="C158" s="553" t="s">
        <v>65</v>
      </c>
      <c r="D158" s="57">
        <f t="shared" si="18"/>
        <v>0</v>
      </c>
      <c r="E158" s="560" t="str">
        <f t="shared" si="24"/>
        <v/>
      </c>
      <c r="F158" s="560" t="str">
        <f t="shared" si="25"/>
        <v/>
      </c>
      <c r="G158" s="560" t="str">
        <f t="shared" si="26"/>
        <v/>
      </c>
      <c r="H158" s="560" t="str">
        <f t="shared" si="20"/>
        <v/>
      </c>
      <c r="L158" s="60"/>
      <c r="M158" s="571" t="str">
        <f t="shared" si="19"/>
        <v/>
      </c>
      <c r="N158" s="572" t="str">
        <f t="shared" si="21"/>
        <v/>
      </c>
      <c r="O158" s="572" t="str">
        <f t="shared" si="22"/>
        <v/>
      </c>
      <c r="P158" s="572" t="str">
        <f t="shared" si="23"/>
        <v/>
      </c>
      <c r="T158" s="60"/>
      <c r="V158" s="6">
        <v>15.4</v>
      </c>
      <c r="W158" s="6">
        <v>1.54</v>
      </c>
    </row>
    <row r="159" spans="1:23" x14ac:dyDescent="0.25">
      <c r="A159" s="233"/>
      <c r="B159" s="48"/>
      <c r="C159" s="553" t="s">
        <v>64</v>
      </c>
      <c r="D159" s="57">
        <f t="shared" si="18"/>
        <v>0</v>
      </c>
      <c r="E159" s="560" t="str">
        <f t="shared" si="24"/>
        <v/>
      </c>
      <c r="F159" s="560" t="str">
        <f t="shared" si="25"/>
        <v/>
      </c>
      <c r="G159" s="560" t="str">
        <f t="shared" si="26"/>
        <v/>
      </c>
      <c r="H159" s="560" t="str">
        <f t="shared" si="20"/>
        <v/>
      </c>
      <c r="L159" s="60"/>
      <c r="M159" s="571" t="str">
        <f t="shared" si="19"/>
        <v/>
      </c>
      <c r="N159" s="572" t="str">
        <f t="shared" si="21"/>
        <v/>
      </c>
      <c r="O159" s="572" t="str">
        <f t="shared" si="22"/>
        <v/>
      </c>
      <c r="P159" s="572" t="str">
        <f t="shared" si="23"/>
        <v/>
      </c>
      <c r="T159" s="60"/>
      <c r="V159" s="556">
        <v>15.5</v>
      </c>
      <c r="W159" s="6">
        <v>1.55</v>
      </c>
    </row>
    <row r="160" spans="1:23" x14ac:dyDescent="0.25">
      <c r="A160" s="231"/>
      <c r="B160" s="130"/>
      <c r="C160" s="553" t="s">
        <v>65</v>
      </c>
      <c r="D160" s="57">
        <f t="shared" si="18"/>
        <v>0</v>
      </c>
      <c r="E160" s="560" t="str">
        <f t="shared" si="24"/>
        <v/>
      </c>
      <c r="F160" s="560" t="str">
        <f t="shared" si="25"/>
        <v/>
      </c>
      <c r="G160" s="560" t="str">
        <f t="shared" si="26"/>
        <v/>
      </c>
      <c r="H160" s="560" t="str">
        <f t="shared" si="20"/>
        <v/>
      </c>
      <c r="L160" s="60"/>
      <c r="M160" s="571" t="str">
        <f t="shared" si="19"/>
        <v/>
      </c>
      <c r="N160" s="572" t="str">
        <f t="shared" si="21"/>
        <v/>
      </c>
      <c r="O160" s="572" t="str">
        <f t="shared" si="22"/>
        <v/>
      </c>
      <c r="P160" s="572" t="str">
        <f t="shared" si="23"/>
        <v/>
      </c>
      <c r="T160" s="60"/>
      <c r="V160" s="6">
        <v>15.6</v>
      </c>
      <c r="W160" s="6">
        <v>1.56</v>
      </c>
    </row>
    <row r="161" spans="1:23" x14ac:dyDescent="0.25">
      <c r="A161" s="233"/>
      <c r="B161" s="48"/>
      <c r="C161" s="553" t="s">
        <v>64</v>
      </c>
      <c r="D161" s="57">
        <f t="shared" si="18"/>
        <v>0</v>
      </c>
      <c r="E161" s="560" t="str">
        <f t="shared" si="24"/>
        <v/>
      </c>
      <c r="F161" s="560" t="str">
        <f t="shared" si="25"/>
        <v/>
      </c>
      <c r="G161" s="560" t="str">
        <f t="shared" si="26"/>
        <v/>
      </c>
      <c r="H161" s="560" t="str">
        <f t="shared" si="20"/>
        <v/>
      </c>
      <c r="L161" s="60"/>
      <c r="M161" s="571" t="str">
        <f t="shared" si="19"/>
        <v/>
      </c>
      <c r="N161" s="572" t="str">
        <f t="shared" si="21"/>
        <v/>
      </c>
      <c r="O161" s="572" t="str">
        <f t="shared" si="22"/>
        <v/>
      </c>
      <c r="P161" s="572" t="str">
        <f t="shared" si="23"/>
        <v/>
      </c>
      <c r="T161" s="60"/>
      <c r="V161" s="556">
        <v>15.7</v>
      </c>
      <c r="W161" s="6">
        <v>1.57</v>
      </c>
    </row>
    <row r="162" spans="1:23" x14ac:dyDescent="0.25">
      <c r="A162" s="231"/>
      <c r="B162" s="130"/>
      <c r="C162" s="553" t="s">
        <v>65</v>
      </c>
      <c r="D162" s="57">
        <f t="shared" si="18"/>
        <v>0</v>
      </c>
      <c r="E162" s="560" t="str">
        <f t="shared" si="24"/>
        <v/>
      </c>
      <c r="F162" s="560" t="str">
        <f t="shared" si="25"/>
        <v/>
      </c>
      <c r="G162" s="560" t="str">
        <f t="shared" si="26"/>
        <v/>
      </c>
      <c r="H162" s="560" t="str">
        <f t="shared" si="20"/>
        <v/>
      </c>
      <c r="L162" s="60"/>
      <c r="M162" s="571" t="str">
        <f t="shared" si="19"/>
        <v/>
      </c>
      <c r="N162" s="572" t="str">
        <f t="shared" si="21"/>
        <v/>
      </c>
      <c r="O162" s="572" t="str">
        <f t="shared" si="22"/>
        <v/>
      </c>
      <c r="P162" s="572" t="str">
        <f t="shared" si="23"/>
        <v/>
      </c>
      <c r="T162" s="60"/>
      <c r="V162" s="6">
        <v>15.8</v>
      </c>
      <c r="W162" s="6">
        <v>1.58</v>
      </c>
    </row>
    <row r="163" spans="1:23" x14ac:dyDescent="0.25">
      <c r="A163" s="233"/>
      <c r="B163" s="48"/>
      <c r="C163" s="553" t="s">
        <v>64</v>
      </c>
      <c r="D163" s="57">
        <f t="shared" si="18"/>
        <v>0</v>
      </c>
      <c r="E163" s="560" t="str">
        <f t="shared" si="24"/>
        <v/>
      </c>
      <c r="F163" s="560" t="str">
        <f t="shared" si="25"/>
        <v/>
      </c>
      <c r="G163" s="560" t="str">
        <f t="shared" si="26"/>
        <v/>
      </c>
      <c r="H163" s="560" t="str">
        <f t="shared" si="20"/>
        <v/>
      </c>
      <c r="L163" s="60"/>
      <c r="M163" s="571" t="str">
        <f t="shared" si="19"/>
        <v/>
      </c>
      <c r="N163" s="572" t="str">
        <f t="shared" si="21"/>
        <v/>
      </c>
      <c r="O163" s="572" t="str">
        <f t="shared" si="22"/>
        <v/>
      </c>
      <c r="P163" s="572" t="str">
        <f t="shared" si="23"/>
        <v/>
      </c>
      <c r="T163" s="60"/>
      <c r="V163" s="556">
        <v>15.9</v>
      </c>
      <c r="W163" s="6">
        <v>1.59</v>
      </c>
    </row>
    <row r="164" spans="1:23" x14ac:dyDescent="0.25">
      <c r="A164" s="231"/>
      <c r="B164" s="130"/>
      <c r="C164" s="553" t="s">
        <v>65</v>
      </c>
      <c r="D164" s="57">
        <f t="shared" si="18"/>
        <v>0</v>
      </c>
      <c r="E164" s="560" t="str">
        <f t="shared" si="24"/>
        <v/>
      </c>
      <c r="F164" s="560" t="str">
        <f t="shared" si="25"/>
        <v/>
      </c>
      <c r="G164" s="560" t="str">
        <f t="shared" si="26"/>
        <v/>
      </c>
      <c r="H164" s="560" t="str">
        <f t="shared" si="20"/>
        <v/>
      </c>
      <c r="L164" s="60"/>
      <c r="M164" s="571" t="str">
        <f t="shared" si="19"/>
        <v/>
      </c>
      <c r="N164" s="572" t="str">
        <f t="shared" si="21"/>
        <v/>
      </c>
      <c r="O164" s="572" t="str">
        <f t="shared" si="22"/>
        <v/>
      </c>
      <c r="P164" s="572" t="str">
        <f t="shared" si="23"/>
        <v/>
      </c>
      <c r="T164" s="60"/>
      <c r="V164" s="6">
        <v>16</v>
      </c>
      <c r="W164" s="6">
        <v>1.6</v>
      </c>
    </row>
    <row r="165" spans="1:23" x14ac:dyDescent="0.25">
      <c r="A165" s="233"/>
      <c r="B165" s="48"/>
      <c r="C165" s="553" t="s">
        <v>64</v>
      </c>
      <c r="D165" s="57">
        <f t="shared" si="18"/>
        <v>0</v>
      </c>
      <c r="E165" s="560" t="str">
        <f t="shared" si="24"/>
        <v/>
      </c>
      <c r="F165" s="560" t="str">
        <f t="shared" si="25"/>
        <v/>
      </c>
      <c r="G165" s="560" t="str">
        <f t="shared" si="26"/>
        <v/>
      </c>
      <c r="H165" s="560" t="str">
        <f t="shared" si="20"/>
        <v/>
      </c>
      <c r="L165" s="60"/>
      <c r="M165" s="571" t="str">
        <f t="shared" si="19"/>
        <v/>
      </c>
      <c r="N165" s="572" t="str">
        <f t="shared" si="21"/>
        <v/>
      </c>
      <c r="O165" s="572" t="str">
        <f t="shared" si="22"/>
        <v/>
      </c>
      <c r="P165" s="572" t="str">
        <f t="shared" si="23"/>
        <v/>
      </c>
      <c r="T165" s="60"/>
      <c r="V165" s="556">
        <v>16.100000000000001</v>
      </c>
      <c r="W165" s="6">
        <v>1.61</v>
      </c>
    </row>
    <row r="166" spans="1:23" x14ac:dyDescent="0.25">
      <c r="A166" s="231"/>
      <c r="B166" s="130"/>
      <c r="C166" s="553" t="s">
        <v>65</v>
      </c>
      <c r="D166" s="57">
        <f t="shared" si="18"/>
        <v>0</v>
      </c>
      <c r="E166" s="560" t="str">
        <f t="shared" si="24"/>
        <v/>
      </c>
      <c r="F166" s="560" t="str">
        <f t="shared" si="25"/>
        <v/>
      </c>
      <c r="G166" s="560" t="str">
        <f t="shared" si="26"/>
        <v/>
      </c>
      <c r="H166" s="560" t="str">
        <f t="shared" si="20"/>
        <v/>
      </c>
      <c r="L166" s="60"/>
      <c r="M166" s="571" t="str">
        <f t="shared" si="19"/>
        <v/>
      </c>
      <c r="N166" s="572" t="str">
        <f t="shared" si="21"/>
        <v/>
      </c>
      <c r="O166" s="572" t="str">
        <f t="shared" si="22"/>
        <v/>
      </c>
      <c r="P166" s="572" t="str">
        <f t="shared" si="23"/>
        <v/>
      </c>
      <c r="T166" s="60"/>
      <c r="V166" s="6">
        <v>16.2</v>
      </c>
      <c r="W166" s="6">
        <v>1.62</v>
      </c>
    </row>
    <row r="167" spans="1:23" x14ac:dyDescent="0.25">
      <c r="A167" s="233"/>
      <c r="B167" s="48"/>
      <c r="C167" s="553" t="s">
        <v>64</v>
      </c>
      <c r="D167" s="57">
        <f t="shared" si="18"/>
        <v>0</v>
      </c>
      <c r="E167" s="560" t="str">
        <f t="shared" si="24"/>
        <v/>
      </c>
      <c r="F167" s="560" t="str">
        <f t="shared" si="25"/>
        <v/>
      </c>
      <c r="G167" s="560" t="str">
        <f t="shared" si="26"/>
        <v/>
      </c>
      <c r="H167" s="560" t="str">
        <f t="shared" si="20"/>
        <v/>
      </c>
      <c r="L167" s="60"/>
      <c r="M167" s="571" t="str">
        <f t="shared" si="19"/>
        <v/>
      </c>
      <c r="N167" s="572" t="str">
        <f t="shared" si="21"/>
        <v/>
      </c>
      <c r="O167" s="572" t="str">
        <f t="shared" si="22"/>
        <v/>
      </c>
      <c r="P167" s="572" t="str">
        <f t="shared" si="23"/>
        <v/>
      </c>
      <c r="T167" s="60"/>
      <c r="V167" s="556">
        <v>16.3</v>
      </c>
      <c r="W167" s="6">
        <v>1.63</v>
      </c>
    </row>
    <row r="168" spans="1:23" x14ac:dyDescent="0.25">
      <c r="A168" s="231"/>
      <c r="B168" s="130"/>
      <c r="C168" s="553" t="s">
        <v>65</v>
      </c>
      <c r="D168" s="57">
        <f t="shared" si="18"/>
        <v>0</v>
      </c>
      <c r="E168" s="560" t="str">
        <f t="shared" si="24"/>
        <v/>
      </c>
      <c r="F168" s="560" t="str">
        <f t="shared" si="25"/>
        <v/>
      </c>
      <c r="G168" s="560" t="str">
        <f t="shared" si="26"/>
        <v/>
      </c>
      <c r="H168" s="560" t="str">
        <f t="shared" si="20"/>
        <v/>
      </c>
      <c r="L168" s="60"/>
      <c r="M168" s="571" t="str">
        <f t="shared" si="19"/>
        <v/>
      </c>
      <c r="N168" s="572" t="str">
        <f t="shared" si="21"/>
        <v/>
      </c>
      <c r="O168" s="572" t="str">
        <f t="shared" si="22"/>
        <v/>
      </c>
      <c r="P168" s="572" t="str">
        <f t="shared" si="23"/>
        <v/>
      </c>
      <c r="T168" s="60"/>
      <c r="V168" s="6">
        <v>16.399999999999999</v>
      </c>
      <c r="W168" s="6">
        <v>1.64</v>
      </c>
    </row>
    <row r="169" spans="1:23" x14ac:dyDescent="0.25">
      <c r="A169" s="233"/>
      <c r="B169" s="48"/>
      <c r="C169" s="553" t="s">
        <v>64</v>
      </c>
      <c r="D169" s="57">
        <f t="shared" si="18"/>
        <v>0</v>
      </c>
      <c r="E169" s="560" t="str">
        <f t="shared" si="24"/>
        <v/>
      </c>
      <c r="F169" s="560" t="str">
        <f t="shared" si="25"/>
        <v/>
      </c>
      <c r="G169" s="560" t="str">
        <f t="shared" si="26"/>
        <v/>
      </c>
      <c r="H169" s="560" t="str">
        <f t="shared" si="20"/>
        <v/>
      </c>
      <c r="L169" s="60"/>
      <c r="M169" s="571" t="str">
        <f t="shared" si="19"/>
        <v/>
      </c>
      <c r="N169" s="572" t="str">
        <f t="shared" si="21"/>
        <v/>
      </c>
      <c r="O169" s="572" t="str">
        <f t="shared" si="22"/>
        <v/>
      </c>
      <c r="P169" s="572" t="str">
        <f t="shared" si="23"/>
        <v/>
      </c>
      <c r="T169" s="60"/>
      <c r="V169" s="556">
        <v>16.5</v>
      </c>
      <c r="W169" s="6">
        <v>1.65</v>
      </c>
    </row>
    <row r="170" spans="1:23" x14ac:dyDescent="0.25">
      <c r="A170" s="231"/>
      <c r="B170" s="130"/>
      <c r="C170" s="553" t="s">
        <v>65</v>
      </c>
      <c r="D170" s="57">
        <f t="shared" si="18"/>
        <v>0</v>
      </c>
      <c r="E170" s="560" t="str">
        <f t="shared" si="24"/>
        <v/>
      </c>
      <c r="F170" s="560" t="str">
        <f t="shared" si="25"/>
        <v/>
      </c>
      <c r="G170" s="560" t="str">
        <f t="shared" si="26"/>
        <v/>
      </c>
      <c r="H170" s="560" t="str">
        <f t="shared" si="20"/>
        <v/>
      </c>
      <c r="L170" s="60"/>
      <c r="M170" s="571" t="str">
        <f t="shared" si="19"/>
        <v/>
      </c>
      <c r="N170" s="572" t="str">
        <f t="shared" si="21"/>
        <v/>
      </c>
      <c r="O170" s="572" t="str">
        <f t="shared" si="22"/>
        <v/>
      </c>
      <c r="P170" s="572" t="str">
        <f t="shared" si="23"/>
        <v/>
      </c>
      <c r="T170" s="60"/>
      <c r="V170" s="6">
        <v>16.600000000000001</v>
      </c>
      <c r="W170" s="6">
        <v>1.66</v>
      </c>
    </row>
    <row r="171" spans="1:23" x14ac:dyDescent="0.25">
      <c r="A171" s="233"/>
      <c r="B171" s="48"/>
      <c r="C171" s="553" t="s">
        <v>64</v>
      </c>
      <c r="D171" s="57">
        <f t="shared" si="18"/>
        <v>0</v>
      </c>
      <c r="E171" s="560" t="str">
        <f t="shared" si="24"/>
        <v/>
      </c>
      <c r="F171" s="560" t="str">
        <f t="shared" si="25"/>
        <v/>
      </c>
      <c r="G171" s="560" t="str">
        <f t="shared" si="26"/>
        <v/>
      </c>
      <c r="H171" s="560" t="str">
        <f t="shared" si="20"/>
        <v/>
      </c>
      <c r="L171" s="60"/>
      <c r="M171" s="571" t="str">
        <f t="shared" si="19"/>
        <v/>
      </c>
      <c r="N171" s="572" t="str">
        <f t="shared" si="21"/>
        <v/>
      </c>
      <c r="O171" s="572" t="str">
        <f t="shared" si="22"/>
        <v/>
      </c>
      <c r="P171" s="572" t="str">
        <f t="shared" si="23"/>
        <v/>
      </c>
      <c r="T171" s="60"/>
      <c r="V171" s="556">
        <v>16.7</v>
      </c>
      <c r="W171" s="6">
        <v>1.67</v>
      </c>
    </row>
    <row r="172" spans="1:23" x14ac:dyDescent="0.25">
      <c r="A172" s="231"/>
      <c r="B172" s="130"/>
      <c r="C172" s="553" t="s">
        <v>65</v>
      </c>
      <c r="D172" s="57">
        <f t="shared" si="18"/>
        <v>0</v>
      </c>
      <c r="E172" s="560" t="str">
        <f t="shared" si="24"/>
        <v/>
      </c>
      <c r="F172" s="560" t="str">
        <f t="shared" si="25"/>
        <v/>
      </c>
      <c r="G172" s="560" t="str">
        <f t="shared" si="26"/>
        <v/>
      </c>
      <c r="H172" s="560" t="str">
        <f t="shared" si="20"/>
        <v/>
      </c>
      <c r="L172" s="60"/>
      <c r="M172" s="571" t="str">
        <f t="shared" si="19"/>
        <v/>
      </c>
      <c r="N172" s="572" t="str">
        <f t="shared" si="21"/>
        <v/>
      </c>
      <c r="O172" s="572" t="str">
        <f t="shared" si="22"/>
        <v/>
      </c>
      <c r="P172" s="572" t="str">
        <f t="shared" si="23"/>
        <v/>
      </c>
      <c r="T172" s="60"/>
      <c r="V172" s="6">
        <v>16.8</v>
      </c>
      <c r="W172" s="6">
        <v>1.68</v>
      </c>
    </row>
    <row r="173" spans="1:23" x14ac:dyDescent="0.25">
      <c r="A173" s="233"/>
      <c r="B173" s="48"/>
      <c r="C173" s="553" t="s">
        <v>64</v>
      </c>
      <c r="D173" s="57">
        <f t="shared" si="18"/>
        <v>0</v>
      </c>
      <c r="E173" s="560" t="str">
        <f t="shared" si="24"/>
        <v/>
      </c>
      <c r="F173" s="560" t="str">
        <f t="shared" si="25"/>
        <v/>
      </c>
      <c r="G173" s="560" t="str">
        <f t="shared" si="26"/>
        <v/>
      </c>
      <c r="H173" s="560" t="str">
        <f t="shared" si="20"/>
        <v/>
      </c>
      <c r="L173" s="60"/>
      <c r="M173" s="571" t="str">
        <f t="shared" si="19"/>
        <v/>
      </c>
      <c r="N173" s="572" t="str">
        <f t="shared" si="21"/>
        <v/>
      </c>
      <c r="O173" s="572" t="str">
        <f t="shared" si="22"/>
        <v/>
      </c>
      <c r="P173" s="572" t="str">
        <f t="shared" si="23"/>
        <v/>
      </c>
      <c r="T173" s="60"/>
      <c r="V173" s="556">
        <v>16.899999999999999</v>
      </c>
      <c r="W173" s="6">
        <v>1.69</v>
      </c>
    </row>
    <row r="174" spans="1:23" x14ac:dyDescent="0.25">
      <c r="A174" s="231"/>
      <c r="B174" s="130"/>
      <c r="C174" s="553" t="s">
        <v>65</v>
      </c>
      <c r="D174" s="57">
        <f t="shared" si="18"/>
        <v>0</v>
      </c>
      <c r="E174" s="560" t="str">
        <f t="shared" si="24"/>
        <v/>
      </c>
      <c r="F174" s="560" t="str">
        <f t="shared" si="25"/>
        <v/>
      </c>
      <c r="G174" s="560" t="str">
        <f t="shared" si="26"/>
        <v/>
      </c>
      <c r="H174" s="560" t="str">
        <f t="shared" si="20"/>
        <v/>
      </c>
      <c r="L174" s="60"/>
      <c r="M174" s="571" t="str">
        <f t="shared" si="19"/>
        <v/>
      </c>
      <c r="N174" s="572" t="str">
        <f t="shared" si="21"/>
        <v/>
      </c>
      <c r="O174" s="572" t="str">
        <f t="shared" si="22"/>
        <v/>
      </c>
      <c r="P174" s="572" t="str">
        <f t="shared" si="23"/>
        <v/>
      </c>
      <c r="T174" s="60"/>
      <c r="V174" s="6">
        <v>17</v>
      </c>
      <c r="W174" s="6">
        <v>1.7</v>
      </c>
    </row>
    <row r="175" spans="1:23" x14ac:dyDescent="0.25">
      <c r="A175" s="233"/>
      <c r="B175" s="48"/>
      <c r="C175" s="553" t="s">
        <v>64</v>
      </c>
      <c r="D175" s="57">
        <f t="shared" si="18"/>
        <v>0</v>
      </c>
      <c r="E175" s="560" t="str">
        <f t="shared" si="24"/>
        <v/>
      </c>
      <c r="F175" s="560" t="str">
        <f t="shared" si="25"/>
        <v/>
      </c>
      <c r="G175" s="560" t="str">
        <f t="shared" si="26"/>
        <v/>
      </c>
      <c r="H175" s="560" t="str">
        <f t="shared" si="20"/>
        <v/>
      </c>
      <c r="L175" s="60"/>
      <c r="M175" s="571" t="str">
        <f t="shared" si="19"/>
        <v/>
      </c>
      <c r="N175" s="572" t="str">
        <f t="shared" si="21"/>
        <v/>
      </c>
      <c r="O175" s="572" t="str">
        <f t="shared" si="22"/>
        <v/>
      </c>
      <c r="P175" s="572" t="str">
        <f t="shared" si="23"/>
        <v/>
      </c>
      <c r="T175" s="60"/>
      <c r="V175" s="556">
        <v>17.100000000000001</v>
      </c>
      <c r="W175" s="6">
        <v>1.71</v>
      </c>
    </row>
    <row r="176" spans="1:23" x14ac:dyDescent="0.25">
      <c r="A176" s="231"/>
      <c r="B176" s="130"/>
      <c r="C176" s="553" t="s">
        <v>65</v>
      </c>
      <c r="D176" s="57">
        <f t="shared" si="18"/>
        <v>0</v>
      </c>
      <c r="E176" s="560" t="str">
        <f t="shared" si="24"/>
        <v/>
      </c>
      <c r="F176" s="560" t="str">
        <f t="shared" si="25"/>
        <v/>
      </c>
      <c r="G176" s="560" t="str">
        <f t="shared" si="26"/>
        <v/>
      </c>
      <c r="H176" s="560" t="str">
        <f t="shared" si="20"/>
        <v/>
      </c>
      <c r="L176" s="60"/>
      <c r="M176" s="571" t="str">
        <f t="shared" si="19"/>
        <v/>
      </c>
      <c r="N176" s="572" t="str">
        <f t="shared" si="21"/>
        <v/>
      </c>
      <c r="O176" s="572" t="str">
        <f t="shared" si="22"/>
        <v/>
      </c>
      <c r="P176" s="572" t="str">
        <f t="shared" si="23"/>
        <v/>
      </c>
      <c r="T176" s="60"/>
      <c r="V176" s="6">
        <v>17.2</v>
      </c>
      <c r="W176" s="6">
        <v>1.72</v>
      </c>
    </row>
    <row r="177" spans="1:23" x14ac:dyDescent="0.25">
      <c r="A177" s="233"/>
      <c r="B177" s="48"/>
      <c r="C177" s="553" t="s">
        <v>64</v>
      </c>
      <c r="D177" s="57">
        <f t="shared" si="18"/>
        <v>0</v>
      </c>
      <c r="E177" s="560" t="str">
        <f t="shared" si="24"/>
        <v/>
      </c>
      <c r="F177" s="560" t="str">
        <f t="shared" si="25"/>
        <v/>
      </c>
      <c r="G177" s="560" t="str">
        <f t="shared" si="26"/>
        <v/>
      </c>
      <c r="H177" s="560" t="str">
        <f t="shared" si="20"/>
        <v/>
      </c>
      <c r="L177" s="60"/>
      <c r="M177" s="571" t="str">
        <f t="shared" si="19"/>
        <v/>
      </c>
      <c r="N177" s="572" t="str">
        <f t="shared" si="21"/>
        <v/>
      </c>
      <c r="O177" s="572" t="str">
        <f t="shared" si="22"/>
        <v/>
      </c>
      <c r="P177" s="572" t="str">
        <f t="shared" si="23"/>
        <v/>
      </c>
      <c r="T177" s="60"/>
      <c r="V177" s="556">
        <v>17.3</v>
      </c>
      <c r="W177" s="6">
        <v>1.73</v>
      </c>
    </row>
    <row r="178" spans="1:23" x14ac:dyDescent="0.25">
      <c r="A178" s="231"/>
      <c r="B178" s="130"/>
      <c r="C178" s="553" t="s">
        <v>65</v>
      </c>
      <c r="D178" s="57">
        <f t="shared" si="18"/>
        <v>0</v>
      </c>
      <c r="E178" s="560" t="str">
        <f t="shared" si="24"/>
        <v/>
      </c>
      <c r="F178" s="560" t="str">
        <f t="shared" si="25"/>
        <v/>
      </c>
      <c r="G178" s="560" t="str">
        <f t="shared" si="26"/>
        <v/>
      </c>
      <c r="H178" s="560" t="str">
        <f t="shared" si="20"/>
        <v/>
      </c>
      <c r="L178" s="60"/>
      <c r="M178" s="571" t="str">
        <f t="shared" si="19"/>
        <v/>
      </c>
      <c r="N178" s="572" t="str">
        <f t="shared" si="21"/>
        <v/>
      </c>
      <c r="O178" s="572" t="str">
        <f t="shared" si="22"/>
        <v/>
      </c>
      <c r="P178" s="572" t="str">
        <f t="shared" si="23"/>
        <v/>
      </c>
      <c r="T178" s="60"/>
      <c r="V178" s="6">
        <v>17.399999999999999</v>
      </c>
      <c r="W178" s="6">
        <v>1.74</v>
      </c>
    </row>
    <row r="179" spans="1:23" x14ac:dyDescent="0.25">
      <c r="A179" s="233"/>
      <c r="B179" s="48"/>
      <c r="C179" s="553" t="s">
        <v>64</v>
      </c>
      <c r="D179" s="57">
        <f t="shared" si="18"/>
        <v>0</v>
      </c>
      <c r="E179" s="560" t="str">
        <f t="shared" si="24"/>
        <v/>
      </c>
      <c r="F179" s="560" t="str">
        <f t="shared" si="25"/>
        <v/>
      </c>
      <c r="G179" s="560" t="str">
        <f t="shared" si="26"/>
        <v/>
      </c>
      <c r="H179" s="560" t="str">
        <f t="shared" si="20"/>
        <v/>
      </c>
      <c r="L179" s="60"/>
      <c r="M179" s="571" t="str">
        <f t="shared" si="19"/>
        <v/>
      </c>
      <c r="N179" s="572" t="str">
        <f t="shared" si="21"/>
        <v/>
      </c>
      <c r="O179" s="572" t="str">
        <f t="shared" si="22"/>
        <v/>
      </c>
      <c r="P179" s="572" t="str">
        <f t="shared" si="23"/>
        <v/>
      </c>
      <c r="T179" s="60"/>
      <c r="V179" s="556">
        <v>17.5</v>
      </c>
      <c r="W179" s="6">
        <v>1.75</v>
      </c>
    </row>
    <row r="180" spans="1:23" x14ac:dyDescent="0.25">
      <c r="A180" s="231"/>
      <c r="B180" s="130"/>
      <c r="C180" s="553" t="s">
        <v>65</v>
      </c>
      <c r="D180" s="57">
        <f t="shared" si="18"/>
        <v>0</v>
      </c>
      <c r="E180" s="560" t="str">
        <f t="shared" si="24"/>
        <v/>
      </c>
      <c r="F180" s="560" t="str">
        <f t="shared" si="25"/>
        <v/>
      </c>
      <c r="G180" s="560" t="str">
        <f t="shared" si="26"/>
        <v/>
      </c>
      <c r="H180" s="560" t="str">
        <f t="shared" si="20"/>
        <v/>
      </c>
      <c r="L180" s="60"/>
      <c r="M180" s="571" t="str">
        <f t="shared" si="19"/>
        <v/>
      </c>
      <c r="N180" s="572" t="str">
        <f t="shared" si="21"/>
        <v/>
      </c>
      <c r="O180" s="572" t="str">
        <f t="shared" si="22"/>
        <v/>
      </c>
      <c r="P180" s="572" t="str">
        <f t="shared" si="23"/>
        <v/>
      </c>
      <c r="T180" s="60"/>
      <c r="V180" s="6">
        <v>17.600000000000001</v>
      </c>
      <c r="W180" s="6">
        <v>1.76</v>
      </c>
    </row>
    <row r="181" spans="1:23" x14ac:dyDescent="0.25">
      <c r="A181" s="233"/>
      <c r="B181" s="48"/>
      <c r="C181" s="553" t="s">
        <v>64</v>
      </c>
      <c r="D181" s="57">
        <f t="shared" si="18"/>
        <v>0</v>
      </c>
      <c r="E181" s="560" t="str">
        <f t="shared" si="24"/>
        <v/>
      </c>
      <c r="F181" s="560" t="str">
        <f t="shared" si="25"/>
        <v/>
      </c>
      <c r="G181" s="560" t="str">
        <f t="shared" si="26"/>
        <v/>
      </c>
      <c r="H181" s="560" t="str">
        <f t="shared" si="20"/>
        <v/>
      </c>
      <c r="L181" s="60"/>
      <c r="M181" s="571" t="str">
        <f t="shared" si="19"/>
        <v/>
      </c>
      <c r="N181" s="572" t="str">
        <f t="shared" si="21"/>
        <v/>
      </c>
      <c r="O181" s="572" t="str">
        <f t="shared" si="22"/>
        <v/>
      </c>
      <c r="P181" s="572" t="str">
        <f t="shared" si="23"/>
        <v/>
      </c>
      <c r="T181" s="60"/>
      <c r="V181" s="556">
        <v>17.7</v>
      </c>
      <c r="W181" s="6">
        <v>1.77</v>
      </c>
    </row>
    <row r="182" spans="1:23" x14ac:dyDescent="0.25">
      <c r="A182" s="231"/>
      <c r="B182" s="130"/>
      <c r="C182" s="553" t="s">
        <v>65</v>
      </c>
      <c r="D182" s="57">
        <f t="shared" si="18"/>
        <v>0</v>
      </c>
      <c r="E182" s="560" t="str">
        <f t="shared" si="24"/>
        <v/>
      </c>
      <c r="F182" s="560" t="str">
        <f t="shared" si="25"/>
        <v/>
      </c>
      <c r="G182" s="560" t="str">
        <f t="shared" si="26"/>
        <v/>
      </c>
      <c r="H182" s="560" t="str">
        <f t="shared" si="20"/>
        <v/>
      </c>
      <c r="L182" s="60"/>
      <c r="M182" s="571" t="str">
        <f t="shared" si="19"/>
        <v/>
      </c>
      <c r="N182" s="572" t="str">
        <f t="shared" si="21"/>
        <v/>
      </c>
      <c r="O182" s="572" t="str">
        <f t="shared" si="22"/>
        <v/>
      </c>
      <c r="P182" s="572" t="str">
        <f t="shared" si="23"/>
        <v/>
      </c>
      <c r="T182" s="60"/>
      <c r="V182" s="6">
        <v>17.8</v>
      </c>
      <c r="W182" s="6">
        <v>1.78</v>
      </c>
    </row>
    <row r="183" spans="1:23" x14ac:dyDescent="0.25">
      <c r="A183" s="233"/>
      <c r="B183" s="48"/>
      <c r="C183" s="553" t="s">
        <v>64</v>
      </c>
      <c r="D183" s="57">
        <f t="shared" si="18"/>
        <v>0</v>
      </c>
      <c r="E183" s="560" t="str">
        <f t="shared" si="24"/>
        <v/>
      </c>
      <c r="F183" s="560" t="str">
        <f t="shared" si="25"/>
        <v/>
      </c>
      <c r="G183" s="560" t="str">
        <f t="shared" si="26"/>
        <v/>
      </c>
      <c r="H183" s="560" t="str">
        <f t="shared" si="20"/>
        <v/>
      </c>
      <c r="L183" s="60"/>
      <c r="M183" s="571" t="str">
        <f t="shared" si="19"/>
        <v/>
      </c>
      <c r="N183" s="572" t="str">
        <f t="shared" si="21"/>
        <v/>
      </c>
      <c r="O183" s="572" t="str">
        <f t="shared" si="22"/>
        <v/>
      </c>
      <c r="P183" s="572" t="str">
        <f t="shared" si="23"/>
        <v/>
      </c>
      <c r="T183" s="60"/>
      <c r="V183" s="556">
        <v>17.899999999999999</v>
      </c>
      <c r="W183" s="6">
        <v>1.79</v>
      </c>
    </row>
    <row r="184" spans="1:23" x14ac:dyDescent="0.25">
      <c r="A184" s="231"/>
      <c r="B184" s="130"/>
      <c r="C184" s="553" t="s">
        <v>65</v>
      </c>
      <c r="D184" s="57">
        <f t="shared" si="18"/>
        <v>0</v>
      </c>
      <c r="E184" s="560" t="str">
        <f t="shared" si="24"/>
        <v/>
      </c>
      <c r="F184" s="560" t="str">
        <f t="shared" si="25"/>
        <v/>
      </c>
      <c r="G184" s="560" t="str">
        <f t="shared" si="26"/>
        <v/>
      </c>
      <c r="H184" s="560" t="str">
        <f t="shared" si="20"/>
        <v/>
      </c>
      <c r="L184" s="60"/>
      <c r="M184" s="571" t="str">
        <f t="shared" si="19"/>
        <v/>
      </c>
      <c r="N184" s="572" t="str">
        <f t="shared" si="21"/>
        <v/>
      </c>
      <c r="O184" s="572" t="str">
        <f t="shared" si="22"/>
        <v/>
      </c>
      <c r="P184" s="572" t="str">
        <f t="shared" si="23"/>
        <v/>
      </c>
      <c r="T184" s="60"/>
      <c r="V184" s="6">
        <v>18</v>
      </c>
      <c r="W184" s="6">
        <v>1.8</v>
      </c>
    </row>
    <row r="185" spans="1:23" x14ac:dyDescent="0.25">
      <c r="A185" s="233"/>
      <c r="B185" s="48"/>
      <c r="C185" s="553" t="s">
        <v>64</v>
      </c>
      <c r="D185" s="57">
        <f t="shared" si="18"/>
        <v>0</v>
      </c>
      <c r="E185" s="560" t="str">
        <f t="shared" si="24"/>
        <v/>
      </c>
      <c r="F185" s="560" t="str">
        <f t="shared" si="25"/>
        <v/>
      </c>
      <c r="G185" s="560" t="str">
        <f t="shared" si="26"/>
        <v/>
      </c>
      <c r="H185" s="560" t="str">
        <f t="shared" si="20"/>
        <v/>
      </c>
      <c r="L185" s="60"/>
      <c r="M185" s="571" t="str">
        <f t="shared" si="19"/>
        <v/>
      </c>
      <c r="N185" s="572" t="str">
        <f t="shared" si="21"/>
        <v/>
      </c>
      <c r="O185" s="572" t="str">
        <f t="shared" si="22"/>
        <v/>
      </c>
      <c r="P185" s="572" t="str">
        <f t="shared" si="23"/>
        <v/>
      </c>
      <c r="T185" s="60"/>
      <c r="V185" s="556">
        <v>18.100000000000001</v>
      </c>
      <c r="W185" s="6">
        <v>1.81</v>
      </c>
    </row>
    <row r="186" spans="1:23" x14ac:dyDescent="0.25">
      <c r="A186" s="231"/>
      <c r="B186" s="130"/>
      <c r="C186" s="553" t="s">
        <v>65</v>
      </c>
      <c r="D186" s="57">
        <f t="shared" si="18"/>
        <v>0</v>
      </c>
      <c r="E186" s="560" t="str">
        <f t="shared" si="24"/>
        <v/>
      </c>
      <c r="F186" s="560" t="str">
        <f t="shared" si="25"/>
        <v/>
      </c>
      <c r="G186" s="560" t="str">
        <f t="shared" si="26"/>
        <v/>
      </c>
      <c r="H186" s="560" t="str">
        <f t="shared" si="20"/>
        <v/>
      </c>
      <c r="L186" s="60"/>
      <c r="M186" s="571" t="str">
        <f t="shared" si="19"/>
        <v/>
      </c>
      <c r="N186" s="572" t="str">
        <f t="shared" si="21"/>
        <v/>
      </c>
      <c r="O186" s="572" t="str">
        <f t="shared" si="22"/>
        <v/>
      </c>
      <c r="P186" s="572" t="str">
        <f t="shared" si="23"/>
        <v/>
      </c>
      <c r="T186" s="60"/>
      <c r="V186" s="6">
        <v>18.2</v>
      </c>
      <c r="W186" s="6">
        <v>1.82</v>
      </c>
    </row>
    <row r="187" spans="1:23" x14ac:dyDescent="0.25">
      <c r="A187" s="233"/>
      <c r="B187" s="48"/>
      <c r="C187" s="553" t="s">
        <v>64</v>
      </c>
      <c r="D187" s="57">
        <f t="shared" si="18"/>
        <v>0</v>
      </c>
      <c r="E187" s="560" t="str">
        <f t="shared" si="24"/>
        <v/>
      </c>
      <c r="F187" s="560" t="str">
        <f t="shared" si="25"/>
        <v/>
      </c>
      <c r="G187" s="560" t="str">
        <f t="shared" si="26"/>
        <v/>
      </c>
      <c r="H187" s="560" t="str">
        <f t="shared" si="20"/>
        <v/>
      </c>
      <c r="L187" s="60"/>
      <c r="M187" s="571" t="str">
        <f t="shared" si="19"/>
        <v/>
      </c>
      <c r="N187" s="572" t="str">
        <f t="shared" si="21"/>
        <v/>
      </c>
      <c r="O187" s="572" t="str">
        <f t="shared" si="22"/>
        <v/>
      </c>
      <c r="P187" s="572" t="str">
        <f t="shared" si="23"/>
        <v/>
      </c>
      <c r="T187" s="60"/>
      <c r="V187" s="556">
        <v>18.3</v>
      </c>
      <c r="W187" s="6">
        <v>1.83</v>
      </c>
    </row>
    <row r="188" spans="1:23" x14ac:dyDescent="0.25">
      <c r="A188" s="231"/>
      <c r="B188" s="130"/>
      <c r="C188" s="553" t="s">
        <v>65</v>
      </c>
      <c r="D188" s="57">
        <f t="shared" si="18"/>
        <v>0</v>
      </c>
      <c r="E188" s="560" t="str">
        <f t="shared" si="24"/>
        <v/>
      </c>
      <c r="F188" s="560" t="str">
        <f t="shared" si="25"/>
        <v/>
      </c>
      <c r="G188" s="560" t="str">
        <f t="shared" si="26"/>
        <v/>
      </c>
      <c r="H188" s="560" t="str">
        <f t="shared" si="20"/>
        <v/>
      </c>
      <c r="L188" s="60"/>
      <c r="M188" s="571" t="str">
        <f t="shared" si="19"/>
        <v/>
      </c>
      <c r="N188" s="572" t="str">
        <f t="shared" si="21"/>
        <v/>
      </c>
      <c r="O188" s="572" t="str">
        <f t="shared" si="22"/>
        <v/>
      </c>
      <c r="P188" s="572" t="str">
        <f t="shared" si="23"/>
        <v/>
      </c>
      <c r="T188" s="60"/>
      <c r="V188" s="6">
        <v>18.399999999999999</v>
      </c>
      <c r="W188" s="6">
        <v>1.84</v>
      </c>
    </row>
    <row r="189" spans="1:23" x14ac:dyDescent="0.25">
      <c r="A189" s="233"/>
      <c r="B189" s="48"/>
      <c r="C189" s="553" t="s">
        <v>64</v>
      </c>
      <c r="D189" s="57">
        <f t="shared" si="18"/>
        <v>0</v>
      </c>
      <c r="E189" s="560" t="str">
        <f t="shared" si="24"/>
        <v/>
      </c>
      <c r="F189" s="560" t="str">
        <f t="shared" si="25"/>
        <v/>
      </c>
      <c r="G189" s="560" t="str">
        <f t="shared" si="26"/>
        <v/>
      </c>
      <c r="H189" s="560" t="str">
        <f t="shared" si="20"/>
        <v/>
      </c>
      <c r="L189" s="60"/>
      <c r="M189" s="571" t="str">
        <f t="shared" si="19"/>
        <v/>
      </c>
      <c r="N189" s="572" t="str">
        <f t="shared" si="21"/>
        <v/>
      </c>
      <c r="O189" s="572" t="str">
        <f t="shared" si="22"/>
        <v/>
      </c>
      <c r="P189" s="572" t="str">
        <f t="shared" si="23"/>
        <v/>
      </c>
      <c r="T189" s="60"/>
      <c r="V189" s="556">
        <v>18.5</v>
      </c>
      <c r="W189" s="6">
        <v>1.85</v>
      </c>
    </row>
    <row r="190" spans="1:23" x14ac:dyDescent="0.25">
      <c r="A190" s="231"/>
      <c r="B190" s="130"/>
      <c r="C190" s="553" t="s">
        <v>65</v>
      </c>
      <c r="D190" s="57">
        <f t="shared" si="18"/>
        <v>0</v>
      </c>
      <c r="E190" s="560" t="str">
        <f t="shared" si="24"/>
        <v/>
      </c>
      <c r="F190" s="560" t="str">
        <f t="shared" si="25"/>
        <v/>
      </c>
      <c r="G190" s="560" t="str">
        <f t="shared" si="26"/>
        <v/>
      </c>
      <c r="H190" s="560" t="str">
        <f t="shared" si="20"/>
        <v/>
      </c>
      <c r="L190" s="60"/>
      <c r="M190" s="571" t="str">
        <f t="shared" si="19"/>
        <v/>
      </c>
      <c r="N190" s="572" t="str">
        <f t="shared" si="21"/>
        <v/>
      </c>
      <c r="O190" s="572" t="str">
        <f t="shared" si="22"/>
        <v/>
      </c>
      <c r="P190" s="572" t="str">
        <f t="shared" si="23"/>
        <v/>
      </c>
      <c r="T190" s="60"/>
      <c r="V190" s="6">
        <v>18.600000000000001</v>
      </c>
      <c r="W190" s="6">
        <v>1.86</v>
      </c>
    </row>
    <row r="191" spans="1:23" x14ac:dyDescent="0.25">
      <c r="A191" s="233"/>
      <c r="B191" s="48"/>
      <c r="C191" s="553" t="s">
        <v>64</v>
      </c>
      <c r="D191" s="57">
        <f t="shared" si="18"/>
        <v>0</v>
      </c>
      <c r="E191" s="560" t="str">
        <f t="shared" si="24"/>
        <v/>
      </c>
      <c r="F191" s="560" t="str">
        <f t="shared" si="25"/>
        <v/>
      </c>
      <c r="G191" s="560" t="str">
        <f t="shared" si="26"/>
        <v/>
      </c>
      <c r="H191" s="560" t="str">
        <f t="shared" si="20"/>
        <v/>
      </c>
      <c r="L191" s="60"/>
      <c r="M191" s="571" t="str">
        <f t="shared" si="19"/>
        <v/>
      </c>
      <c r="N191" s="572" t="str">
        <f t="shared" si="21"/>
        <v/>
      </c>
      <c r="O191" s="572" t="str">
        <f t="shared" si="22"/>
        <v/>
      </c>
      <c r="P191" s="572" t="str">
        <f t="shared" si="23"/>
        <v/>
      </c>
      <c r="T191" s="60"/>
      <c r="V191" s="556">
        <v>18.7</v>
      </c>
      <c r="W191" s="6">
        <v>1.87</v>
      </c>
    </row>
    <row r="192" spans="1:23" x14ac:dyDescent="0.25">
      <c r="A192" s="231"/>
      <c r="B192" s="130"/>
      <c r="C192" s="553" t="s">
        <v>65</v>
      </c>
      <c r="D192" s="57">
        <f t="shared" si="18"/>
        <v>0</v>
      </c>
      <c r="E192" s="560" t="str">
        <f t="shared" si="24"/>
        <v/>
      </c>
      <c r="F192" s="560" t="str">
        <f t="shared" si="25"/>
        <v/>
      </c>
      <c r="G192" s="560" t="str">
        <f t="shared" si="26"/>
        <v/>
      </c>
      <c r="H192" s="560" t="str">
        <f t="shared" si="20"/>
        <v/>
      </c>
      <c r="L192" s="60"/>
      <c r="M192" s="571" t="str">
        <f t="shared" si="19"/>
        <v/>
      </c>
      <c r="N192" s="572" t="str">
        <f t="shared" si="21"/>
        <v/>
      </c>
      <c r="O192" s="572" t="str">
        <f t="shared" si="22"/>
        <v/>
      </c>
      <c r="P192" s="572" t="str">
        <f t="shared" si="23"/>
        <v/>
      </c>
      <c r="T192" s="60"/>
      <c r="V192" s="6">
        <v>18.8</v>
      </c>
      <c r="W192" s="6">
        <v>1.88</v>
      </c>
    </row>
    <row r="193" spans="1:23" x14ac:dyDescent="0.25">
      <c r="A193" s="233"/>
      <c r="B193" s="48"/>
      <c r="C193" s="553" t="s">
        <v>64</v>
      </c>
      <c r="D193" s="57">
        <f t="shared" si="18"/>
        <v>0</v>
      </c>
      <c r="E193" s="560" t="str">
        <f t="shared" si="24"/>
        <v/>
      </c>
      <c r="F193" s="560" t="str">
        <f t="shared" si="25"/>
        <v/>
      </c>
      <c r="G193" s="560" t="str">
        <f t="shared" si="26"/>
        <v/>
      </c>
      <c r="H193" s="560" t="str">
        <f t="shared" si="20"/>
        <v/>
      </c>
      <c r="L193" s="60"/>
      <c r="M193" s="571" t="str">
        <f t="shared" si="19"/>
        <v/>
      </c>
      <c r="N193" s="572" t="str">
        <f t="shared" si="21"/>
        <v/>
      </c>
      <c r="O193" s="572" t="str">
        <f t="shared" si="22"/>
        <v/>
      </c>
      <c r="P193" s="572" t="str">
        <f t="shared" si="23"/>
        <v/>
      </c>
      <c r="T193" s="60"/>
      <c r="V193" s="556">
        <v>18.899999999999999</v>
      </c>
      <c r="W193" s="6">
        <v>1.89</v>
      </c>
    </row>
    <row r="194" spans="1:23" x14ac:dyDescent="0.25">
      <c r="A194" s="231"/>
      <c r="B194" s="130"/>
      <c r="C194" s="553" t="s">
        <v>65</v>
      </c>
      <c r="D194" s="57">
        <f t="shared" si="18"/>
        <v>0</v>
      </c>
      <c r="E194" s="560" t="str">
        <f t="shared" si="24"/>
        <v/>
      </c>
      <c r="F194" s="560" t="str">
        <f t="shared" si="25"/>
        <v/>
      </c>
      <c r="G194" s="560" t="str">
        <f t="shared" si="26"/>
        <v/>
      </c>
      <c r="H194" s="560" t="str">
        <f t="shared" si="20"/>
        <v/>
      </c>
      <c r="L194" s="60"/>
      <c r="M194" s="571" t="str">
        <f t="shared" si="19"/>
        <v/>
      </c>
      <c r="N194" s="572" t="str">
        <f t="shared" si="21"/>
        <v/>
      </c>
      <c r="O194" s="572" t="str">
        <f t="shared" si="22"/>
        <v/>
      </c>
      <c r="P194" s="572" t="str">
        <f t="shared" si="23"/>
        <v/>
      </c>
      <c r="T194" s="60"/>
      <c r="V194" s="6">
        <v>19</v>
      </c>
      <c r="W194" s="6">
        <v>1.9</v>
      </c>
    </row>
    <row r="195" spans="1:23" x14ac:dyDescent="0.25">
      <c r="A195" s="233"/>
      <c r="B195" s="48"/>
      <c r="C195" s="553" t="s">
        <v>64</v>
      </c>
      <c r="D195" s="57">
        <f t="shared" si="18"/>
        <v>0</v>
      </c>
      <c r="E195" s="560" t="str">
        <f t="shared" si="24"/>
        <v/>
      </c>
      <c r="F195" s="560" t="str">
        <f t="shared" si="25"/>
        <v/>
      </c>
      <c r="G195" s="560" t="str">
        <f t="shared" si="26"/>
        <v/>
      </c>
      <c r="H195" s="560" t="str">
        <f t="shared" si="20"/>
        <v/>
      </c>
      <c r="L195" s="60"/>
      <c r="M195" s="571" t="str">
        <f t="shared" si="19"/>
        <v/>
      </c>
      <c r="N195" s="572" t="str">
        <f t="shared" si="21"/>
        <v/>
      </c>
      <c r="O195" s="572" t="str">
        <f t="shared" si="22"/>
        <v/>
      </c>
      <c r="P195" s="572" t="str">
        <f t="shared" si="23"/>
        <v/>
      </c>
      <c r="T195" s="60"/>
      <c r="V195" s="556">
        <v>19.100000000000001</v>
      </c>
      <c r="W195" s="6">
        <v>1.91</v>
      </c>
    </row>
    <row r="196" spans="1:23" x14ac:dyDescent="0.25">
      <c r="A196" s="231"/>
      <c r="B196" s="130"/>
      <c r="C196" s="553" t="s">
        <v>65</v>
      </c>
      <c r="D196" s="57">
        <f t="shared" si="18"/>
        <v>0</v>
      </c>
      <c r="E196" s="560" t="str">
        <f t="shared" si="24"/>
        <v/>
      </c>
      <c r="F196" s="560" t="str">
        <f t="shared" si="25"/>
        <v/>
      </c>
      <c r="G196" s="560" t="str">
        <f t="shared" si="26"/>
        <v/>
      </c>
      <c r="H196" s="560" t="str">
        <f t="shared" si="20"/>
        <v/>
      </c>
      <c r="L196" s="60"/>
      <c r="M196" s="571" t="str">
        <f t="shared" si="19"/>
        <v/>
      </c>
      <c r="N196" s="572" t="str">
        <f t="shared" si="21"/>
        <v/>
      </c>
      <c r="O196" s="572" t="str">
        <f t="shared" si="22"/>
        <v/>
      </c>
      <c r="P196" s="572" t="str">
        <f t="shared" si="23"/>
        <v/>
      </c>
      <c r="T196" s="60"/>
      <c r="V196" s="6">
        <v>19.2</v>
      </c>
      <c r="W196" s="6">
        <v>1.92</v>
      </c>
    </row>
    <row r="197" spans="1:23" x14ac:dyDescent="0.25">
      <c r="A197" s="233"/>
      <c r="B197" s="48"/>
      <c r="C197" s="553" t="s">
        <v>64</v>
      </c>
      <c r="D197" s="57">
        <f t="shared" si="18"/>
        <v>0</v>
      </c>
      <c r="E197" s="560" t="str">
        <f t="shared" si="24"/>
        <v/>
      </c>
      <c r="F197" s="560" t="str">
        <f t="shared" si="25"/>
        <v/>
      </c>
      <c r="G197" s="560" t="str">
        <f t="shared" si="26"/>
        <v/>
      </c>
      <c r="H197" s="560" t="str">
        <f t="shared" si="20"/>
        <v/>
      </c>
      <c r="L197" s="60"/>
      <c r="M197" s="571" t="str">
        <f t="shared" si="19"/>
        <v/>
      </c>
      <c r="N197" s="572" t="str">
        <f t="shared" si="21"/>
        <v/>
      </c>
      <c r="O197" s="572" t="str">
        <f t="shared" si="22"/>
        <v/>
      </c>
      <c r="P197" s="572" t="str">
        <f t="shared" si="23"/>
        <v/>
      </c>
      <c r="T197" s="60"/>
      <c r="V197" s="556">
        <v>19.3</v>
      </c>
      <c r="W197" s="6">
        <v>1.93</v>
      </c>
    </row>
    <row r="198" spans="1:23" x14ac:dyDescent="0.25">
      <c r="A198" s="231"/>
      <c r="B198" s="130"/>
      <c r="C198" s="553" t="s">
        <v>65</v>
      </c>
      <c r="D198" s="57">
        <f t="shared" ref="D198:D261" si="27">A198+D197</f>
        <v>0</v>
      </c>
      <c r="E198" s="560" t="str">
        <f t="shared" si="24"/>
        <v/>
      </c>
      <c r="F198" s="560" t="str">
        <f t="shared" si="25"/>
        <v/>
      </c>
      <c r="G198" s="560" t="str">
        <f t="shared" si="26"/>
        <v/>
      </c>
      <c r="H198" s="560" t="str">
        <f t="shared" si="20"/>
        <v/>
      </c>
      <c r="L198" s="60"/>
      <c r="M198" s="571" t="str">
        <f t="shared" ref="M198:M261" si="28">IF(B199-B198&lt;0.06,"",IF($B198="","",IF($C198="r",$B198,"")))</f>
        <v/>
      </c>
      <c r="N198" s="572" t="str">
        <f t="shared" si="21"/>
        <v/>
      </c>
      <c r="O198" s="572" t="str">
        <f t="shared" si="22"/>
        <v/>
      </c>
      <c r="P198" s="572" t="str">
        <f t="shared" si="23"/>
        <v/>
      </c>
      <c r="T198" s="60"/>
      <c r="V198" s="6">
        <v>19.399999999999999</v>
      </c>
      <c r="W198" s="6">
        <v>1.94</v>
      </c>
    </row>
    <row r="199" spans="1:23" x14ac:dyDescent="0.25">
      <c r="A199" s="233"/>
      <c r="B199" s="48"/>
      <c r="C199" s="553" t="s">
        <v>64</v>
      </c>
      <c r="D199" s="57">
        <f t="shared" si="27"/>
        <v>0</v>
      </c>
      <c r="E199" s="560" t="str">
        <f t="shared" si="24"/>
        <v/>
      </c>
      <c r="F199" s="560" t="str">
        <f t="shared" si="25"/>
        <v/>
      </c>
      <c r="G199" s="560" t="str">
        <f t="shared" si="26"/>
        <v/>
      </c>
      <c r="H199" s="560" t="str">
        <f t="shared" ref="H199:H262" si="29">IF($B200="","",IF($C199="p",($A200)-0.5*$A199,""))</f>
        <v/>
      </c>
      <c r="L199" s="60"/>
      <c r="M199" s="571" t="str">
        <f t="shared" si="28"/>
        <v/>
      </c>
      <c r="N199" s="572" t="str">
        <f t="shared" ref="N199:N262" si="30">IF(B199-B198&lt;0.06,"",IF($B199="","",IF($C199="p",$B199,"")))</f>
        <v/>
      </c>
      <c r="O199" s="572" t="str">
        <f t="shared" ref="O199:O262" si="31">IF(B199-B198&lt;0.06,"",IF($B199="","",IF($C199="p",($A199)*2,"")))</f>
        <v/>
      </c>
      <c r="P199" s="572" t="str">
        <f t="shared" ref="P199:P262" si="32">IF(B199-B198&lt;0.06,"",IF($B200="","",IF($C199="p",($A200)-0.5*$A199,"")))</f>
        <v/>
      </c>
      <c r="T199" s="60"/>
      <c r="V199" s="556">
        <v>19.5</v>
      </c>
      <c r="W199" s="6">
        <v>1.95</v>
      </c>
    </row>
    <row r="200" spans="1:23" x14ac:dyDescent="0.25">
      <c r="A200" s="231"/>
      <c r="B200" s="130"/>
      <c r="C200" s="553" t="s">
        <v>65</v>
      </c>
      <c r="D200" s="57">
        <f t="shared" si="27"/>
        <v>0</v>
      </c>
      <c r="E200" s="560" t="str">
        <f t="shared" si="24"/>
        <v/>
      </c>
      <c r="F200" s="560" t="str">
        <f t="shared" si="25"/>
        <v/>
      </c>
      <c r="G200" s="560" t="str">
        <f t="shared" si="26"/>
        <v/>
      </c>
      <c r="H200" s="560" t="str">
        <f t="shared" si="29"/>
        <v/>
      </c>
      <c r="L200" s="60"/>
      <c r="M200" s="571" t="str">
        <f t="shared" si="28"/>
        <v/>
      </c>
      <c r="N200" s="572" t="str">
        <f t="shared" si="30"/>
        <v/>
      </c>
      <c r="O200" s="572" t="str">
        <f t="shared" si="31"/>
        <v/>
      </c>
      <c r="P200" s="572" t="str">
        <f t="shared" si="32"/>
        <v/>
      </c>
      <c r="T200" s="60"/>
      <c r="V200" s="6">
        <v>19.600000000000001</v>
      </c>
      <c r="W200" s="6">
        <v>1.96</v>
      </c>
    </row>
    <row r="201" spans="1:23" x14ac:dyDescent="0.25">
      <c r="A201" s="233"/>
      <c r="B201" s="48"/>
      <c r="C201" s="553" t="s">
        <v>64</v>
      </c>
      <c r="D201" s="57">
        <f t="shared" si="27"/>
        <v>0</v>
      </c>
      <c r="E201" s="560" t="str">
        <f t="shared" ref="E201:E264" si="33">IF(B201="","",IF(C201="r",B201,""))</f>
        <v/>
      </c>
      <c r="F201" s="560" t="str">
        <f t="shared" ref="F201:F264" si="34">IF(B201="","",IF(C201="p",B201,""))</f>
        <v/>
      </c>
      <c r="G201" s="560" t="str">
        <f t="shared" ref="G201:G264" si="35">IF(B201="","",IF(C201="p",IF(A201&gt;A200,A201,(A201)*2),""))</f>
        <v/>
      </c>
      <c r="H201" s="560" t="str">
        <f t="shared" si="29"/>
        <v/>
      </c>
      <c r="L201" s="60"/>
      <c r="M201" s="571" t="str">
        <f t="shared" si="28"/>
        <v/>
      </c>
      <c r="N201" s="572" t="str">
        <f t="shared" si="30"/>
        <v/>
      </c>
      <c r="O201" s="572" t="str">
        <f t="shared" si="31"/>
        <v/>
      </c>
      <c r="P201" s="572" t="str">
        <f t="shared" si="32"/>
        <v/>
      </c>
      <c r="T201" s="60"/>
      <c r="V201" s="556">
        <v>19.7</v>
      </c>
      <c r="W201" s="6">
        <v>1.97</v>
      </c>
    </row>
    <row r="202" spans="1:23" x14ac:dyDescent="0.25">
      <c r="A202" s="231"/>
      <c r="B202" s="130"/>
      <c r="C202" s="553" t="s">
        <v>65</v>
      </c>
      <c r="D202" s="57">
        <f t="shared" si="27"/>
        <v>0</v>
      </c>
      <c r="E202" s="560" t="str">
        <f t="shared" si="33"/>
        <v/>
      </c>
      <c r="F202" s="560" t="str">
        <f t="shared" si="34"/>
        <v/>
      </c>
      <c r="G202" s="560" t="str">
        <f t="shared" si="35"/>
        <v/>
      </c>
      <c r="H202" s="560" t="str">
        <f t="shared" si="29"/>
        <v/>
      </c>
      <c r="L202" s="60"/>
      <c r="M202" s="571" t="str">
        <f t="shared" si="28"/>
        <v/>
      </c>
      <c r="N202" s="572" t="str">
        <f t="shared" si="30"/>
        <v/>
      </c>
      <c r="O202" s="572" t="str">
        <f t="shared" si="31"/>
        <v/>
      </c>
      <c r="P202" s="572" t="str">
        <f t="shared" si="32"/>
        <v/>
      </c>
      <c r="T202" s="60"/>
      <c r="V202" s="6">
        <v>19.8</v>
      </c>
      <c r="W202" s="6">
        <v>1.98</v>
      </c>
    </row>
    <row r="203" spans="1:23" x14ac:dyDescent="0.25">
      <c r="A203" s="233"/>
      <c r="B203" s="48"/>
      <c r="C203" s="553" t="s">
        <v>64</v>
      </c>
      <c r="D203" s="57">
        <f t="shared" si="27"/>
        <v>0</v>
      </c>
      <c r="E203" s="560" t="str">
        <f t="shared" si="33"/>
        <v/>
      </c>
      <c r="F203" s="560" t="str">
        <f t="shared" si="34"/>
        <v/>
      </c>
      <c r="G203" s="560" t="str">
        <f t="shared" si="35"/>
        <v/>
      </c>
      <c r="H203" s="560" t="str">
        <f t="shared" si="29"/>
        <v/>
      </c>
      <c r="L203" s="60"/>
      <c r="M203" s="571" t="str">
        <f t="shared" si="28"/>
        <v/>
      </c>
      <c r="N203" s="572" t="str">
        <f t="shared" si="30"/>
        <v/>
      </c>
      <c r="O203" s="572" t="str">
        <f t="shared" si="31"/>
        <v/>
      </c>
      <c r="P203" s="572" t="str">
        <f t="shared" si="32"/>
        <v/>
      </c>
      <c r="T203" s="60"/>
      <c r="V203" s="556">
        <v>19.899999999999999</v>
      </c>
      <c r="W203" s="6">
        <v>1.99</v>
      </c>
    </row>
    <row r="204" spans="1:23" x14ac:dyDescent="0.25">
      <c r="A204" s="231"/>
      <c r="B204" s="130"/>
      <c r="C204" s="553" t="s">
        <v>65</v>
      </c>
      <c r="D204" s="57">
        <f t="shared" si="27"/>
        <v>0</v>
      </c>
      <c r="E204" s="560" t="str">
        <f t="shared" si="33"/>
        <v/>
      </c>
      <c r="F204" s="560" t="str">
        <f t="shared" si="34"/>
        <v/>
      </c>
      <c r="G204" s="560" t="str">
        <f t="shared" si="35"/>
        <v/>
      </c>
      <c r="H204" s="560" t="str">
        <f t="shared" si="29"/>
        <v/>
      </c>
      <c r="L204" s="60"/>
      <c r="M204" s="571" t="str">
        <f t="shared" si="28"/>
        <v/>
      </c>
      <c r="N204" s="572" t="str">
        <f t="shared" si="30"/>
        <v/>
      </c>
      <c r="O204" s="572" t="str">
        <f t="shared" si="31"/>
        <v/>
      </c>
      <c r="P204" s="572" t="str">
        <f t="shared" si="32"/>
        <v/>
      </c>
      <c r="T204" s="60"/>
      <c r="V204" s="6">
        <v>20</v>
      </c>
      <c r="W204" s="6">
        <v>2</v>
      </c>
    </row>
    <row r="205" spans="1:23" x14ac:dyDescent="0.25">
      <c r="A205" s="233"/>
      <c r="B205" s="48"/>
      <c r="C205" s="553" t="s">
        <v>64</v>
      </c>
      <c r="D205" s="57">
        <f t="shared" si="27"/>
        <v>0</v>
      </c>
      <c r="E205" s="560" t="str">
        <f t="shared" si="33"/>
        <v/>
      </c>
      <c r="F205" s="560" t="str">
        <f t="shared" si="34"/>
        <v/>
      </c>
      <c r="G205" s="560" t="str">
        <f t="shared" si="35"/>
        <v/>
      </c>
      <c r="H205" s="560" t="str">
        <f t="shared" si="29"/>
        <v/>
      </c>
      <c r="L205" s="60"/>
      <c r="M205" s="571" t="str">
        <f t="shared" si="28"/>
        <v/>
      </c>
      <c r="N205" s="572" t="str">
        <f t="shared" si="30"/>
        <v/>
      </c>
      <c r="O205" s="572" t="str">
        <f t="shared" si="31"/>
        <v/>
      </c>
      <c r="P205" s="572" t="str">
        <f t="shared" si="32"/>
        <v/>
      </c>
      <c r="T205" s="60"/>
      <c r="V205" s="556">
        <v>20.100000000000001</v>
      </c>
      <c r="W205" s="6">
        <v>2.0099999999999998</v>
      </c>
    </row>
    <row r="206" spans="1:23" x14ac:dyDescent="0.25">
      <c r="A206" s="231"/>
      <c r="B206" s="130"/>
      <c r="C206" s="553" t="s">
        <v>65</v>
      </c>
      <c r="D206" s="57">
        <f t="shared" si="27"/>
        <v>0</v>
      </c>
      <c r="E206" s="560" t="str">
        <f t="shared" si="33"/>
        <v/>
      </c>
      <c r="F206" s="560" t="str">
        <f t="shared" si="34"/>
        <v/>
      </c>
      <c r="G206" s="560" t="str">
        <f t="shared" si="35"/>
        <v/>
      </c>
      <c r="H206" s="560" t="str">
        <f t="shared" si="29"/>
        <v/>
      </c>
      <c r="L206" s="60"/>
      <c r="M206" s="571" t="str">
        <f t="shared" si="28"/>
        <v/>
      </c>
      <c r="N206" s="572" t="str">
        <f t="shared" si="30"/>
        <v/>
      </c>
      <c r="O206" s="572" t="str">
        <f t="shared" si="31"/>
        <v/>
      </c>
      <c r="P206" s="572" t="str">
        <f t="shared" si="32"/>
        <v/>
      </c>
      <c r="T206" s="60"/>
      <c r="V206" s="6">
        <v>20.2</v>
      </c>
      <c r="W206" s="6">
        <v>2.02</v>
      </c>
    </row>
    <row r="207" spans="1:23" x14ac:dyDescent="0.25">
      <c r="A207" s="233"/>
      <c r="B207" s="48"/>
      <c r="C207" s="553" t="s">
        <v>64</v>
      </c>
      <c r="D207" s="57">
        <f t="shared" si="27"/>
        <v>0</v>
      </c>
      <c r="E207" s="560" t="str">
        <f t="shared" si="33"/>
        <v/>
      </c>
      <c r="F207" s="560" t="str">
        <f t="shared" si="34"/>
        <v/>
      </c>
      <c r="G207" s="560" t="str">
        <f t="shared" si="35"/>
        <v/>
      </c>
      <c r="H207" s="560" t="str">
        <f t="shared" si="29"/>
        <v/>
      </c>
      <c r="L207" s="60"/>
      <c r="M207" s="571" t="str">
        <f t="shared" si="28"/>
        <v/>
      </c>
      <c r="N207" s="572" t="str">
        <f t="shared" si="30"/>
        <v/>
      </c>
      <c r="O207" s="572" t="str">
        <f t="shared" si="31"/>
        <v/>
      </c>
      <c r="P207" s="572" t="str">
        <f t="shared" si="32"/>
        <v/>
      </c>
      <c r="T207" s="60"/>
      <c r="V207" s="556">
        <v>20.3</v>
      </c>
      <c r="W207" s="6">
        <v>2.0299999999999998</v>
      </c>
    </row>
    <row r="208" spans="1:23" x14ac:dyDescent="0.25">
      <c r="A208" s="231"/>
      <c r="B208" s="130"/>
      <c r="C208" s="553" t="s">
        <v>65</v>
      </c>
      <c r="D208" s="57">
        <f t="shared" si="27"/>
        <v>0</v>
      </c>
      <c r="E208" s="560" t="str">
        <f t="shared" si="33"/>
        <v/>
      </c>
      <c r="F208" s="560" t="str">
        <f t="shared" si="34"/>
        <v/>
      </c>
      <c r="G208" s="560" t="str">
        <f t="shared" si="35"/>
        <v/>
      </c>
      <c r="H208" s="560" t="str">
        <f t="shared" si="29"/>
        <v/>
      </c>
      <c r="L208" s="60"/>
      <c r="M208" s="571" t="str">
        <f t="shared" si="28"/>
        <v/>
      </c>
      <c r="N208" s="572" t="str">
        <f t="shared" si="30"/>
        <v/>
      </c>
      <c r="O208" s="572" t="str">
        <f t="shared" si="31"/>
        <v/>
      </c>
      <c r="P208" s="572" t="str">
        <f t="shared" si="32"/>
        <v/>
      </c>
      <c r="T208" s="60"/>
      <c r="V208" s="6">
        <v>20.399999999999999</v>
      </c>
      <c r="W208" s="6">
        <v>2.04</v>
      </c>
    </row>
    <row r="209" spans="1:23" x14ac:dyDescent="0.25">
      <c r="A209" s="233"/>
      <c r="B209" s="48"/>
      <c r="C209" s="553" t="s">
        <v>64</v>
      </c>
      <c r="D209" s="57">
        <f t="shared" si="27"/>
        <v>0</v>
      </c>
      <c r="E209" s="560" t="str">
        <f t="shared" si="33"/>
        <v/>
      </c>
      <c r="F209" s="560" t="str">
        <f t="shared" si="34"/>
        <v/>
      </c>
      <c r="G209" s="560" t="str">
        <f t="shared" si="35"/>
        <v/>
      </c>
      <c r="H209" s="560" t="str">
        <f t="shared" si="29"/>
        <v/>
      </c>
      <c r="L209" s="60"/>
      <c r="M209" s="571" t="str">
        <f t="shared" si="28"/>
        <v/>
      </c>
      <c r="N209" s="572" t="str">
        <f t="shared" si="30"/>
        <v/>
      </c>
      <c r="O209" s="572" t="str">
        <f t="shared" si="31"/>
        <v/>
      </c>
      <c r="P209" s="572" t="str">
        <f t="shared" si="32"/>
        <v/>
      </c>
      <c r="T209" s="60"/>
      <c r="V209" s="556">
        <v>20.5</v>
      </c>
      <c r="W209" s="6">
        <v>2.0499999999999998</v>
      </c>
    </row>
    <row r="210" spans="1:23" x14ac:dyDescent="0.25">
      <c r="A210" s="231"/>
      <c r="B210" s="130"/>
      <c r="C210" s="553" t="s">
        <v>65</v>
      </c>
      <c r="D210" s="57">
        <f t="shared" si="27"/>
        <v>0</v>
      </c>
      <c r="E210" s="560" t="str">
        <f t="shared" si="33"/>
        <v/>
      </c>
      <c r="F210" s="560" t="str">
        <f t="shared" si="34"/>
        <v/>
      </c>
      <c r="G210" s="560" t="str">
        <f t="shared" si="35"/>
        <v/>
      </c>
      <c r="H210" s="560" t="str">
        <f t="shared" si="29"/>
        <v/>
      </c>
      <c r="L210" s="60"/>
      <c r="M210" s="571" t="str">
        <f t="shared" si="28"/>
        <v/>
      </c>
      <c r="N210" s="572" t="str">
        <f t="shared" si="30"/>
        <v/>
      </c>
      <c r="O210" s="572" t="str">
        <f t="shared" si="31"/>
        <v/>
      </c>
      <c r="P210" s="572" t="str">
        <f t="shared" si="32"/>
        <v/>
      </c>
      <c r="T210" s="60"/>
      <c r="V210" s="6">
        <v>20.6</v>
      </c>
      <c r="W210" s="6">
        <v>2.06</v>
      </c>
    </row>
    <row r="211" spans="1:23" x14ac:dyDescent="0.25">
      <c r="A211" s="233"/>
      <c r="B211" s="48"/>
      <c r="C211" s="553" t="s">
        <v>64</v>
      </c>
      <c r="D211" s="57">
        <f t="shared" si="27"/>
        <v>0</v>
      </c>
      <c r="E211" s="560" t="str">
        <f t="shared" si="33"/>
        <v/>
      </c>
      <c r="F211" s="560" t="str">
        <f t="shared" si="34"/>
        <v/>
      </c>
      <c r="G211" s="560" t="str">
        <f t="shared" si="35"/>
        <v/>
      </c>
      <c r="H211" s="560" t="str">
        <f t="shared" si="29"/>
        <v/>
      </c>
      <c r="L211" s="60"/>
      <c r="M211" s="571" t="str">
        <f t="shared" si="28"/>
        <v/>
      </c>
      <c r="N211" s="572" t="str">
        <f t="shared" si="30"/>
        <v/>
      </c>
      <c r="O211" s="572" t="str">
        <f t="shared" si="31"/>
        <v/>
      </c>
      <c r="P211" s="572" t="str">
        <f t="shared" si="32"/>
        <v/>
      </c>
      <c r="T211" s="60"/>
      <c r="V211" s="556">
        <v>20.7</v>
      </c>
      <c r="W211" s="6">
        <v>2.0699999999999998</v>
      </c>
    </row>
    <row r="212" spans="1:23" x14ac:dyDescent="0.25">
      <c r="A212" s="231"/>
      <c r="B212" s="130"/>
      <c r="C212" s="553" t="s">
        <v>65</v>
      </c>
      <c r="D212" s="57">
        <f t="shared" si="27"/>
        <v>0</v>
      </c>
      <c r="E212" s="560" t="str">
        <f t="shared" si="33"/>
        <v/>
      </c>
      <c r="F212" s="560" t="str">
        <f t="shared" si="34"/>
        <v/>
      </c>
      <c r="G212" s="560" t="str">
        <f t="shared" si="35"/>
        <v/>
      </c>
      <c r="H212" s="560" t="str">
        <f t="shared" si="29"/>
        <v/>
      </c>
      <c r="L212" s="60"/>
      <c r="M212" s="571" t="str">
        <f t="shared" si="28"/>
        <v/>
      </c>
      <c r="N212" s="572" t="str">
        <f t="shared" si="30"/>
        <v/>
      </c>
      <c r="O212" s="572" t="str">
        <f t="shared" si="31"/>
        <v/>
      </c>
      <c r="P212" s="572" t="str">
        <f t="shared" si="32"/>
        <v/>
      </c>
      <c r="T212" s="60"/>
      <c r="V212" s="6">
        <v>20.8</v>
      </c>
      <c r="W212" s="6">
        <v>2.08</v>
      </c>
    </row>
    <row r="213" spans="1:23" x14ac:dyDescent="0.25">
      <c r="A213" s="233"/>
      <c r="B213" s="48"/>
      <c r="C213" s="553" t="s">
        <v>64</v>
      </c>
      <c r="D213" s="57">
        <f t="shared" si="27"/>
        <v>0</v>
      </c>
      <c r="E213" s="560" t="str">
        <f t="shared" si="33"/>
        <v/>
      </c>
      <c r="F213" s="560" t="str">
        <f t="shared" si="34"/>
        <v/>
      </c>
      <c r="G213" s="560" t="str">
        <f t="shared" si="35"/>
        <v/>
      </c>
      <c r="H213" s="560" t="str">
        <f t="shared" si="29"/>
        <v/>
      </c>
      <c r="L213" s="60"/>
      <c r="M213" s="571" t="str">
        <f t="shared" si="28"/>
        <v/>
      </c>
      <c r="N213" s="572" t="str">
        <f t="shared" si="30"/>
        <v/>
      </c>
      <c r="O213" s="572" t="str">
        <f t="shared" si="31"/>
        <v/>
      </c>
      <c r="P213" s="572" t="str">
        <f t="shared" si="32"/>
        <v/>
      </c>
      <c r="T213" s="60"/>
      <c r="V213" s="556">
        <v>20.9</v>
      </c>
      <c r="W213" s="6">
        <v>2.09</v>
      </c>
    </row>
    <row r="214" spans="1:23" x14ac:dyDescent="0.25">
      <c r="A214" s="231"/>
      <c r="B214" s="130"/>
      <c r="C214" s="553" t="s">
        <v>65</v>
      </c>
      <c r="D214" s="57">
        <f t="shared" si="27"/>
        <v>0</v>
      </c>
      <c r="E214" s="560" t="str">
        <f t="shared" si="33"/>
        <v/>
      </c>
      <c r="F214" s="560" t="str">
        <f t="shared" si="34"/>
        <v/>
      </c>
      <c r="G214" s="560" t="str">
        <f t="shared" si="35"/>
        <v/>
      </c>
      <c r="H214" s="560" t="str">
        <f t="shared" si="29"/>
        <v/>
      </c>
      <c r="L214" s="60"/>
      <c r="M214" s="571" t="str">
        <f t="shared" si="28"/>
        <v/>
      </c>
      <c r="N214" s="572" t="str">
        <f t="shared" si="30"/>
        <v/>
      </c>
      <c r="O214" s="572" t="str">
        <f t="shared" si="31"/>
        <v/>
      </c>
      <c r="P214" s="572" t="str">
        <f t="shared" si="32"/>
        <v/>
      </c>
      <c r="T214" s="60"/>
      <c r="V214" s="6">
        <v>21</v>
      </c>
      <c r="W214" s="6">
        <v>2.1</v>
      </c>
    </row>
    <row r="215" spans="1:23" x14ac:dyDescent="0.25">
      <c r="A215" s="233"/>
      <c r="B215" s="48"/>
      <c r="C215" s="553" t="s">
        <v>64</v>
      </c>
      <c r="D215" s="57">
        <f t="shared" si="27"/>
        <v>0</v>
      </c>
      <c r="E215" s="560" t="str">
        <f t="shared" si="33"/>
        <v/>
      </c>
      <c r="F215" s="560" t="str">
        <f t="shared" si="34"/>
        <v/>
      </c>
      <c r="G215" s="560" t="str">
        <f t="shared" si="35"/>
        <v/>
      </c>
      <c r="H215" s="560" t="str">
        <f t="shared" si="29"/>
        <v/>
      </c>
      <c r="L215" s="60"/>
      <c r="M215" s="571" t="str">
        <f t="shared" si="28"/>
        <v/>
      </c>
      <c r="N215" s="572" t="str">
        <f t="shared" si="30"/>
        <v/>
      </c>
      <c r="O215" s="572" t="str">
        <f t="shared" si="31"/>
        <v/>
      </c>
      <c r="P215" s="572" t="str">
        <f t="shared" si="32"/>
        <v/>
      </c>
      <c r="T215" s="60"/>
      <c r="V215" s="556">
        <v>21.1</v>
      </c>
      <c r="W215" s="6">
        <v>2.11</v>
      </c>
    </row>
    <row r="216" spans="1:23" x14ac:dyDescent="0.25">
      <c r="A216" s="231"/>
      <c r="B216" s="130"/>
      <c r="C216" s="553" t="s">
        <v>65</v>
      </c>
      <c r="D216" s="57">
        <f t="shared" si="27"/>
        <v>0</v>
      </c>
      <c r="E216" s="560" t="str">
        <f t="shared" si="33"/>
        <v/>
      </c>
      <c r="F216" s="560" t="str">
        <f t="shared" si="34"/>
        <v/>
      </c>
      <c r="G216" s="560" t="str">
        <f t="shared" si="35"/>
        <v/>
      </c>
      <c r="H216" s="560" t="str">
        <f t="shared" si="29"/>
        <v/>
      </c>
      <c r="L216" s="60"/>
      <c r="M216" s="571" t="str">
        <f t="shared" si="28"/>
        <v/>
      </c>
      <c r="N216" s="572" t="str">
        <f t="shared" si="30"/>
        <v/>
      </c>
      <c r="O216" s="572" t="str">
        <f t="shared" si="31"/>
        <v/>
      </c>
      <c r="P216" s="572" t="str">
        <f t="shared" si="32"/>
        <v/>
      </c>
      <c r="T216" s="60"/>
      <c r="V216" s="6">
        <v>21.2</v>
      </c>
      <c r="W216" s="6">
        <v>2.12</v>
      </c>
    </row>
    <row r="217" spans="1:23" x14ac:dyDescent="0.25">
      <c r="A217" s="233"/>
      <c r="B217" s="48"/>
      <c r="C217" s="553" t="s">
        <v>64</v>
      </c>
      <c r="D217" s="57">
        <f t="shared" si="27"/>
        <v>0</v>
      </c>
      <c r="E217" s="560" t="str">
        <f t="shared" si="33"/>
        <v/>
      </c>
      <c r="F217" s="560" t="str">
        <f t="shared" si="34"/>
        <v/>
      </c>
      <c r="G217" s="560" t="str">
        <f t="shared" si="35"/>
        <v/>
      </c>
      <c r="H217" s="560" t="str">
        <f t="shared" si="29"/>
        <v/>
      </c>
      <c r="L217" s="60"/>
      <c r="M217" s="571" t="str">
        <f t="shared" si="28"/>
        <v/>
      </c>
      <c r="N217" s="572" t="str">
        <f t="shared" si="30"/>
        <v/>
      </c>
      <c r="O217" s="572" t="str">
        <f t="shared" si="31"/>
        <v/>
      </c>
      <c r="P217" s="572" t="str">
        <f t="shared" si="32"/>
        <v/>
      </c>
      <c r="T217" s="60"/>
      <c r="V217" s="556">
        <v>21.3</v>
      </c>
      <c r="W217" s="6">
        <v>2.13</v>
      </c>
    </row>
    <row r="218" spans="1:23" x14ac:dyDescent="0.25">
      <c r="A218" s="231"/>
      <c r="B218" s="130"/>
      <c r="C218" s="553" t="s">
        <v>65</v>
      </c>
      <c r="D218" s="57">
        <f t="shared" si="27"/>
        <v>0</v>
      </c>
      <c r="E218" s="560" t="str">
        <f t="shared" si="33"/>
        <v/>
      </c>
      <c r="F218" s="560" t="str">
        <f t="shared" si="34"/>
        <v/>
      </c>
      <c r="G218" s="560" t="str">
        <f t="shared" si="35"/>
        <v/>
      </c>
      <c r="H218" s="560" t="str">
        <f t="shared" si="29"/>
        <v/>
      </c>
      <c r="L218" s="60"/>
      <c r="M218" s="571" t="str">
        <f t="shared" si="28"/>
        <v/>
      </c>
      <c r="N218" s="572" t="str">
        <f t="shared" si="30"/>
        <v/>
      </c>
      <c r="O218" s="572" t="str">
        <f t="shared" si="31"/>
        <v/>
      </c>
      <c r="P218" s="572" t="str">
        <f t="shared" si="32"/>
        <v/>
      </c>
      <c r="T218" s="60"/>
      <c r="V218" s="6">
        <v>21.4</v>
      </c>
      <c r="W218" s="6">
        <v>2.14</v>
      </c>
    </row>
    <row r="219" spans="1:23" x14ac:dyDescent="0.25">
      <c r="A219" s="233"/>
      <c r="B219" s="48"/>
      <c r="C219" s="553" t="s">
        <v>64</v>
      </c>
      <c r="D219" s="57">
        <f t="shared" si="27"/>
        <v>0</v>
      </c>
      <c r="E219" s="560" t="str">
        <f t="shared" si="33"/>
        <v/>
      </c>
      <c r="F219" s="560" t="str">
        <f t="shared" si="34"/>
        <v/>
      </c>
      <c r="G219" s="560" t="str">
        <f t="shared" si="35"/>
        <v/>
      </c>
      <c r="H219" s="560" t="str">
        <f t="shared" si="29"/>
        <v/>
      </c>
      <c r="L219" s="60"/>
      <c r="M219" s="571" t="str">
        <f t="shared" si="28"/>
        <v/>
      </c>
      <c r="N219" s="572" t="str">
        <f t="shared" si="30"/>
        <v/>
      </c>
      <c r="O219" s="572" t="str">
        <f t="shared" si="31"/>
        <v/>
      </c>
      <c r="P219" s="572" t="str">
        <f t="shared" si="32"/>
        <v/>
      </c>
      <c r="T219" s="60"/>
      <c r="V219" s="556">
        <v>21.5</v>
      </c>
      <c r="W219" s="6">
        <v>2.15</v>
      </c>
    </row>
    <row r="220" spans="1:23" x14ac:dyDescent="0.25">
      <c r="A220" s="231"/>
      <c r="B220" s="130"/>
      <c r="C220" s="553" t="s">
        <v>65</v>
      </c>
      <c r="D220" s="57">
        <f t="shared" si="27"/>
        <v>0</v>
      </c>
      <c r="E220" s="560" t="str">
        <f t="shared" si="33"/>
        <v/>
      </c>
      <c r="F220" s="560" t="str">
        <f t="shared" si="34"/>
        <v/>
      </c>
      <c r="G220" s="560" t="str">
        <f t="shared" si="35"/>
        <v/>
      </c>
      <c r="H220" s="560" t="str">
        <f t="shared" si="29"/>
        <v/>
      </c>
      <c r="L220" s="60"/>
      <c r="M220" s="571" t="str">
        <f t="shared" si="28"/>
        <v/>
      </c>
      <c r="N220" s="572" t="str">
        <f t="shared" si="30"/>
        <v/>
      </c>
      <c r="O220" s="572" t="str">
        <f t="shared" si="31"/>
        <v/>
      </c>
      <c r="P220" s="572" t="str">
        <f t="shared" si="32"/>
        <v/>
      </c>
      <c r="T220" s="60"/>
      <c r="V220" s="6">
        <v>21.6</v>
      </c>
      <c r="W220" s="6">
        <v>2.16</v>
      </c>
    </row>
    <row r="221" spans="1:23" x14ac:dyDescent="0.25">
      <c r="A221" s="233"/>
      <c r="B221" s="48"/>
      <c r="C221" s="553" t="s">
        <v>64</v>
      </c>
      <c r="D221" s="57">
        <f t="shared" si="27"/>
        <v>0</v>
      </c>
      <c r="E221" s="560" t="str">
        <f t="shared" si="33"/>
        <v/>
      </c>
      <c r="F221" s="560" t="str">
        <f t="shared" si="34"/>
        <v/>
      </c>
      <c r="G221" s="560" t="str">
        <f t="shared" si="35"/>
        <v/>
      </c>
      <c r="H221" s="560" t="str">
        <f t="shared" si="29"/>
        <v/>
      </c>
      <c r="L221" s="60"/>
      <c r="M221" s="571" t="str">
        <f t="shared" si="28"/>
        <v/>
      </c>
      <c r="N221" s="572" t="str">
        <f t="shared" si="30"/>
        <v/>
      </c>
      <c r="O221" s="572" t="str">
        <f t="shared" si="31"/>
        <v/>
      </c>
      <c r="P221" s="572" t="str">
        <f t="shared" si="32"/>
        <v/>
      </c>
      <c r="T221" s="60"/>
      <c r="V221" s="556">
        <v>21.7</v>
      </c>
      <c r="W221" s="6">
        <v>2.17</v>
      </c>
    </row>
    <row r="222" spans="1:23" x14ac:dyDescent="0.25">
      <c r="A222" s="231"/>
      <c r="B222" s="130"/>
      <c r="C222" s="553" t="s">
        <v>65</v>
      </c>
      <c r="D222" s="57">
        <f t="shared" si="27"/>
        <v>0</v>
      </c>
      <c r="E222" s="560" t="str">
        <f t="shared" si="33"/>
        <v/>
      </c>
      <c r="F222" s="560" t="str">
        <f t="shared" si="34"/>
        <v/>
      </c>
      <c r="G222" s="560" t="str">
        <f t="shared" si="35"/>
        <v/>
      </c>
      <c r="H222" s="560" t="str">
        <f t="shared" si="29"/>
        <v/>
      </c>
      <c r="L222" s="60"/>
      <c r="M222" s="571" t="str">
        <f t="shared" si="28"/>
        <v/>
      </c>
      <c r="N222" s="572" t="str">
        <f t="shared" si="30"/>
        <v/>
      </c>
      <c r="O222" s="572" t="str">
        <f t="shared" si="31"/>
        <v/>
      </c>
      <c r="P222" s="572" t="str">
        <f t="shared" si="32"/>
        <v/>
      </c>
      <c r="T222" s="60"/>
      <c r="V222" s="6">
        <v>21.8</v>
      </c>
      <c r="W222" s="6">
        <v>2.1800000000000002</v>
      </c>
    </row>
    <row r="223" spans="1:23" x14ac:dyDescent="0.25">
      <c r="A223" s="233"/>
      <c r="B223" s="48"/>
      <c r="C223" s="553" t="s">
        <v>64</v>
      </c>
      <c r="D223" s="57">
        <f t="shared" si="27"/>
        <v>0</v>
      </c>
      <c r="E223" s="560" t="str">
        <f t="shared" si="33"/>
        <v/>
      </c>
      <c r="F223" s="560" t="str">
        <f t="shared" si="34"/>
        <v/>
      </c>
      <c r="G223" s="560" t="str">
        <f t="shared" si="35"/>
        <v/>
      </c>
      <c r="H223" s="560" t="str">
        <f t="shared" si="29"/>
        <v/>
      </c>
      <c r="L223" s="60"/>
      <c r="M223" s="571" t="str">
        <f t="shared" si="28"/>
        <v/>
      </c>
      <c r="N223" s="572" t="str">
        <f t="shared" si="30"/>
        <v/>
      </c>
      <c r="O223" s="572" t="str">
        <f t="shared" si="31"/>
        <v/>
      </c>
      <c r="P223" s="572" t="str">
        <f t="shared" si="32"/>
        <v/>
      </c>
      <c r="T223" s="60"/>
      <c r="V223" s="556">
        <v>21.9</v>
      </c>
      <c r="W223" s="6">
        <v>2.19</v>
      </c>
    </row>
    <row r="224" spans="1:23" x14ac:dyDescent="0.25">
      <c r="A224" s="231"/>
      <c r="B224" s="130"/>
      <c r="C224" s="553" t="s">
        <v>65</v>
      </c>
      <c r="D224" s="57">
        <f t="shared" si="27"/>
        <v>0</v>
      </c>
      <c r="E224" s="560" t="str">
        <f t="shared" si="33"/>
        <v/>
      </c>
      <c r="F224" s="560" t="str">
        <f t="shared" si="34"/>
        <v/>
      </c>
      <c r="G224" s="560" t="str">
        <f t="shared" si="35"/>
        <v/>
      </c>
      <c r="H224" s="560" t="str">
        <f t="shared" si="29"/>
        <v/>
      </c>
      <c r="L224" s="60"/>
      <c r="M224" s="571" t="str">
        <f t="shared" si="28"/>
        <v/>
      </c>
      <c r="N224" s="572" t="str">
        <f t="shared" si="30"/>
        <v/>
      </c>
      <c r="O224" s="572" t="str">
        <f t="shared" si="31"/>
        <v/>
      </c>
      <c r="P224" s="572" t="str">
        <f t="shared" si="32"/>
        <v/>
      </c>
      <c r="T224" s="60"/>
      <c r="V224" s="6">
        <v>22</v>
      </c>
      <c r="W224" s="6">
        <v>2.2000000000000002</v>
      </c>
    </row>
    <row r="225" spans="1:23" x14ac:dyDescent="0.25">
      <c r="A225" s="233"/>
      <c r="B225" s="48"/>
      <c r="C225" s="553" t="s">
        <v>64</v>
      </c>
      <c r="D225" s="57">
        <f t="shared" si="27"/>
        <v>0</v>
      </c>
      <c r="E225" s="560" t="str">
        <f t="shared" si="33"/>
        <v/>
      </c>
      <c r="F225" s="560" t="str">
        <f t="shared" si="34"/>
        <v/>
      </c>
      <c r="G225" s="560" t="str">
        <f t="shared" si="35"/>
        <v/>
      </c>
      <c r="H225" s="560" t="str">
        <f t="shared" si="29"/>
        <v/>
      </c>
      <c r="L225" s="60"/>
      <c r="M225" s="571" t="str">
        <f t="shared" si="28"/>
        <v/>
      </c>
      <c r="N225" s="572" t="str">
        <f t="shared" si="30"/>
        <v/>
      </c>
      <c r="O225" s="572" t="str">
        <f t="shared" si="31"/>
        <v/>
      </c>
      <c r="P225" s="572" t="str">
        <f t="shared" si="32"/>
        <v/>
      </c>
      <c r="T225" s="60"/>
      <c r="V225" s="556">
        <v>22.1</v>
      </c>
      <c r="W225" s="6">
        <v>2.21</v>
      </c>
    </row>
    <row r="226" spans="1:23" x14ac:dyDescent="0.25">
      <c r="A226" s="231"/>
      <c r="B226" s="130"/>
      <c r="C226" s="553" t="s">
        <v>65</v>
      </c>
      <c r="D226" s="57">
        <f t="shared" si="27"/>
        <v>0</v>
      </c>
      <c r="E226" s="560" t="str">
        <f t="shared" si="33"/>
        <v/>
      </c>
      <c r="F226" s="560" t="str">
        <f t="shared" si="34"/>
        <v/>
      </c>
      <c r="G226" s="560" t="str">
        <f t="shared" si="35"/>
        <v/>
      </c>
      <c r="H226" s="560" t="str">
        <f t="shared" si="29"/>
        <v/>
      </c>
      <c r="L226" s="60"/>
      <c r="M226" s="571" t="str">
        <f t="shared" si="28"/>
        <v/>
      </c>
      <c r="N226" s="572" t="str">
        <f t="shared" si="30"/>
        <v/>
      </c>
      <c r="O226" s="572" t="str">
        <f t="shared" si="31"/>
        <v/>
      </c>
      <c r="P226" s="572" t="str">
        <f t="shared" si="32"/>
        <v/>
      </c>
      <c r="T226" s="60"/>
      <c r="V226" s="6">
        <v>22.2</v>
      </c>
      <c r="W226" s="6">
        <v>2.2200000000000002</v>
      </c>
    </row>
    <row r="227" spans="1:23" x14ac:dyDescent="0.25">
      <c r="A227" s="233"/>
      <c r="B227" s="48"/>
      <c r="C227" s="553" t="s">
        <v>64</v>
      </c>
      <c r="D227" s="57">
        <f t="shared" si="27"/>
        <v>0</v>
      </c>
      <c r="E227" s="560" t="str">
        <f t="shared" si="33"/>
        <v/>
      </c>
      <c r="F227" s="560" t="str">
        <f t="shared" si="34"/>
        <v/>
      </c>
      <c r="G227" s="560" t="str">
        <f t="shared" si="35"/>
        <v/>
      </c>
      <c r="H227" s="560" t="str">
        <f t="shared" si="29"/>
        <v/>
      </c>
      <c r="L227" s="60"/>
      <c r="M227" s="571" t="str">
        <f t="shared" si="28"/>
        <v/>
      </c>
      <c r="N227" s="572" t="str">
        <f t="shared" si="30"/>
        <v/>
      </c>
      <c r="O227" s="572" t="str">
        <f t="shared" si="31"/>
        <v/>
      </c>
      <c r="P227" s="572" t="str">
        <f t="shared" si="32"/>
        <v/>
      </c>
      <c r="T227" s="60"/>
      <c r="V227" s="556">
        <v>22.3</v>
      </c>
      <c r="W227" s="6">
        <v>2.23</v>
      </c>
    </row>
    <row r="228" spans="1:23" x14ac:dyDescent="0.25">
      <c r="A228" s="231"/>
      <c r="B228" s="130"/>
      <c r="C228" s="553" t="s">
        <v>65</v>
      </c>
      <c r="D228" s="57">
        <f t="shared" si="27"/>
        <v>0</v>
      </c>
      <c r="E228" s="560" t="str">
        <f t="shared" si="33"/>
        <v/>
      </c>
      <c r="F228" s="560" t="str">
        <f t="shared" si="34"/>
        <v/>
      </c>
      <c r="G228" s="560" t="str">
        <f t="shared" si="35"/>
        <v/>
      </c>
      <c r="H228" s="560" t="str">
        <f t="shared" si="29"/>
        <v/>
      </c>
      <c r="L228" s="60"/>
      <c r="M228" s="571" t="str">
        <f t="shared" si="28"/>
        <v/>
      </c>
      <c r="N228" s="572" t="str">
        <f t="shared" si="30"/>
        <v/>
      </c>
      <c r="O228" s="572" t="str">
        <f t="shared" si="31"/>
        <v/>
      </c>
      <c r="P228" s="572" t="str">
        <f t="shared" si="32"/>
        <v/>
      </c>
      <c r="T228" s="60"/>
      <c r="V228" s="6">
        <v>22.4</v>
      </c>
      <c r="W228" s="6">
        <v>2.2400000000000002</v>
      </c>
    </row>
    <row r="229" spans="1:23" x14ac:dyDescent="0.25">
      <c r="A229" s="233"/>
      <c r="B229" s="48"/>
      <c r="C229" s="553" t="s">
        <v>64</v>
      </c>
      <c r="D229" s="57">
        <f t="shared" si="27"/>
        <v>0</v>
      </c>
      <c r="E229" s="560" t="str">
        <f t="shared" si="33"/>
        <v/>
      </c>
      <c r="F229" s="560" t="str">
        <f t="shared" si="34"/>
        <v/>
      </c>
      <c r="G229" s="560" t="str">
        <f t="shared" si="35"/>
        <v/>
      </c>
      <c r="H229" s="560" t="str">
        <f t="shared" si="29"/>
        <v/>
      </c>
      <c r="L229" s="60"/>
      <c r="M229" s="571" t="str">
        <f t="shared" si="28"/>
        <v/>
      </c>
      <c r="N229" s="572" t="str">
        <f t="shared" si="30"/>
        <v/>
      </c>
      <c r="O229" s="572" t="str">
        <f t="shared" si="31"/>
        <v/>
      </c>
      <c r="P229" s="572" t="str">
        <f t="shared" si="32"/>
        <v/>
      </c>
      <c r="T229" s="60"/>
      <c r="V229" s="556">
        <v>22.5</v>
      </c>
      <c r="W229" s="6">
        <v>2.25</v>
      </c>
    </row>
    <row r="230" spans="1:23" x14ac:dyDescent="0.25">
      <c r="A230" s="231"/>
      <c r="B230" s="130"/>
      <c r="C230" s="553" t="s">
        <v>65</v>
      </c>
      <c r="D230" s="57">
        <f t="shared" si="27"/>
        <v>0</v>
      </c>
      <c r="E230" s="560" t="str">
        <f t="shared" si="33"/>
        <v/>
      </c>
      <c r="F230" s="560" t="str">
        <f t="shared" si="34"/>
        <v/>
      </c>
      <c r="G230" s="560" t="str">
        <f t="shared" si="35"/>
        <v/>
      </c>
      <c r="H230" s="560" t="str">
        <f t="shared" si="29"/>
        <v/>
      </c>
      <c r="L230" s="60"/>
      <c r="M230" s="571" t="str">
        <f t="shared" si="28"/>
        <v/>
      </c>
      <c r="N230" s="572" t="str">
        <f t="shared" si="30"/>
        <v/>
      </c>
      <c r="O230" s="572" t="str">
        <f t="shared" si="31"/>
        <v/>
      </c>
      <c r="P230" s="572" t="str">
        <f t="shared" si="32"/>
        <v/>
      </c>
      <c r="T230" s="60"/>
      <c r="V230" s="6">
        <v>22.6</v>
      </c>
      <c r="W230" s="6">
        <v>2.2599999999999998</v>
      </c>
    </row>
    <row r="231" spans="1:23" x14ac:dyDescent="0.25">
      <c r="A231" s="233"/>
      <c r="B231" s="48"/>
      <c r="C231" s="553" t="s">
        <v>64</v>
      </c>
      <c r="D231" s="57">
        <f t="shared" si="27"/>
        <v>0</v>
      </c>
      <c r="E231" s="560" t="str">
        <f t="shared" si="33"/>
        <v/>
      </c>
      <c r="F231" s="560" t="str">
        <f t="shared" si="34"/>
        <v/>
      </c>
      <c r="G231" s="560" t="str">
        <f t="shared" si="35"/>
        <v/>
      </c>
      <c r="H231" s="560" t="str">
        <f t="shared" si="29"/>
        <v/>
      </c>
      <c r="L231" s="60"/>
      <c r="M231" s="571" t="str">
        <f t="shared" si="28"/>
        <v/>
      </c>
      <c r="N231" s="572" t="str">
        <f t="shared" si="30"/>
        <v/>
      </c>
      <c r="O231" s="572" t="str">
        <f t="shared" si="31"/>
        <v/>
      </c>
      <c r="P231" s="572" t="str">
        <f t="shared" si="32"/>
        <v/>
      </c>
      <c r="T231" s="60"/>
      <c r="V231" s="556">
        <v>22.7</v>
      </c>
      <c r="W231" s="6">
        <v>2.27</v>
      </c>
    </row>
    <row r="232" spans="1:23" x14ac:dyDescent="0.25">
      <c r="A232" s="231"/>
      <c r="B232" s="130"/>
      <c r="C232" s="553" t="s">
        <v>65</v>
      </c>
      <c r="D232" s="57">
        <f t="shared" si="27"/>
        <v>0</v>
      </c>
      <c r="E232" s="560" t="str">
        <f t="shared" si="33"/>
        <v/>
      </c>
      <c r="F232" s="560" t="str">
        <f t="shared" si="34"/>
        <v/>
      </c>
      <c r="G232" s="560" t="str">
        <f t="shared" si="35"/>
        <v/>
      </c>
      <c r="H232" s="560" t="str">
        <f t="shared" si="29"/>
        <v/>
      </c>
      <c r="L232" s="60"/>
      <c r="M232" s="571" t="str">
        <f t="shared" si="28"/>
        <v/>
      </c>
      <c r="N232" s="572" t="str">
        <f t="shared" si="30"/>
        <v/>
      </c>
      <c r="O232" s="572" t="str">
        <f t="shared" si="31"/>
        <v/>
      </c>
      <c r="P232" s="572" t="str">
        <f t="shared" si="32"/>
        <v/>
      </c>
      <c r="T232" s="60"/>
      <c r="V232" s="6">
        <v>22.8</v>
      </c>
      <c r="W232" s="6">
        <v>2.2799999999999998</v>
      </c>
    </row>
    <row r="233" spans="1:23" x14ac:dyDescent="0.25">
      <c r="A233" s="233"/>
      <c r="B233" s="48"/>
      <c r="C233" s="553" t="s">
        <v>64</v>
      </c>
      <c r="D233" s="57">
        <f t="shared" si="27"/>
        <v>0</v>
      </c>
      <c r="E233" s="560" t="str">
        <f t="shared" si="33"/>
        <v/>
      </c>
      <c r="F233" s="560" t="str">
        <f t="shared" si="34"/>
        <v/>
      </c>
      <c r="G233" s="560" t="str">
        <f t="shared" si="35"/>
        <v/>
      </c>
      <c r="H233" s="560" t="str">
        <f t="shared" si="29"/>
        <v/>
      </c>
      <c r="L233" s="60"/>
      <c r="M233" s="571" t="str">
        <f t="shared" si="28"/>
        <v/>
      </c>
      <c r="N233" s="572" t="str">
        <f t="shared" si="30"/>
        <v/>
      </c>
      <c r="O233" s="572" t="str">
        <f t="shared" si="31"/>
        <v/>
      </c>
      <c r="P233" s="572" t="str">
        <f t="shared" si="32"/>
        <v/>
      </c>
      <c r="T233" s="60"/>
      <c r="V233" s="556">
        <v>22.9</v>
      </c>
      <c r="W233" s="6">
        <v>2.29</v>
      </c>
    </row>
    <row r="234" spans="1:23" x14ac:dyDescent="0.25">
      <c r="A234" s="231"/>
      <c r="B234" s="130"/>
      <c r="C234" s="553" t="s">
        <v>65</v>
      </c>
      <c r="D234" s="57">
        <f t="shared" si="27"/>
        <v>0</v>
      </c>
      <c r="E234" s="560" t="str">
        <f t="shared" si="33"/>
        <v/>
      </c>
      <c r="F234" s="560" t="str">
        <f t="shared" si="34"/>
        <v/>
      </c>
      <c r="G234" s="560" t="str">
        <f t="shared" si="35"/>
        <v/>
      </c>
      <c r="H234" s="560" t="str">
        <f t="shared" si="29"/>
        <v/>
      </c>
      <c r="L234" s="60"/>
      <c r="M234" s="571" t="str">
        <f t="shared" si="28"/>
        <v/>
      </c>
      <c r="N234" s="572" t="str">
        <f t="shared" si="30"/>
        <v/>
      </c>
      <c r="O234" s="572" t="str">
        <f t="shared" si="31"/>
        <v/>
      </c>
      <c r="P234" s="572" t="str">
        <f t="shared" si="32"/>
        <v/>
      </c>
      <c r="T234" s="60"/>
      <c r="V234" s="6">
        <v>23</v>
      </c>
      <c r="W234" s="6">
        <v>2.2999999999999998</v>
      </c>
    </row>
    <row r="235" spans="1:23" x14ac:dyDescent="0.25">
      <c r="A235" s="233"/>
      <c r="B235" s="48"/>
      <c r="C235" s="553" t="s">
        <v>64</v>
      </c>
      <c r="D235" s="57">
        <f t="shared" si="27"/>
        <v>0</v>
      </c>
      <c r="E235" s="560" t="str">
        <f t="shared" si="33"/>
        <v/>
      </c>
      <c r="F235" s="560" t="str">
        <f t="shared" si="34"/>
        <v/>
      </c>
      <c r="G235" s="560" t="str">
        <f t="shared" si="35"/>
        <v/>
      </c>
      <c r="H235" s="560" t="str">
        <f t="shared" si="29"/>
        <v/>
      </c>
      <c r="L235" s="60"/>
      <c r="M235" s="571" t="str">
        <f t="shared" si="28"/>
        <v/>
      </c>
      <c r="N235" s="572" t="str">
        <f t="shared" si="30"/>
        <v/>
      </c>
      <c r="O235" s="572" t="str">
        <f t="shared" si="31"/>
        <v/>
      </c>
      <c r="P235" s="572" t="str">
        <f t="shared" si="32"/>
        <v/>
      </c>
      <c r="T235" s="60"/>
      <c r="V235" s="556">
        <v>23.1</v>
      </c>
      <c r="W235" s="6">
        <v>2.31</v>
      </c>
    </row>
    <row r="236" spans="1:23" x14ac:dyDescent="0.25">
      <c r="A236" s="231"/>
      <c r="B236" s="130"/>
      <c r="C236" s="553" t="s">
        <v>65</v>
      </c>
      <c r="D236" s="57">
        <f t="shared" si="27"/>
        <v>0</v>
      </c>
      <c r="E236" s="560" t="str">
        <f t="shared" si="33"/>
        <v/>
      </c>
      <c r="F236" s="560" t="str">
        <f t="shared" si="34"/>
        <v/>
      </c>
      <c r="G236" s="560" t="str">
        <f t="shared" si="35"/>
        <v/>
      </c>
      <c r="H236" s="560" t="str">
        <f t="shared" si="29"/>
        <v/>
      </c>
      <c r="L236" s="60"/>
      <c r="M236" s="571" t="str">
        <f t="shared" si="28"/>
        <v/>
      </c>
      <c r="N236" s="572" t="str">
        <f t="shared" si="30"/>
        <v/>
      </c>
      <c r="O236" s="572" t="str">
        <f t="shared" si="31"/>
        <v/>
      </c>
      <c r="P236" s="572" t="str">
        <f t="shared" si="32"/>
        <v/>
      </c>
      <c r="T236" s="60"/>
      <c r="V236" s="6">
        <v>23.2</v>
      </c>
      <c r="W236" s="6">
        <v>2.3199999999999998</v>
      </c>
    </row>
    <row r="237" spans="1:23" x14ac:dyDescent="0.25">
      <c r="A237" s="233"/>
      <c r="B237" s="48"/>
      <c r="C237" s="553" t="s">
        <v>64</v>
      </c>
      <c r="D237" s="57">
        <f t="shared" si="27"/>
        <v>0</v>
      </c>
      <c r="E237" s="560" t="str">
        <f t="shared" si="33"/>
        <v/>
      </c>
      <c r="F237" s="560" t="str">
        <f t="shared" si="34"/>
        <v/>
      </c>
      <c r="G237" s="560" t="str">
        <f t="shared" si="35"/>
        <v/>
      </c>
      <c r="H237" s="560" t="str">
        <f t="shared" si="29"/>
        <v/>
      </c>
      <c r="L237" s="60"/>
      <c r="M237" s="571" t="str">
        <f t="shared" si="28"/>
        <v/>
      </c>
      <c r="N237" s="572" t="str">
        <f t="shared" si="30"/>
        <v/>
      </c>
      <c r="O237" s="572" t="str">
        <f t="shared" si="31"/>
        <v/>
      </c>
      <c r="P237" s="572" t="str">
        <f t="shared" si="32"/>
        <v/>
      </c>
      <c r="T237" s="60"/>
      <c r="V237" s="556">
        <v>23.3</v>
      </c>
      <c r="W237" s="6">
        <v>2.33</v>
      </c>
    </row>
    <row r="238" spans="1:23" x14ac:dyDescent="0.25">
      <c r="A238" s="231"/>
      <c r="B238" s="130"/>
      <c r="C238" s="553" t="s">
        <v>65</v>
      </c>
      <c r="D238" s="57">
        <f t="shared" si="27"/>
        <v>0</v>
      </c>
      <c r="E238" s="560" t="str">
        <f t="shared" si="33"/>
        <v/>
      </c>
      <c r="F238" s="560" t="str">
        <f t="shared" si="34"/>
        <v/>
      </c>
      <c r="G238" s="560" t="str">
        <f t="shared" si="35"/>
        <v/>
      </c>
      <c r="H238" s="560" t="str">
        <f t="shared" si="29"/>
        <v/>
      </c>
      <c r="L238" s="60"/>
      <c r="M238" s="571" t="str">
        <f t="shared" si="28"/>
        <v/>
      </c>
      <c r="N238" s="572" t="str">
        <f t="shared" si="30"/>
        <v/>
      </c>
      <c r="O238" s="572" t="str">
        <f t="shared" si="31"/>
        <v/>
      </c>
      <c r="P238" s="572" t="str">
        <f t="shared" si="32"/>
        <v/>
      </c>
      <c r="T238" s="60"/>
      <c r="V238" s="6">
        <v>23.4</v>
      </c>
      <c r="W238" s="6">
        <v>2.34</v>
      </c>
    </row>
    <row r="239" spans="1:23" x14ac:dyDescent="0.25">
      <c r="A239" s="233"/>
      <c r="B239" s="48"/>
      <c r="C239" s="553" t="s">
        <v>64</v>
      </c>
      <c r="D239" s="57">
        <f t="shared" si="27"/>
        <v>0</v>
      </c>
      <c r="E239" s="560" t="str">
        <f t="shared" si="33"/>
        <v/>
      </c>
      <c r="F239" s="560" t="str">
        <f t="shared" si="34"/>
        <v/>
      </c>
      <c r="G239" s="560" t="str">
        <f t="shared" si="35"/>
        <v/>
      </c>
      <c r="H239" s="560" t="str">
        <f t="shared" si="29"/>
        <v/>
      </c>
      <c r="L239" s="60"/>
      <c r="M239" s="571" t="str">
        <f t="shared" si="28"/>
        <v/>
      </c>
      <c r="N239" s="572" t="str">
        <f t="shared" si="30"/>
        <v/>
      </c>
      <c r="O239" s="572" t="str">
        <f t="shared" si="31"/>
        <v/>
      </c>
      <c r="P239" s="572" t="str">
        <f t="shared" si="32"/>
        <v/>
      </c>
      <c r="T239" s="60"/>
      <c r="V239" s="556">
        <v>23.5</v>
      </c>
      <c r="W239" s="6">
        <v>2.35</v>
      </c>
    </row>
    <row r="240" spans="1:23" x14ac:dyDescent="0.25">
      <c r="A240" s="231"/>
      <c r="B240" s="130"/>
      <c r="C240" s="553" t="s">
        <v>65</v>
      </c>
      <c r="D240" s="57">
        <f t="shared" si="27"/>
        <v>0</v>
      </c>
      <c r="E240" s="560" t="str">
        <f t="shared" si="33"/>
        <v/>
      </c>
      <c r="F240" s="560" t="str">
        <f t="shared" si="34"/>
        <v/>
      </c>
      <c r="G240" s="560" t="str">
        <f t="shared" si="35"/>
        <v/>
      </c>
      <c r="H240" s="560" t="str">
        <f t="shared" si="29"/>
        <v/>
      </c>
      <c r="L240" s="60"/>
      <c r="M240" s="571" t="str">
        <f t="shared" si="28"/>
        <v/>
      </c>
      <c r="N240" s="572" t="str">
        <f t="shared" si="30"/>
        <v/>
      </c>
      <c r="O240" s="572" t="str">
        <f t="shared" si="31"/>
        <v/>
      </c>
      <c r="P240" s="572" t="str">
        <f t="shared" si="32"/>
        <v/>
      </c>
      <c r="T240" s="60"/>
      <c r="V240" s="6">
        <v>23.6</v>
      </c>
      <c r="W240" s="6">
        <v>2.36</v>
      </c>
    </row>
    <row r="241" spans="1:23" x14ac:dyDescent="0.25">
      <c r="A241" s="233"/>
      <c r="B241" s="48"/>
      <c r="C241" s="553" t="s">
        <v>64</v>
      </c>
      <c r="D241" s="57">
        <f t="shared" si="27"/>
        <v>0</v>
      </c>
      <c r="E241" s="560" t="str">
        <f t="shared" si="33"/>
        <v/>
      </c>
      <c r="F241" s="560" t="str">
        <f t="shared" si="34"/>
        <v/>
      </c>
      <c r="G241" s="560" t="str">
        <f t="shared" si="35"/>
        <v/>
      </c>
      <c r="H241" s="560" t="str">
        <f t="shared" si="29"/>
        <v/>
      </c>
      <c r="L241" s="60"/>
      <c r="M241" s="571" t="str">
        <f t="shared" si="28"/>
        <v/>
      </c>
      <c r="N241" s="572" t="str">
        <f t="shared" si="30"/>
        <v/>
      </c>
      <c r="O241" s="572" t="str">
        <f t="shared" si="31"/>
        <v/>
      </c>
      <c r="P241" s="572" t="str">
        <f t="shared" si="32"/>
        <v/>
      </c>
      <c r="T241" s="60"/>
      <c r="V241" s="556">
        <v>23.7</v>
      </c>
      <c r="W241" s="6">
        <v>2.37</v>
      </c>
    </row>
    <row r="242" spans="1:23" x14ac:dyDescent="0.25">
      <c r="A242" s="231"/>
      <c r="B242" s="130"/>
      <c r="C242" s="553" t="s">
        <v>65</v>
      </c>
      <c r="D242" s="57">
        <f t="shared" si="27"/>
        <v>0</v>
      </c>
      <c r="E242" s="560" t="str">
        <f t="shared" si="33"/>
        <v/>
      </c>
      <c r="F242" s="560" t="str">
        <f t="shared" si="34"/>
        <v/>
      </c>
      <c r="G242" s="560" t="str">
        <f t="shared" si="35"/>
        <v/>
      </c>
      <c r="H242" s="560" t="str">
        <f t="shared" si="29"/>
        <v/>
      </c>
      <c r="L242" s="60"/>
      <c r="M242" s="571" t="str">
        <f t="shared" si="28"/>
        <v/>
      </c>
      <c r="N242" s="572" t="str">
        <f t="shared" si="30"/>
        <v/>
      </c>
      <c r="O242" s="572" t="str">
        <f t="shared" si="31"/>
        <v/>
      </c>
      <c r="P242" s="572" t="str">
        <f t="shared" si="32"/>
        <v/>
      </c>
      <c r="T242" s="60"/>
      <c r="V242" s="6">
        <v>23.8</v>
      </c>
      <c r="W242" s="6">
        <v>2.38</v>
      </c>
    </row>
    <row r="243" spans="1:23" x14ac:dyDescent="0.25">
      <c r="A243" s="233"/>
      <c r="B243" s="48"/>
      <c r="C243" s="553" t="s">
        <v>64</v>
      </c>
      <c r="D243" s="57">
        <f t="shared" si="27"/>
        <v>0</v>
      </c>
      <c r="E243" s="560" t="str">
        <f t="shared" si="33"/>
        <v/>
      </c>
      <c r="F243" s="560" t="str">
        <f t="shared" si="34"/>
        <v/>
      </c>
      <c r="G243" s="560" t="str">
        <f t="shared" si="35"/>
        <v/>
      </c>
      <c r="H243" s="560" t="str">
        <f t="shared" si="29"/>
        <v/>
      </c>
      <c r="L243" s="60"/>
      <c r="M243" s="571" t="str">
        <f t="shared" si="28"/>
        <v/>
      </c>
      <c r="N243" s="572" t="str">
        <f t="shared" si="30"/>
        <v/>
      </c>
      <c r="O243" s="572" t="str">
        <f t="shared" si="31"/>
        <v/>
      </c>
      <c r="P243" s="572" t="str">
        <f t="shared" si="32"/>
        <v/>
      </c>
      <c r="T243" s="60"/>
      <c r="V243" s="556">
        <v>23.9</v>
      </c>
      <c r="W243" s="6">
        <v>2.39</v>
      </c>
    </row>
    <row r="244" spans="1:23" x14ac:dyDescent="0.25">
      <c r="A244" s="231"/>
      <c r="B244" s="130"/>
      <c r="C244" s="553" t="s">
        <v>65</v>
      </c>
      <c r="D244" s="57">
        <f t="shared" si="27"/>
        <v>0</v>
      </c>
      <c r="E244" s="560" t="str">
        <f t="shared" si="33"/>
        <v/>
      </c>
      <c r="F244" s="560" t="str">
        <f t="shared" si="34"/>
        <v/>
      </c>
      <c r="G244" s="560" t="str">
        <f t="shared" si="35"/>
        <v/>
      </c>
      <c r="H244" s="560" t="str">
        <f t="shared" si="29"/>
        <v/>
      </c>
      <c r="L244" s="60"/>
      <c r="M244" s="571" t="str">
        <f t="shared" si="28"/>
        <v/>
      </c>
      <c r="N244" s="572" t="str">
        <f t="shared" si="30"/>
        <v/>
      </c>
      <c r="O244" s="572" t="str">
        <f t="shared" si="31"/>
        <v/>
      </c>
      <c r="P244" s="572" t="str">
        <f t="shared" si="32"/>
        <v/>
      </c>
      <c r="T244" s="60"/>
      <c r="V244" s="6">
        <v>24</v>
      </c>
      <c r="W244" s="6">
        <v>2.4</v>
      </c>
    </row>
    <row r="245" spans="1:23" x14ac:dyDescent="0.25">
      <c r="A245" s="233"/>
      <c r="B245" s="48"/>
      <c r="C245" s="553" t="s">
        <v>64</v>
      </c>
      <c r="D245" s="57">
        <f t="shared" si="27"/>
        <v>0</v>
      </c>
      <c r="E245" s="560" t="str">
        <f t="shared" si="33"/>
        <v/>
      </c>
      <c r="F245" s="560" t="str">
        <f t="shared" si="34"/>
        <v/>
      </c>
      <c r="G245" s="560" t="str">
        <f t="shared" si="35"/>
        <v/>
      </c>
      <c r="H245" s="560" t="str">
        <f t="shared" si="29"/>
        <v/>
      </c>
      <c r="L245" s="60"/>
      <c r="M245" s="571" t="str">
        <f t="shared" si="28"/>
        <v/>
      </c>
      <c r="N245" s="572" t="str">
        <f t="shared" si="30"/>
        <v/>
      </c>
      <c r="O245" s="572" t="str">
        <f t="shared" si="31"/>
        <v/>
      </c>
      <c r="P245" s="572" t="str">
        <f t="shared" si="32"/>
        <v/>
      </c>
      <c r="T245" s="60"/>
      <c r="V245" s="556">
        <v>24.1</v>
      </c>
      <c r="W245" s="6">
        <v>2.41</v>
      </c>
    </row>
    <row r="246" spans="1:23" x14ac:dyDescent="0.25">
      <c r="A246" s="231"/>
      <c r="B246" s="130"/>
      <c r="C246" s="553" t="s">
        <v>65</v>
      </c>
      <c r="D246" s="57">
        <f t="shared" si="27"/>
        <v>0</v>
      </c>
      <c r="E246" s="560" t="str">
        <f t="shared" si="33"/>
        <v/>
      </c>
      <c r="F246" s="560" t="str">
        <f t="shared" si="34"/>
        <v/>
      </c>
      <c r="G246" s="560" t="str">
        <f t="shared" si="35"/>
        <v/>
      </c>
      <c r="H246" s="560" t="str">
        <f t="shared" si="29"/>
        <v/>
      </c>
      <c r="L246" s="60"/>
      <c r="M246" s="571" t="str">
        <f t="shared" si="28"/>
        <v/>
      </c>
      <c r="N246" s="572" t="str">
        <f t="shared" si="30"/>
        <v/>
      </c>
      <c r="O246" s="572" t="str">
        <f t="shared" si="31"/>
        <v/>
      </c>
      <c r="P246" s="572" t="str">
        <f t="shared" si="32"/>
        <v/>
      </c>
      <c r="T246" s="60"/>
      <c r="V246" s="6">
        <v>24.2</v>
      </c>
      <c r="W246" s="6">
        <v>2.42</v>
      </c>
    </row>
    <row r="247" spans="1:23" x14ac:dyDescent="0.25">
      <c r="A247" s="233"/>
      <c r="B247" s="48"/>
      <c r="C247" s="553" t="s">
        <v>64</v>
      </c>
      <c r="D247" s="57">
        <f t="shared" si="27"/>
        <v>0</v>
      </c>
      <c r="E247" s="560" t="str">
        <f t="shared" si="33"/>
        <v/>
      </c>
      <c r="F247" s="560" t="str">
        <f t="shared" si="34"/>
        <v/>
      </c>
      <c r="G247" s="560" t="str">
        <f t="shared" si="35"/>
        <v/>
      </c>
      <c r="H247" s="560" t="str">
        <f t="shared" si="29"/>
        <v/>
      </c>
      <c r="L247" s="60"/>
      <c r="M247" s="571" t="str">
        <f t="shared" si="28"/>
        <v/>
      </c>
      <c r="N247" s="572" t="str">
        <f t="shared" si="30"/>
        <v/>
      </c>
      <c r="O247" s="572" t="str">
        <f t="shared" si="31"/>
        <v/>
      </c>
      <c r="P247" s="572" t="str">
        <f t="shared" si="32"/>
        <v/>
      </c>
      <c r="T247" s="60"/>
      <c r="V247" s="556">
        <v>24.3</v>
      </c>
      <c r="W247" s="6">
        <v>2.4300000000000002</v>
      </c>
    </row>
    <row r="248" spans="1:23" x14ac:dyDescent="0.25">
      <c r="A248" s="231"/>
      <c r="B248" s="130"/>
      <c r="C248" s="553" t="s">
        <v>65</v>
      </c>
      <c r="D248" s="57">
        <f t="shared" si="27"/>
        <v>0</v>
      </c>
      <c r="E248" s="560" t="str">
        <f t="shared" si="33"/>
        <v/>
      </c>
      <c r="F248" s="560" t="str">
        <f t="shared" si="34"/>
        <v/>
      </c>
      <c r="G248" s="560" t="str">
        <f t="shared" si="35"/>
        <v/>
      </c>
      <c r="H248" s="560" t="str">
        <f t="shared" si="29"/>
        <v/>
      </c>
      <c r="L248" s="60"/>
      <c r="M248" s="571" t="str">
        <f t="shared" si="28"/>
        <v/>
      </c>
      <c r="N248" s="572" t="str">
        <f t="shared" si="30"/>
        <v/>
      </c>
      <c r="O248" s="572" t="str">
        <f t="shared" si="31"/>
        <v/>
      </c>
      <c r="P248" s="572" t="str">
        <f t="shared" si="32"/>
        <v/>
      </c>
      <c r="T248" s="60"/>
      <c r="V248" s="6">
        <v>24.4</v>
      </c>
      <c r="W248" s="6">
        <v>2.44</v>
      </c>
    </row>
    <row r="249" spans="1:23" x14ac:dyDescent="0.25">
      <c r="A249" s="233"/>
      <c r="B249" s="48"/>
      <c r="C249" s="553" t="s">
        <v>64</v>
      </c>
      <c r="D249" s="57">
        <f t="shared" si="27"/>
        <v>0</v>
      </c>
      <c r="E249" s="560" t="str">
        <f t="shared" si="33"/>
        <v/>
      </c>
      <c r="F249" s="560" t="str">
        <f t="shared" si="34"/>
        <v/>
      </c>
      <c r="G249" s="560" t="str">
        <f t="shared" si="35"/>
        <v/>
      </c>
      <c r="H249" s="560" t="str">
        <f t="shared" si="29"/>
        <v/>
      </c>
      <c r="L249" s="60"/>
      <c r="M249" s="571" t="str">
        <f t="shared" si="28"/>
        <v/>
      </c>
      <c r="N249" s="572" t="str">
        <f t="shared" si="30"/>
        <v/>
      </c>
      <c r="O249" s="572" t="str">
        <f t="shared" si="31"/>
        <v/>
      </c>
      <c r="P249" s="572" t="str">
        <f t="shared" si="32"/>
        <v/>
      </c>
      <c r="T249" s="60"/>
      <c r="V249" s="556">
        <v>24.5</v>
      </c>
      <c r="W249" s="6">
        <v>2.4500000000000002</v>
      </c>
    </row>
    <row r="250" spans="1:23" x14ac:dyDescent="0.25">
      <c r="A250" s="231"/>
      <c r="B250" s="130"/>
      <c r="C250" s="553" t="s">
        <v>65</v>
      </c>
      <c r="D250" s="57">
        <f t="shared" si="27"/>
        <v>0</v>
      </c>
      <c r="E250" s="560" t="str">
        <f t="shared" si="33"/>
        <v/>
      </c>
      <c r="F250" s="560" t="str">
        <f t="shared" si="34"/>
        <v/>
      </c>
      <c r="G250" s="560" t="str">
        <f t="shared" si="35"/>
        <v/>
      </c>
      <c r="H250" s="560" t="str">
        <f t="shared" si="29"/>
        <v/>
      </c>
      <c r="L250" s="60"/>
      <c r="M250" s="571" t="str">
        <f t="shared" si="28"/>
        <v/>
      </c>
      <c r="N250" s="572" t="str">
        <f t="shared" si="30"/>
        <v/>
      </c>
      <c r="O250" s="572" t="str">
        <f t="shared" si="31"/>
        <v/>
      </c>
      <c r="P250" s="572" t="str">
        <f t="shared" si="32"/>
        <v/>
      </c>
      <c r="T250" s="60"/>
      <c r="V250" s="6">
        <v>24.6</v>
      </c>
      <c r="W250" s="6">
        <v>2.46</v>
      </c>
    </row>
    <row r="251" spans="1:23" x14ac:dyDescent="0.25">
      <c r="A251" s="233"/>
      <c r="B251" s="48"/>
      <c r="C251" s="553" t="s">
        <v>64</v>
      </c>
      <c r="D251" s="57">
        <f t="shared" si="27"/>
        <v>0</v>
      </c>
      <c r="E251" s="560" t="str">
        <f t="shared" si="33"/>
        <v/>
      </c>
      <c r="F251" s="560" t="str">
        <f t="shared" si="34"/>
        <v/>
      </c>
      <c r="G251" s="560" t="str">
        <f t="shared" si="35"/>
        <v/>
      </c>
      <c r="H251" s="560" t="str">
        <f t="shared" si="29"/>
        <v/>
      </c>
      <c r="L251" s="60"/>
      <c r="M251" s="571" t="str">
        <f t="shared" si="28"/>
        <v/>
      </c>
      <c r="N251" s="572" t="str">
        <f t="shared" si="30"/>
        <v/>
      </c>
      <c r="O251" s="572" t="str">
        <f t="shared" si="31"/>
        <v/>
      </c>
      <c r="P251" s="572" t="str">
        <f t="shared" si="32"/>
        <v/>
      </c>
      <c r="T251" s="60"/>
      <c r="V251" s="556">
        <v>24.7</v>
      </c>
      <c r="W251" s="6">
        <v>2.4700000000000002</v>
      </c>
    </row>
    <row r="252" spans="1:23" x14ac:dyDescent="0.25">
      <c r="A252" s="231"/>
      <c r="B252" s="130"/>
      <c r="C252" s="553" t="s">
        <v>65</v>
      </c>
      <c r="D252" s="57">
        <f t="shared" si="27"/>
        <v>0</v>
      </c>
      <c r="E252" s="560" t="str">
        <f t="shared" si="33"/>
        <v/>
      </c>
      <c r="F252" s="560" t="str">
        <f t="shared" si="34"/>
        <v/>
      </c>
      <c r="G252" s="560" t="str">
        <f t="shared" si="35"/>
        <v/>
      </c>
      <c r="H252" s="560" t="str">
        <f t="shared" si="29"/>
        <v/>
      </c>
      <c r="L252" s="60"/>
      <c r="M252" s="571" t="str">
        <f t="shared" si="28"/>
        <v/>
      </c>
      <c r="N252" s="572" t="str">
        <f t="shared" si="30"/>
        <v/>
      </c>
      <c r="O252" s="572" t="str">
        <f t="shared" si="31"/>
        <v/>
      </c>
      <c r="P252" s="572" t="str">
        <f t="shared" si="32"/>
        <v/>
      </c>
      <c r="T252" s="60"/>
      <c r="V252" s="6">
        <v>24.8</v>
      </c>
      <c r="W252" s="6">
        <v>2.48</v>
      </c>
    </row>
    <row r="253" spans="1:23" x14ac:dyDescent="0.25">
      <c r="A253" s="233"/>
      <c r="B253" s="48"/>
      <c r="C253" s="553" t="s">
        <v>64</v>
      </c>
      <c r="D253" s="57">
        <f t="shared" si="27"/>
        <v>0</v>
      </c>
      <c r="E253" s="560" t="str">
        <f t="shared" si="33"/>
        <v/>
      </c>
      <c r="F253" s="560" t="str">
        <f t="shared" si="34"/>
        <v/>
      </c>
      <c r="G253" s="560" t="str">
        <f t="shared" si="35"/>
        <v/>
      </c>
      <c r="H253" s="560" t="str">
        <f t="shared" si="29"/>
        <v/>
      </c>
      <c r="L253" s="60"/>
      <c r="M253" s="571" t="str">
        <f t="shared" si="28"/>
        <v/>
      </c>
      <c r="N253" s="572" t="str">
        <f t="shared" si="30"/>
        <v/>
      </c>
      <c r="O253" s="572" t="str">
        <f t="shared" si="31"/>
        <v/>
      </c>
      <c r="P253" s="572" t="str">
        <f t="shared" si="32"/>
        <v/>
      </c>
      <c r="T253" s="60"/>
      <c r="V253" s="556">
        <v>24.9</v>
      </c>
      <c r="W253" s="6">
        <v>2.4900000000000002</v>
      </c>
    </row>
    <row r="254" spans="1:23" x14ac:dyDescent="0.25">
      <c r="A254" s="231"/>
      <c r="B254" s="130"/>
      <c r="C254" s="553" t="s">
        <v>65</v>
      </c>
      <c r="D254" s="57">
        <f t="shared" si="27"/>
        <v>0</v>
      </c>
      <c r="E254" s="560" t="str">
        <f t="shared" si="33"/>
        <v/>
      </c>
      <c r="F254" s="560" t="str">
        <f t="shared" si="34"/>
        <v/>
      </c>
      <c r="G254" s="560" t="str">
        <f t="shared" si="35"/>
        <v/>
      </c>
      <c r="H254" s="560" t="str">
        <f t="shared" si="29"/>
        <v/>
      </c>
      <c r="L254" s="60"/>
      <c r="M254" s="571" t="str">
        <f t="shared" si="28"/>
        <v/>
      </c>
      <c r="N254" s="572" t="str">
        <f t="shared" si="30"/>
        <v/>
      </c>
      <c r="O254" s="572" t="str">
        <f t="shared" si="31"/>
        <v/>
      </c>
      <c r="P254" s="572" t="str">
        <f t="shared" si="32"/>
        <v/>
      </c>
      <c r="T254" s="60"/>
      <c r="V254" s="6">
        <v>25</v>
      </c>
      <c r="W254" s="6">
        <v>2.5</v>
      </c>
    </row>
    <row r="255" spans="1:23" x14ac:dyDescent="0.25">
      <c r="A255" s="233"/>
      <c r="B255" s="48"/>
      <c r="C255" s="553" t="s">
        <v>64</v>
      </c>
      <c r="D255" s="57">
        <f t="shared" si="27"/>
        <v>0</v>
      </c>
      <c r="E255" s="560" t="str">
        <f t="shared" si="33"/>
        <v/>
      </c>
      <c r="F255" s="560" t="str">
        <f t="shared" si="34"/>
        <v/>
      </c>
      <c r="G255" s="560" t="str">
        <f t="shared" si="35"/>
        <v/>
      </c>
      <c r="H255" s="560" t="str">
        <f t="shared" si="29"/>
        <v/>
      </c>
      <c r="L255" s="60"/>
      <c r="M255" s="571" t="str">
        <f t="shared" si="28"/>
        <v/>
      </c>
      <c r="N255" s="572" t="str">
        <f t="shared" si="30"/>
        <v/>
      </c>
      <c r="O255" s="572" t="str">
        <f t="shared" si="31"/>
        <v/>
      </c>
      <c r="P255" s="572" t="str">
        <f t="shared" si="32"/>
        <v/>
      </c>
      <c r="T255" s="60"/>
      <c r="V255" s="556">
        <v>25.1</v>
      </c>
      <c r="W255" s="6">
        <v>2.5099999999999998</v>
      </c>
    </row>
    <row r="256" spans="1:23" x14ac:dyDescent="0.25">
      <c r="A256" s="231"/>
      <c r="B256" s="130"/>
      <c r="C256" s="553" t="s">
        <v>65</v>
      </c>
      <c r="D256" s="57">
        <f t="shared" si="27"/>
        <v>0</v>
      </c>
      <c r="E256" s="560" t="str">
        <f t="shared" si="33"/>
        <v/>
      </c>
      <c r="F256" s="560" t="str">
        <f t="shared" si="34"/>
        <v/>
      </c>
      <c r="G256" s="560" t="str">
        <f t="shared" si="35"/>
        <v/>
      </c>
      <c r="H256" s="560" t="str">
        <f t="shared" si="29"/>
        <v/>
      </c>
      <c r="L256" s="60"/>
      <c r="M256" s="571" t="str">
        <f t="shared" si="28"/>
        <v/>
      </c>
      <c r="N256" s="572" t="str">
        <f t="shared" si="30"/>
        <v/>
      </c>
      <c r="O256" s="572" t="str">
        <f t="shared" si="31"/>
        <v/>
      </c>
      <c r="P256" s="572" t="str">
        <f t="shared" si="32"/>
        <v/>
      </c>
      <c r="T256" s="60"/>
      <c r="V256" s="6">
        <v>25.2</v>
      </c>
      <c r="W256" s="6">
        <v>2.52</v>
      </c>
    </row>
    <row r="257" spans="1:23" x14ac:dyDescent="0.25">
      <c r="A257" s="233"/>
      <c r="B257" s="48"/>
      <c r="C257" s="553" t="s">
        <v>64</v>
      </c>
      <c r="D257" s="57">
        <f t="shared" si="27"/>
        <v>0</v>
      </c>
      <c r="E257" s="560" t="str">
        <f t="shared" si="33"/>
        <v/>
      </c>
      <c r="F257" s="560" t="str">
        <f t="shared" si="34"/>
        <v/>
      </c>
      <c r="G257" s="560" t="str">
        <f t="shared" si="35"/>
        <v/>
      </c>
      <c r="H257" s="560" t="str">
        <f t="shared" si="29"/>
        <v/>
      </c>
      <c r="L257" s="60"/>
      <c r="M257" s="571" t="str">
        <f t="shared" si="28"/>
        <v/>
      </c>
      <c r="N257" s="572" t="str">
        <f t="shared" si="30"/>
        <v/>
      </c>
      <c r="O257" s="572" t="str">
        <f t="shared" si="31"/>
        <v/>
      </c>
      <c r="P257" s="572" t="str">
        <f t="shared" si="32"/>
        <v/>
      </c>
      <c r="T257" s="60"/>
      <c r="V257" s="556">
        <v>25.3</v>
      </c>
      <c r="W257" s="6">
        <v>2.5299999999999998</v>
      </c>
    </row>
    <row r="258" spans="1:23" x14ac:dyDescent="0.25">
      <c r="A258" s="231"/>
      <c r="B258" s="130"/>
      <c r="C258" s="553" t="s">
        <v>65</v>
      </c>
      <c r="D258" s="57">
        <f t="shared" si="27"/>
        <v>0</v>
      </c>
      <c r="E258" s="560" t="str">
        <f t="shared" si="33"/>
        <v/>
      </c>
      <c r="F258" s="560" t="str">
        <f t="shared" si="34"/>
        <v/>
      </c>
      <c r="G258" s="560" t="str">
        <f t="shared" si="35"/>
        <v/>
      </c>
      <c r="H258" s="560" t="str">
        <f t="shared" si="29"/>
        <v/>
      </c>
      <c r="L258" s="60"/>
      <c r="M258" s="571" t="str">
        <f t="shared" si="28"/>
        <v/>
      </c>
      <c r="N258" s="572" t="str">
        <f t="shared" si="30"/>
        <v/>
      </c>
      <c r="O258" s="572" t="str">
        <f t="shared" si="31"/>
        <v/>
      </c>
      <c r="P258" s="572" t="str">
        <f t="shared" si="32"/>
        <v/>
      </c>
      <c r="T258" s="60"/>
      <c r="V258" s="6">
        <v>25.4</v>
      </c>
      <c r="W258" s="6">
        <v>2.54</v>
      </c>
    </row>
    <row r="259" spans="1:23" x14ac:dyDescent="0.25">
      <c r="A259" s="233"/>
      <c r="B259" s="48"/>
      <c r="C259" s="553" t="s">
        <v>64</v>
      </c>
      <c r="D259" s="57">
        <f t="shared" si="27"/>
        <v>0</v>
      </c>
      <c r="E259" s="560" t="str">
        <f t="shared" si="33"/>
        <v/>
      </c>
      <c r="F259" s="560" t="str">
        <f t="shared" si="34"/>
        <v/>
      </c>
      <c r="G259" s="560" t="str">
        <f t="shared" si="35"/>
        <v/>
      </c>
      <c r="H259" s="560" t="str">
        <f t="shared" si="29"/>
        <v/>
      </c>
      <c r="L259" s="60"/>
      <c r="M259" s="571" t="str">
        <f t="shared" si="28"/>
        <v/>
      </c>
      <c r="N259" s="572" t="str">
        <f t="shared" si="30"/>
        <v/>
      </c>
      <c r="O259" s="572" t="str">
        <f t="shared" si="31"/>
        <v/>
      </c>
      <c r="P259" s="572" t="str">
        <f t="shared" si="32"/>
        <v/>
      </c>
      <c r="T259" s="60"/>
      <c r="V259" s="556">
        <v>25.5</v>
      </c>
      <c r="W259" s="6">
        <v>2.5499999999999998</v>
      </c>
    </row>
    <row r="260" spans="1:23" x14ac:dyDescent="0.25">
      <c r="A260" s="231"/>
      <c r="B260" s="130"/>
      <c r="C260" s="553" t="s">
        <v>65</v>
      </c>
      <c r="D260" s="57">
        <f t="shared" si="27"/>
        <v>0</v>
      </c>
      <c r="E260" s="560" t="str">
        <f t="shared" si="33"/>
        <v/>
      </c>
      <c r="F260" s="560" t="str">
        <f t="shared" si="34"/>
        <v/>
      </c>
      <c r="G260" s="560" t="str">
        <f t="shared" si="35"/>
        <v/>
      </c>
      <c r="H260" s="560" t="str">
        <f t="shared" si="29"/>
        <v/>
      </c>
      <c r="L260" s="60"/>
      <c r="M260" s="571" t="str">
        <f t="shared" si="28"/>
        <v/>
      </c>
      <c r="N260" s="572" t="str">
        <f t="shared" si="30"/>
        <v/>
      </c>
      <c r="O260" s="572" t="str">
        <f t="shared" si="31"/>
        <v/>
      </c>
      <c r="P260" s="572" t="str">
        <f t="shared" si="32"/>
        <v/>
      </c>
      <c r="T260" s="60"/>
      <c r="V260" s="6">
        <v>25.6</v>
      </c>
      <c r="W260" s="6">
        <v>2.56</v>
      </c>
    </row>
    <row r="261" spans="1:23" x14ac:dyDescent="0.25">
      <c r="A261" s="233"/>
      <c r="B261" s="48"/>
      <c r="C261" s="553" t="s">
        <v>64</v>
      </c>
      <c r="D261" s="57">
        <f t="shared" si="27"/>
        <v>0</v>
      </c>
      <c r="E261" s="560" t="str">
        <f t="shared" si="33"/>
        <v/>
      </c>
      <c r="F261" s="560" t="str">
        <f t="shared" si="34"/>
        <v/>
      </c>
      <c r="G261" s="560" t="str">
        <f t="shared" si="35"/>
        <v/>
      </c>
      <c r="H261" s="560" t="str">
        <f t="shared" si="29"/>
        <v/>
      </c>
      <c r="L261" s="60"/>
      <c r="M261" s="571" t="str">
        <f t="shared" si="28"/>
        <v/>
      </c>
      <c r="N261" s="572" t="str">
        <f t="shared" si="30"/>
        <v/>
      </c>
      <c r="O261" s="572" t="str">
        <f t="shared" si="31"/>
        <v/>
      </c>
      <c r="P261" s="572" t="str">
        <f t="shared" si="32"/>
        <v/>
      </c>
      <c r="T261" s="60"/>
      <c r="V261" s="556">
        <v>25.7</v>
      </c>
      <c r="W261" s="6">
        <v>2.57</v>
      </c>
    </row>
    <row r="262" spans="1:23" x14ac:dyDescent="0.25">
      <c r="A262" s="231"/>
      <c r="B262" s="130"/>
      <c r="C262" s="553" t="s">
        <v>65</v>
      </c>
      <c r="D262" s="57">
        <f t="shared" ref="D262:D280" si="36">A262+D261</f>
        <v>0</v>
      </c>
      <c r="E262" s="560" t="str">
        <f t="shared" si="33"/>
        <v/>
      </c>
      <c r="F262" s="560" t="str">
        <f t="shared" si="34"/>
        <v/>
      </c>
      <c r="G262" s="560" t="str">
        <f t="shared" si="35"/>
        <v/>
      </c>
      <c r="H262" s="560" t="str">
        <f t="shared" si="29"/>
        <v/>
      </c>
      <c r="L262" s="60"/>
      <c r="M262" s="571" t="str">
        <f t="shared" ref="M262:M280" si="37">IF(B263-B262&lt;0.06,"",IF($B262="","",IF($C262="r",$B262,"")))</f>
        <v/>
      </c>
      <c r="N262" s="572" t="str">
        <f t="shared" si="30"/>
        <v/>
      </c>
      <c r="O262" s="572" t="str">
        <f t="shared" si="31"/>
        <v/>
      </c>
      <c r="P262" s="572" t="str">
        <f t="shared" si="32"/>
        <v/>
      </c>
      <c r="T262" s="60"/>
      <c r="V262" s="6">
        <v>25.8</v>
      </c>
      <c r="W262" s="6">
        <v>2.58</v>
      </c>
    </row>
    <row r="263" spans="1:23" x14ac:dyDescent="0.25">
      <c r="A263" s="233"/>
      <c r="B263" s="48"/>
      <c r="C263" s="553" t="s">
        <v>64</v>
      </c>
      <c r="D263" s="57">
        <f t="shared" si="36"/>
        <v>0</v>
      </c>
      <c r="E263" s="560" t="str">
        <f t="shared" si="33"/>
        <v/>
      </c>
      <c r="F263" s="560" t="str">
        <f t="shared" si="34"/>
        <v/>
      </c>
      <c r="G263" s="560" t="str">
        <f t="shared" si="35"/>
        <v/>
      </c>
      <c r="H263" s="560" t="str">
        <f t="shared" ref="H263:H280" si="38">IF($B264="","",IF($C263="p",($A264)-0.5*$A263,""))</f>
        <v/>
      </c>
      <c r="L263" s="60"/>
      <c r="M263" s="571" t="str">
        <f t="shared" si="37"/>
        <v/>
      </c>
      <c r="N263" s="572" t="str">
        <f t="shared" ref="N263:N280" si="39">IF(B263-B262&lt;0.06,"",IF($B263="","",IF($C263="p",$B263,"")))</f>
        <v/>
      </c>
      <c r="O263" s="572" t="str">
        <f t="shared" ref="O263:O280" si="40">IF(B263-B262&lt;0.06,"",IF($B263="","",IF($C263="p",($A263)*2,"")))</f>
        <v/>
      </c>
      <c r="P263" s="572" t="str">
        <f t="shared" ref="P263:P280" si="41">IF(B263-B262&lt;0.06,"",IF($B264="","",IF($C263="p",($A264)-0.5*$A263,"")))</f>
        <v/>
      </c>
      <c r="T263" s="60"/>
      <c r="V263" s="556">
        <v>25.9</v>
      </c>
      <c r="W263" s="6">
        <v>2.59</v>
      </c>
    </row>
    <row r="264" spans="1:23" x14ac:dyDescent="0.25">
      <c r="A264" s="231"/>
      <c r="B264" s="130"/>
      <c r="C264" s="553" t="s">
        <v>65</v>
      </c>
      <c r="D264" s="57">
        <f t="shared" si="36"/>
        <v>0</v>
      </c>
      <c r="E264" s="560" t="str">
        <f t="shared" si="33"/>
        <v/>
      </c>
      <c r="F264" s="560" t="str">
        <f t="shared" si="34"/>
        <v/>
      </c>
      <c r="G264" s="560" t="str">
        <f t="shared" si="35"/>
        <v/>
      </c>
      <c r="H264" s="560" t="str">
        <f t="shared" si="38"/>
        <v/>
      </c>
      <c r="L264" s="60"/>
      <c r="M264" s="571" t="str">
        <f t="shared" si="37"/>
        <v/>
      </c>
      <c r="N264" s="572" t="str">
        <f t="shared" si="39"/>
        <v/>
      </c>
      <c r="O264" s="572" t="str">
        <f t="shared" si="40"/>
        <v/>
      </c>
      <c r="P264" s="572" t="str">
        <f t="shared" si="41"/>
        <v/>
      </c>
      <c r="T264" s="60"/>
      <c r="V264" s="6">
        <v>26</v>
      </c>
      <c r="W264" s="6">
        <v>2.6</v>
      </c>
    </row>
    <row r="265" spans="1:23" x14ac:dyDescent="0.25">
      <c r="A265" s="233"/>
      <c r="B265" s="48"/>
      <c r="C265" s="553" t="s">
        <v>64</v>
      </c>
      <c r="D265" s="57">
        <f t="shared" si="36"/>
        <v>0</v>
      </c>
      <c r="E265" s="560" t="str">
        <f t="shared" ref="E265:E280" si="42">IF(B265="","",IF(C265="r",B265,""))</f>
        <v/>
      </c>
      <c r="F265" s="560" t="str">
        <f t="shared" ref="F265:F280" si="43">IF(B265="","",IF(C265="p",B265,""))</f>
        <v/>
      </c>
      <c r="G265" s="560" t="str">
        <f t="shared" ref="G265:G280" si="44">IF(B265="","",IF(C265="p",IF(A265&gt;A264,A265,(A265)*2),""))</f>
        <v/>
      </c>
      <c r="H265" s="560" t="str">
        <f t="shared" si="38"/>
        <v/>
      </c>
      <c r="L265" s="60"/>
      <c r="M265" s="571" t="str">
        <f t="shared" si="37"/>
        <v/>
      </c>
      <c r="N265" s="572" t="str">
        <f t="shared" si="39"/>
        <v/>
      </c>
      <c r="O265" s="572" t="str">
        <f t="shared" si="40"/>
        <v/>
      </c>
      <c r="P265" s="572" t="str">
        <f t="shared" si="41"/>
        <v/>
      </c>
      <c r="T265" s="60"/>
      <c r="V265" s="556">
        <v>26.1</v>
      </c>
      <c r="W265" s="6">
        <v>2.61</v>
      </c>
    </row>
    <row r="266" spans="1:23" x14ac:dyDescent="0.25">
      <c r="A266" s="231"/>
      <c r="B266" s="130"/>
      <c r="C266" s="553" t="s">
        <v>65</v>
      </c>
      <c r="D266" s="57">
        <f t="shared" si="36"/>
        <v>0</v>
      </c>
      <c r="E266" s="560" t="str">
        <f t="shared" si="42"/>
        <v/>
      </c>
      <c r="F266" s="560" t="str">
        <f t="shared" si="43"/>
        <v/>
      </c>
      <c r="G266" s="560" t="str">
        <f t="shared" si="44"/>
        <v/>
      </c>
      <c r="H266" s="560" t="str">
        <f t="shared" si="38"/>
        <v/>
      </c>
      <c r="L266" s="60"/>
      <c r="M266" s="571" t="str">
        <f t="shared" si="37"/>
        <v/>
      </c>
      <c r="N266" s="572" t="str">
        <f t="shared" si="39"/>
        <v/>
      </c>
      <c r="O266" s="572" t="str">
        <f t="shared" si="40"/>
        <v/>
      </c>
      <c r="P266" s="572" t="str">
        <f t="shared" si="41"/>
        <v/>
      </c>
      <c r="T266" s="60"/>
      <c r="V266" s="6">
        <v>26.2</v>
      </c>
      <c r="W266" s="6">
        <v>2.62</v>
      </c>
    </row>
    <row r="267" spans="1:23" x14ac:dyDescent="0.25">
      <c r="A267" s="233"/>
      <c r="B267" s="48"/>
      <c r="C267" s="553" t="s">
        <v>64</v>
      </c>
      <c r="D267" s="57">
        <f t="shared" si="36"/>
        <v>0</v>
      </c>
      <c r="E267" s="560" t="str">
        <f t="shared" si="42"/>
        <v/>
      </c>
      <c r="F267" s="560" t="str">
        <f t="shared" si="43"/>
        <v/>
      </c>
      <c r="G267" s="560" t="str">
        <f t="shared" si="44"/>
        <v/>
      </c>
      <c r="H267" s="560" t="str">
        <f t="shared" si="38"/>
        <v/>
      </c>
      <c r="L267" s="60"/>
      <c r="M267" s="571" t="str">
        <f t="shared" si="37"/>
        <v/>
      </c>
      <c r="N267" s="572" t="str">
        <f t="shared" si="39"/>
        <v/>
      </c>
      <c r="O267" s="572" t="str">
        <f t="shared" si="40"/>
        <v/>
      </c>
      <c r="P267" s="572" t="str">
        <f t="shared" si="41"/>
        <v/>
      </c>
      <c r="T267" s="60"/>
      <c r="V267" s="556">
        <v>26.3</v>
      </c>
      <c r="W267" s="6">
        <v>2.63</v>
      </c>
    </row>
    <row r="268" spans="1:23" x14ac:dyDescent="0.25">
      <c r="A268" s="231"/>
      <c r="B268" s="130"/>
      <c r="C268" s="553" t="s">
        <v>65</v>
      </c>
      <c r="D268" s="57">
        <f t="shared" si="36"/>
        <v>0</v>
      </c>
      <c r="E268" s="560" t="str">
        <f t="shared" si="42"/>
        <v/>
      </c>
      <c r="F268" s="560" t="str">
        <f t="shared" si="43"/>
        <v/>
      </c>
      <c r="G268" s="560" t="str">
        <f t="shared" si="44"/>
        <v/>
      </c>
      <c r="H268" s="560" t="str">
        <f t="shared" si="38"/>
        <v/>
      </c>
      <c r="L268" s="60"/>
      <c r="M268" s="571" t="str">
        <f t="shared" si="37"/>
        <v/>
      </c>
      <c r="N268" s="572" t="str">
        <f t="shared" si="39"/>
        <v/>
      </c>
      <c r="O268" s="572" t="str">
        <f t="shared" si="40"/>
        <v/>
      </c>
      <c r="P268" s="572" t="str">
        <f t="shared" si="41"/>
        <v/>
      </c>
      <c r="T268" s="60"/>
      <c r="V268" s="6">
        <v>26.4</v>
      </c>
      <c r="W268" s="6">
        <v>2.64</v>
      </c>
    </row>
    <row r="269" spans="1:23" x14ac:dyDescent="0.25">
      <c r="A269" s="233"/>
      <c r="B269" s="48"/>
      <c r="C269" s="553" t="s">
        <v>64</v>
      </c>
      <c r="D269" s="57">
        <f t="shared" si="36"/>
        <v>0</v>
      </c>
      <c r="E269" s="560" t="str">
        <f t="shared" si="42"/>
        <v/>
      </c>
      <c r="F269" s="560" t="str">
        <f t="shared" si="43"/>
        <v/>
      </c>
      <c r="G269" s="560" t="str">
        <f t="shared" si="44"/>
        <v/>
      </c>
      <c r="H269" s="560" t="str">
        <f t="shared" si="38"/>
        <v/>
      </c>
      <c r="L269" s="60"/>
      <c r="M269" s="571" t="str">
        <f t="shared" si="37"/>
        <v/>
      </c>
      <c r="N269" s="572" t="str">
        <f t="shared" si="39"/>
        <v/>
      </c>
      <c r="O269" s="572" t="str">
        <f t="shared" si="40"/>
        <v/>
      </c>
      <c r="P269" s="572" t="str">
        <f t="shared" si="41"/>
        <v/>
      </c>
      <c r="T269" s="60"/>
      <c r="V269" s="556">
        <v>26.5</v>
      </c>
      <c r="W269" s="6">
        <v>2.65</v>
      </c>
    </row>
    <row r="270" spans="1:23" x14ac:dyDescent="0.25">
      <c r="A270" s="231"/>
      <c r="B270" s="130"/>
      <c r="C270" s="553" t="s">
        <v>65</v>
      </c>
      <c r="D270" s="57">
        <f t="shared" si="36"/>
        <v>0</v>
      </c>
      <c r="E270" s="560" t="str">
        <f t="shared" si="42"/>
        <v/>
      </c>
      <c r="F270" s="560" t="str">
        <f t="shared" si="43"/>
        <v/>
      </c>
      <c r="G270" s="560" t="str">
        <f t="shared" si="44"/>
        <v/>
      </c>
      <c r="H270" s="560" t="str">
        <f t="shared" si="38"/>
        <v/>
      </c>
      <c r="L270" s="60"/>
      <c r="M270" s="571" t="str">
        <f t="shared" si="37"/>
        <v/>
      </c>
      <c r="N270" s="572" t="str">
        <f t="shared" si="39"/>
        <v/>
      </c>
      <c r="O270" s="572" t="str">
        <f t="shared" si="40"/>
        <v/>
      </c>
      <c r="P270" s="572" t="str">
        <f t="shared" si="41"/>
        <v/>
      </c>
      <c r="T270" s="60"/>
      <c r="V270" s="556">
        <v>26.6</v>
      </c>
      <c r="W270" s="6">
        <v>2.66</v>
      </c>
    </row>
    <row r="271" spans="1:23" x14ac:dyDescent="0.25">
      <c r="A271" s="233"/>
      <c r="B271" s="48"/>
      <c r="C271" s="553" t="s">
        <v>64</v>
      </c>
      <c r="D271" s="57">
        <f t="shared" si="36"/>
        <v>0</v>
      </c>
      <c r="E271" s="560" t="str">
        <f t="shared" si="42"/>
        <v/>
      </c>
      <c r="F271" s="560" t="str">
        <f t="shared" si="43"/>
        <v/>
      </c>
      <c r="G271" s="560" t="str">
        <f t="shared" si="44"/>
        <v/>
      </c>
      <c r="H271" s="560" t="str">
        <f t="shared" si="38"/>
        <v/>
      </c>
      <c r="L271" s="60"/>
      <c r="M271" s="571" t="str">
        <f t="shared" si="37"/>
        <v/>
      </c>
      <c r="N271" s="572" t="str">
        <f t="shared" si="39"/>
        <v/>
      </c>
      <c r="O271" s="572" t="str">
        <f t="shared" si="40"/>
        <v/>
      </c>
      <c r="P271" s="572" t="str">
        <f t="shared" si="41"/>
        <v/>
      </c>
      <c r="T271" s="60"/>
      <c r="V271" s="6">
        <v>26.7</v>
      </c>
      <c r="W271" s="6">
        <v>2.67</v>
      </c>
    </row>
    <row r="272" spans="1:23" x14ac:dyDescent="0.25">
      <c r="A272" s="231"/>
      <c r="B272" s="130"/>
      <c r="C272" s="553" t="s">
        <v>65</v>
      </c>
      <c r="D272" s="57">
        <f t="shared" si="36"/>
        <v>0</v>
      </c>
      <c r="E272" s="560" t="str">
        <f t="shared" si="42"/>
        <v/>
      </c>
      <c r="F272" s="560" t="str">
        <f t="shared" si="43"/>
        <v/>
      </c>
      <c r="G272" s="560" t="str">
        <f t="shared" si="44"/>
        <v/>
      </c>
      <c r="H272" s="560" t="str">
        <f t="shared" si="38"/>
        <v/>
      </c>
      <c r="L272" s="60"/>
      <c r="M272" s="571" t="str">
        <f t="shared" si="37"/>
        <v/>
      </c>
      <c r="N272" s="572" t="str">
        <f t="shared" si="39"/>
        <v/>
      </c>
      <c r="O272" s="572" t="str">
        <f t="shared" si="40"/>
        <v/>
      </c>
      <c r="P272" s="572" t="str">
        <f t="shared" si="41"/>
        <v/>
      </c>
      <c r="T272" s="60"/>
      <c r="V272" s="556">
        <v>26.8</v>
      </c>
      <c r="W272" s="6">
        <v>2.68</v>
      </c>
    </row>
    <row r="273" spans="1:23" x14ac:dyDescent="0.25">
      <c r="A273" s="233"/>
      <c r="B273" s="48"/>
      <c r="C273" s="553" t="s">
        <v>64</v>
      </c>
      <c r="D273" s="57">
        <f t="shared" si="36"/>
        <v>0</v>
      </c>
      <c r="E273" s="560" t="str">
        <f t="shared" si="42"/>
        <v/>
      </c>
      <c r="F273" s="560" t="str">
        <f t="shared" si="43"/>
        <v/>
      </c>
      <c r="G273" s="560" t="str">
        <f t="shared" si="44"/>
        <v/>
      </c>
      <c r="H273" s="560" t="str">
        <f t="shared" si="38"/>
        <v/>
      </c>
      <c r="L273" s="60"/>
      <c r="M273" s="571" t="str">
        <f t="shared" si="37"/>
        <v/>
      </c>
      <c r="N273" s="572" t="str">
        <f t="shared" si="39"/>
        <v/>
      </c>
      <c r="O273" s="572" t="str">
        <f t="shared" si="40"/>
        <v/>
      </c>
      <c r="P273" s="572" t="str">
        <f t="shared" si="41"/>
        <v/>
      </c>
      <c r="T273" s="60"/>
      <c r="V273" s="6">
        <v>26.9</v>
      </c>
      <c r="W273" s="6">
        <v>2.69</v>
      </c>
    </row>
    <row r="274" spans="1:23" x14ac:dyDescent="0.25">
      <c r="A274" s="231"/>
      <c r="B274" s="130"/>
      <c r="C274" s="553" t="s">
        <v>65</v>
      </c>
      <c r="D274" s="57">
        <f t="shared" si="36"/>
        <v>0</v>
      </c>
      <c r="E274" s="560" t="str">
        <f t="shared" si="42"/>
        <v/>
      </c>
      <c r="F274" s="560" t="str">
        <f t="shared" si="43"/>
        <v/>
      </c>
      <c r="G274" s="560" t="str">
        <f t="shared" si="44"/>
        <v/>
      </c>
      <c r="H274" s="560" t="str">
        <f t="shared" si="38"/>
        <v/>
      </c>
      <c r="L274" s="60"/>
      <c r="M274" s="571" t="str">
        <f t="shared" si="37"/>
        <v/>
      </c>
      <c r="N274" s="572" t="str">
        <f t="shared" si="39"/>
        <v/>
      </c>
      <c r="O274" s="572" t="str">
        <f t="shared" si="40"/>
        <v/>
      </c>
      <c r="P274" s="572" t="str">
        <f t="shared" si="41"/>
        <v/>
      </c>
      <c r="T274" s="60"/>
      <c r="V274" s="556">
        <v>27</v>
      </c>
      <c r="W274" s="6">
        <v>2.7</v>
      </c>
    </row>
    <row r="275" spans="1:23" x14ac:dyDescent="0.25">
      <c r="A275" s="233"/>
      <c r="B275" s="48"/>
      <c r="C275" s="553" t="s">
        <v>64</v>
      </c>
      <c r="D275" s="57">
        <f t="shared" si="36"/>
        <v>0</v>
      </c>
      <c r="E275" s="560" t="str">
        <f t="shared" si="42"/>
        <v/>
      </c>
      <c r="F275" s="560" t="str">
        <f t="shared" si="43"/>
        <v/>
      </c>
      <c r="G275" s="560" t="str">
        <f t="shared" si="44"/>
        <v/>
      </c>
      <c r="H275" s="560" t="str">
        <f t="shared" si="38"/>
        <v/>
      </c>
      <c r="L275" s="60"/>
      <c r="M275" s="571" t="str">
        <f t="shared" si="37"/>
        <v/>
      </c>
      <c r="N275" s="572" t="str">
        <f t="shared" si="39"/>
        <v/>
      </c>
      <c r="O275" s="572" t="str">
        <f t="shared" si="40"/>
        <v/>
      </c>
      <c r="P275" s="572" t="str">
        <f t="shared" si="41"/>
        <v/>
      </c>
      <c r="T275" s="60"/>
      <c r="V275" s="6">
        <v>27.1</v>
      </c>
      <c r="W275" s="6">
        <v>2.71</v>
      </c>
    </row>
    <row r="276" spans="1:23" x14ac:dyDescent="0.25">
      <c r="A276" s="231"/>
      <c r="B276" s="130"/>
      <c r="C276" s="553" t="s">
        <v>65</v>
      </c>
      <c r="D276" s="57">
        <f t="shared" si="36"/>
        <v>0</v>
      </c>
      <c r="E276" s="560" t="str">
        <f t="shared" si="42"/>
        <v/>
      </c>
      <c r="F276" s="560" t="str">
        <f t="shared" si="43"/>
        <v/>
      </c>
      <c r="G276" s="560" t="str">
        <f t="shared" si="44"/>
        <v/>
      </c>
      <c r="H276" s="560" t="str">
        <f t="shared" si="38"/>
        <v/>
      </c>
      <c r="L276" s="60"/>
      <c r="M276" s="571" t="str">
        <f t="shared" si="37"/>
        <v/>
      </c>
      <c r="N276" s="572" t="str">
        <f t="shared" si="39"/>
        <v/>
      </c>
      <c r="O276" s="572" t="str">
        <f t="shared" si="40"/>
        <v/>
      </c>
      <c r="P276" s="572" t="str">
        <f t="shared" si="41"/>
        <v/>
      </c>
      <c r="T276" s="60"/>
      <c r="V276" s="556">
        <v>27.2</v>
      </c>
      <c r="W276" s="6">
        <v>2.72</v>
      </c>
    </row>
    <row r="277" spans="1:23" x14ac:dyDescent="0.25">
      <c r="A277" s="233"/>
      <c r="B277" s="48"/>
      <c r="C277" s="553" t="s">
        <v>64</v>
      </c>
      <c r="D277" s="57">
        <f t="shared" si="36"/>
        <v>0</v>
      </c>
      <c r="E277" s="560" t="str">
        <f t="shared" si="42"/>
        <v/>
      </c>
      <c r="F277" s="560" t="str">
        <f t="shared" si="43"/>
        <v/>
      </c>
      <c r="G277" s="560" t="str">
        <f t="shared" si="44"/>
        <v/>
      </c>
      <c r="H277" s="560" t="str">
        <f t="shared" si="38"/>
        <v/>
      </c>
      <c r="L277" s="60"/>
      <c r="M277" s="571" t="str">
        <f t="shared" si="37"/>
        <v/>
      </c>
      <c r="N277" s="572" t="str">
        <f t="shared" si="39"/>
        <v/>
      </c>
      <c r="O277" s="572" t="str">
        <f t="shared" si="40"/>
        <v/>
      </c>
      <c r="P277" s="572" t="str">
        <f t="shared" si="41"/>
        <v/>
      </c>
      <c r="T277" s="60"/>
      <c r="V277" s="6">
        <v>27.3</v>
      </c>
      <c r="W277" s="6">
        <v>2.73</v>
      </c>
    </row>
    <row r="278" spans="1:23" x14ac:dyDescent="0.25">
      <c r="A278" s="231"/>
      <c r="B278" s="130"/>
      <c r="C278" s="553" t="s">
        <v>65</v>
      </c>
      <c r="D278" s="57">
        <f t="shared" si="36"/>
        <v>0</v>
      </c>
      <c r="E278" s="560" t="str">
        <f t="shared" si="42"/>
        <v/>
      </c>
      <c r="F278" s="560" t="str">
        <f t="shared" si="43"/>
        <v/>
      </c>
      <c r="G278" s="560" t="str">
        <f t="shared" si="44"/>
        <v/>
      </c>
      <c r="H278" s="560" t="str">
        <f t="shared" si="38"/>
        <v/>
      </c>
      <c r="L278" s="60"/>
      <c r="M278" s="571" t="str">
        <f t="shared" si="37"/>
        <v/>
      </c>
      <c r="N278" s="572" t="str">
        <f t="shared" si="39"/>
        <v/>
      </c>
      <c r="O278" s="572" t="str">
        <f t="shared" si="40"/>
        <v/>
      </c>
      <c r="P278" s="572" t="str">
        <f t="shared" si="41"/>
        <v/>
      </c>
      <c r="T278" s="60"/>
      <c r="V278" s="556">
        <v>27.4</v>
      </c>
      <c r="W278" s="6">
        <v>2.74</v>
      </c>
    </row>
    <row r="279" spans="1:23" x14ac:dyDescent="0.25">
      <c r="A279" s="233"/>
      <c r="B279" s="48"/>
      <c r="C279" s="553" t="s">
        <v>64</v>
      </c>
      <c r="D279" s="57">
        <f t="shared" si="36"/>
        <v>0</v>
      </c>
      <c r="E279" s="560" t="str">
        <f t="shared" si="42"/>
        <v/>
      </c>
      <c r="F279" s="560" t="str">
        <f t="shared" si="43"/>
        <v/>
      </c>
      <c r="G279" s="560" t="str">
        <f t="shared" si="44"/>
        <v/>
      </c>
      <c r="H279" s="560" t="str">
        <f t="shared" si="38"/>
        <v/>
      </c>
      <c r="L279" s="60"/>
      <c r="M279" s="571" t="str">
        <f t="shared" si="37"/>
        <v/>
      </c>
      <c r="N279" s="572" t="str">
        <f t="shared" si="39"/>
        <v/>
      </c>
      <c r="O279" s="572" t="str">
        <f t="shared" si="40"/>
        <v/>
      </c>
      <c r="P279" s="572" t="str">
        <f t="shared" si="41"/>
        <v/>
      </c>
      <c r="T279" s="60"/>
      <c r="V279" s="6">
        <v>27.5</v>
      </c>
      <c r="W279" s="6">
        <v>2.75</v>
      </c>
    </row>
    <row r="280" spans="1:23" ht="13" thickBot="1" x14ac:dyDescent="0.3">
      <c r="A280" s="234"/>
      <c r="B280" s="235"/>
      <c r="C280" s="554" t="s">
        <v>65</v>
      </c>
      <c r="D280" s="236">
        <f t="shared" si="36"/>
        <v>0</v>
      </c>
      <c r="E280" s="561" t="str">
        <f t="shared" si="42"/>
        <v/>
      </c>
      <c r="F280" s="561" t="str">
        <f t="shared" si="43"/>
        <v/>
      </c>
      <c r="G280" s="561" t="str">
        <f t="shared" si="44"/>
        <v/>
      </c>
      <c r="H280" s="561" t="str">
        <f t="shared" si="38"/>
        <v/>
      </c>
      <c r="I280" s="61"/>
      <c r="J280" s="61"/>
      <c r="K280" s="61"/>
      <c r="L280" s="62"/>
      <c r="M280" s="573" t="str">
        <f t="shared" si="37"/>
        <v/>
      </c>
      <c r="N280" s="574" t="str">
        <f t="shared" si="39"/>
        <v/>
      </c>
      <c r="O280" s="574" t="str">
        <f t="shared" si="40"/>
        <v/>
      </c>
      <c r="P280" s="574" t="str">
        <f t="shared" si="41"/>
        <v/>
      </c>
      <c r="Q280" s="61"/>
      <c r="R280" s="61"/>
      <c r="S280" s="61"/>
      <c r="T280" s="62"/>
      <c r="V280" s="556">
        <v>27.6</v>
      </c>
      <c r="W280" s="6">
        <v>2.76</v>
      </c>
    </row>
    <row r="281" spans="1:23" ht="13" x14ac:dyDescent="0.3">
      <c r="A281" s="51"/>
      <c r="B281" s="55"/>
      <c r="C281" s="52" t="s">
        <v>64</v>
      </c>
      <c r="D281" s="51"/>
      <c r="V281" s="6">
        <v>27.7</v>
      </c>
      <c r="W281" s="6">
        <v>2.77</v>
      </c>
    </row>
    <row r="282" spans="1:23" ht="13" x14ac:dyDescent="0.3">
      <c r="A282" s="51"/>
      <c r="B282" s="55"/>
      <c r="C282" s="52" t="s">
        <v>65</v>
      </c>
      <c r="D282" s="51"/>
      <c r="V282" s="556">
        <v>27.8</v>
      </c>
      <c r="W282" s="6">
        <v>2.78</v>
      </c>
    </row>
    <row r="283" spans="1:23" ht="13" x14ac:dyDescent="0.3">
      <c r="A283" s="51"/>
      <c r="B283" s="55"/>
      <c r="C283" s="52"/>
      <c r="D283" s="51"/>
      <c r="V283" s="6">
        <v>27.9</v>
      </c>
      <c r="W283" s="6">
        <v>2.79</v>
      </c>
    </row>
    <row r="284" spans="1:23" ht="13" x14ac:dyDescent="0.3">
      <c r="A284" s="51"/>
      <c r="B284" s="55"/>
      <c r="C284" s="52"/>
      <c r="D284" s="51"/>
      <c r="V284" s="556">
        <v>28</v>
      </c>
      <c r="W284" s="6">
        <v>2.8</v>
      </c>
    </row>
    <row r="285" spans="1:23" ht="13" x14ac:dyDescent="0.3">
      <c r="A285" s="51"/>
      <c r="B285" s="55"/>
      <c r="C285" s="52"/>
      <c r="D285" s="51"/>
      <c r="V285" s="6">
        <v>28.1</v>
      </c>
      <c r="W285" s="6">
        <v>2.81</v>
      </c>
    </row>
    <row r="286" spans="1:23" ht="13" x14ac:dyDescent="0.3">
      <c r="A286" s="51"/>
      <c r="B286" s="55"/>
      <c r="C286" s="52"/>
      <c r="D286" s="51"/>
      <c r="V286" s="556">
        <v>28.2</v>
      </c>
      <c r="W286" s="6">
        <v>2.82</v>
      </c>
    </row>
    <row r="287" spans="1:23" ht="13" x14ac:dyDescent="0.3">
      <c r="A287" s="51"/>
      <c r="B287" s="55"/>
      <c r="C287" s="52"/>
      <c r="D287" s="51"/>
      <c r="V287" s="6">
        <v>28.3</v>
      </c>
      <c r="W287" s="6">
        <v>2.83</v>
      </c>
    </row>
    <row r="288" spans="1:23" ht="13" x14ac:dyDescent="0.3">
      <c r="A288" s="51"/>
      <c r="B288" s="55"/>
      <c r="C288" s="52"/>
      <c r="D288" s="51"/>
      <c r="V288" s="556">
        <v>28.4</v>
      </c>
      <c r="W288" s="6">
        <v>2.84</v>
      </c>
    </row>
    <row r="289" spans="1:23" ht="13" x14ac:dyDescent="0.3">
      <c r="A289" s="51"/>
      <c r="B289" s="55"/>
      <c r="C289" s="52"/>
      <c r="D289" s="51"/>
      <c r="V289" s="6">
        <v>28.5</v>
      </c>
      <c r="W289" s="6">
        <v>2.85</v>
      </c>
    </row>
    <row r="290" spans="1:23" ht="13" x14ac:dyDescent="0.3">
      <c r="A290" s="51"/>
      <c r="B290" s="55"/>
      <c r="C290" s="52"/>
      <c r="D290" s="51"/>
      <c r="V290" s="556">
        <v>28.6</v>
      </c>
      <c r="W290" s="6">
        <v>2.86</v>
      </c>
    </row>
    <row r="291" spans="1:23" ht="13" x14ac:dyDescent="0.3">
      <c r="A291" s="51"/>
      <c r="B291" s="55"/>
      <c r="C291" s="52"/>
      <c r="D291" s="51"/>
      <c r="V291" s="6">
        <v>28.7</v>
      </c>
      <c r="W291" s="6">
        <v>2.87</v>
      </c>
    </row>
    <row r="292" spans="1:23" ht="13" x14ac:dyDescent="0.3">
      <c r="A292" s="51"/>
      <c r="B292" s="55"/>
      <c r="C292" s="52"/>
      <c r="D292" s="51"/>
      <c r="V292" s="556">
        <v>28.8</v>
      </c>
      <c r="W292" s="6">
        <v>2.88</v>
      </c>
    </row>
    <row r="293" spans="1:23" ht="13" x14ac:dyDescent="0.3">
      <c r="A293" s="51"/>
      <c r="B293" s="55"/>
      <c r="C293" s="52"/>
      <c r="D293" s="51"/>
      <c r="V293" s="6">
        <v>28.9</v>
      </c>
      <c r="W293" s="6">
        <v>2.89</v>
      </c>
    </row>
    <row r="294" spans="1:23" ht="13" x14ac:dyDescent="0.3">
      <c r="A294" s="51"/>
      <c r="B294" s="55"/>
      <c r="C294" s="52"/>
      <c r="D294" s="51"/>
      <c r="V294" s="556">
        <v>29</v>
      </c>
      <c r="W294" s="6">
        <v>2.9</v>
      </c>
    </row>
    <row r="295" spans="1:23" ht="13" x14ac:dyDescent="0.3">
      <c r="A295" s="51"/>
      <c r="B295" s="55"/>
      <c r="C295" s="52"/>
      <c r="D295" s="51"/>
      <c r="V295" s="6">
        <v>29.1</v>
      </c>
      <c r="W295" s="6">
        <v>2.91</v>
      </c>
    </row>
    <row r="296" spans="1:23" ht="13" x14ac:dyDescent="0.3">
      <c r="A296" s="51"/>
      <c r="B296" s="55"/>
      <c r="C296" s="52"/>
      <c r="D296" s="51"/>
      <c r="V296" s="556">
        <v>29.2</v>
      </c>
      <c r="W296" s="6">
        <v>2.92</v>
      </c>
    </row>
    <row r="297" spans="1:23" ht="13" x14ac:dyDescent="0.3">
      <c r="A297" s="51"/>
      <c r="B297" s="55"/>
      <c r="C297" s="52"/>
      <c r="D297" s="51"/>
      <c r="V297" s="6">
        <v>29.3</v>
      </c>
      <c r="W297" s="6">
        <v>2.93</v>
      </c>
    </row>
    <row r="298" spans="1:23" ht="13" x14ac:dyDescent="0.3">
      <c r="A298" s="51"/>
      <c r="B298" s="55"/>
      <c r="C298" s="52"/>
      <c r="D298" s="51"/>
      <c r="V298" s="556">
        <v>29.4</v>
      </c>
      <c r="W298" s="6">
        <v>2.94</v>
      </c>
    </row>
    <row r="299" spans="1:23" ht="13" x14ac:dyDescent="0.3">
      <c r="A299" s="51"/>
      <c r="B299" s="55"/>
      <c r="C299" s="52"/>
      <c r="D299" s="51"/>
      <c r="V299" s="6">
        <v>29.5</v>
      </c>
      <c r="W299" s="6">
        <v>2.95</v>
      </c>
    </row>
    <row r="300" spans="1:23" ht="13" x14ac:dyDescent="0.3">
      <c r="A300" s="51"/>
      <c r="B300" s="55"/>
      <c r="C300" s="52"/>
      <c r="D300" s="51"/>
      <c r="V300" s="556">
        <v>29.6</v>
      </c>
      <c r="W300" s="6">
        <v>2.96</v>
      </c>
    </row>
    <row r="301" spans="1:23" ht="13" x14ac:dyDescent="0.3">
      <c r="A301" s="51"/>
      <c r="B301" s="55"/>
      <c r="C301" s="52"/>
      <c r="D301" s="51"/>
      <c r="V301" s="6">
        <v>29.7</v>
      </c>
      <c r="W301" s="6">
        <v>2.97</v>
      </c>
    </row>
    <row r="302" spans="1:23" ht="13" x14ac:dyDescent="0.3">
      <c r="A302" s="51"/>
      <c r="B302" s="55"/>
      <c r="C302" s="52"/>
      <c r="D302" s="51"/>
      <c r="V302" s="556">
        <v>29.8</v>
      </c>
      <c r="W302" s="6">
        <v>2.98</v>
      </c>
    </row>
    <row r="303" spans="1:23" ht="13" x14ac:dyDescent="0.3">
      <c r="A303" s="51"/>
      <c r="B303" s="55"/>
      <c r="C303" s="52"/>
      <c r="D303" s="51"/>
      <c r="V303" s="6">
        <v>29.9</v>
      </c>
      <c r="W303" s="6">
        <v>2.99</v>
      </c>
    </row>
    <row r="304" spans="1:23" ht="13" x14ac:dyDescent="0.3">
      <c r="A304" s="51"/>
      <c r="B304" s="55"/>
      <c r="C304" s="52"/>
      <c r="D304" s="51"/>
      <c r="V304" s="556">
        <v>30</v>
      </c>
      <c r="W304" s="6">
        <v>3</v>
      </c>
    </row>
    <row r="305" spans="1:23" ht="13" x14ac:dyDescent="0.3">
      <c r="A305" s="51"/>
      <c r="B305" s="55"/>
      <c r="C305" s="52"/>
      <c r="D305" s="51"/>
      <c r="V305" s="6">
        <v>30.1</v>
      </c>
      <c r="W305" s="6">
        <v>3.01</v>
      </c>
    </row>
    <row r="306" spans="1:23" ht="13" x14ac:dyDescent="0.3">
      <c r="A306" s="51"/>
      <c r="B306" s="55"/>
      <c r="C306" s="52"/>
      <c r="D306" s="51"/>
      <c r="V306" s="556">
        <v>30.2</v>
      </c>
      <c r="W306" s="6">
        <v>3.02</v>
      </c>
    </row>
    <row r="307" spans="1:23" ht="13" x14ac:dyDescent="0.3">
      <c r="A307" s="51"/>
      <c r="B307" s="55"/>
      <c r="C307" s="52"/>
      <c r="D307" s="51"/>
      <c r="V307" s="6">
        <v>30.3</v>
      </c>
      <c r="W307" s="6">
        <v>3.03</v>
      </c>
    </row>
    <row r="308" spans="1:23" ht="13" x14ac:dyDescent="0.3">
      <c r="A308" s="51"/>
      <c r="B308" s="55"/>
      <c r="C308" s="52"/>
      <c r="D308" s="51"/>
      <c r="V308" s="556">
        <v>30.4</v>
      </c>
      <c r="W308" s="6">
        <v>3.04</v>
      </c>
    </row>
    <row r="309" spans="1:23" ht="13" x14ac:dyDescent="0.3">
      <c r="A309" s="51"/>
      <c r="B309" s="55"/>
      <c r="C309" s="52"/>
      <c r="D309" s="51"/>
      <c r="V309" s="6">
        <v>30.5</v>
      </c>
      <c r="W309" s="6">
        <v>3.05</v>
      </c>
    </row>
    <row r="310" spans="1:23" ht="13" x14ac:dyDescent="0.3">
      <c r="A310" s="51"/>
      <c r="B310" s="55"/>
      <c r="C310" s="52"/>
      <c r="D310" s="51"/>
      <c r="V310" s="556">
        <v>30.6</v>
      </c>
      <c r="W310" s="6">
        <v>3.06</v>
      </c>
    </row>
    <row r="311" spans="1:23" ht="13" x14ac:dyDescent="0.3">
      <c r="A311" s="51"/>
      <c r="B311" s="55"/>
      <c r="C311" s="52"/>
      <c r="D311" s="51"/>
      <c r="V311" s="6">
        <v>30.7</v>
      </c>
      <c r="W311" s="6">
        <v>3.07</v>
      </c>
    </row>
    <row r="312" spans="1:23" ht="13" x14ac:dyDescent="0.3">
      <c r="A312" s="51"/>
      <c r="B312" s="55"/>
      <c r="C312" s="52"/>
      <c r="D312" s="51"/>
      <c r="V312" s="556">
        <v>30.8</v>
      </c>
      <c r="W312" s="6">
        <v>3.08</v>
      </c>
    </row>
    <row r="313" spans="1:23" ht="13" x14ac:dyDescent="0.3">
      <c r="A313" s="51"/>
      <c r="B313" s="55"/>
      <c r="C313" s="52"/>
      <c r="D313" s="51"/>
      <c r="V313" s="6">
        <v>30.9</v>
      </c>
      <c r="W313" s="6">
        <v>3.09</v>
      </c>
    </row>
    <row r="314" spans="1:23" ht="13" x14ac:dyDescent="0.3">
      <c r="A314" s="51"/>
      <c r="B314" s="55"/>
      <c r="C314" s="52"/>
      <c r="D314" s="51"/>
      <c r="V314" s="6">
        <v>31</v>
      </c>
      <c r="W314" s="6">
        <v>3.1</v>
      </c>
    </row>
    <row r="315" spans="1:23" ht="13" x14ac:dyDescent="0.3">
      <c r="A315" s="51"/>
      <c r="B315" s="55"/>
      <c r="C315" s="52"/>
      <c r="D315" s="51"/>
      <c r="V315" s="556">
        <v>31.1</v>
      </c>
      <c r="W315" s="6">
        <v>3.11</v>
      </c>
    </row>
    <row r="316" spans="1:23" ht="13" x14ac:dyDescent="0.3">
      <c r="A316" s="51"/>
      <c r="B316" s="55"/>
      <c r="C316" s="52"/>
      <c r="D316" s="51"/>
      <c r="V316" s="6">
        <v>31.2</v>
      </c>
      <c r="W316" s="6">
        <v>3.12</v>
      </c>
    </row>
    <row r="317" spans="1:23" ht="13" x14ac:dyDescent="0.3">
      <c r="A317" s="51"/>
      <c r="B317" s="55"/>
      <c r="C317" s="52"/>
      <c r="D317" s="51"/>
      <c r="V317" s="556">
        <v>31.3</v>
      </c>
      <c r="W317" s="6">
        <v>3.13</v>
      </c>
    </row>
    <row r="318" spans="1:23" ht="13" x14ac:dyDescent="0.3">
      <c r="A318" s="51"/>
      <c r="B318" s="55"/>
      <c r="C318" s="52"/>
      <c r="D318" s="51"/>
      <c r="V318" s="6">
        <v>31.4</v>
      </c>
      <c r="W318" s="6">
        <v>3.14</v>
      </c>
    </row>
    <row r="319" spans="1:23" ht="13" x14ac:dyDescent="0.3">
      <c r="A319" s="51"/>
      <c r="B319" s="55"/>
      <c r="C319" s="52"/>
      <c r="D319" s="51"/>
      <c r="V319" s="556">
        <v>31.5</v>
      </c>
      <c r="W319" s="6">
        <v>3.15</v>
      </c>
    </row>
    <row r="320" spans="1:23" ht="13" x14ac:dyDescent="0.3">
      <c r="A320" s="51"/>
      <c r="B320" s="55"/>
      <c r="C320" s="52"/>
      <c r="D320" s="51"/>
      <c r="V320" s="6">
        <v>31.6</v>
      </c>
      <c r="W320" s="6">
        <v>3.16</v>
      </c>
    </row>
    <row r="321" spans="1:23" ht="13" x14ac:dyDescent="0.3">
      <c r="A321" s="51"/>
      <c r="B321" s="55"/>
      <c r="C321" s="52"/>
      <c r="D321" s="51"/>
      <c r="V321" s="556">
        <v>31.7</v>
      </c>
      <c r="W321" s="6">
        <v>3.17</v>
      </c>
    </row>
    <row r="322" spans="1:23" ht="13" x14ac:dyDescent="0.3">
      <c r="A322" s="51"/>
      <c r="B322" s="55"/>
      <c r="C322" s="52"/>
      <c r="D322" s="51"/>
      <c r="V322" s="6">
        <v>31.8</v>
      </c>
      <c r="W322" s="6">
        <v>3.18</v>
      </c>
    </row>
    <row r="323" spans="1:23" ht="13" x14ac:dyDescent="0.3">
      <c r="A323" s="51"/>
      <c r="B323" s="55"/>
      <c r="C323" s="52"/>
      <c r="D323" s="51"/>
      <c r="V323" s="6">
        <v>31.9</v>
      </c>
      <c r="W323" s="6">
        <v>3.19</v>
      </c>
    </row>
    <row r="324" spans="1:23" ht="13" x14ac:dyDescent="0.3">
      <c r="A324" s="51"/>
      <c r="B324" s="55"/>
      <c r="C324" s="52"/>
      <c r="D324" s="51"/>
      <c r="V324" s="556">
        <v>32</v>
      </c>
      <c r="W324" s="6">
        <v>3.2</v>
      </c>
    </row>
    <row r="325" spans="1:23" ht="13" x14ac:dyDescent="0.3">
      <c r="A325" s="51"/>
      <c r="B325" s="55"/>
      <c r="C325" s="52"/>
      <c r="D325" s="51"/>
      <c r="V325" s="6">
        <v>32.1</v>
      </c>
      <c r="W325" s="6">
        <v>3.21</v>
      </c>
    </row>
    <row r="326" spans="1:23" ht="13" x14ac:dyDescent="0.3">
      <c r="A326" s="51"/>
      <c r="B326" s="55"/>
      <c r="C326" s="52"/>
      <c r="D326" s="51"/>
      <c r="V326" s="556">
        <v>32.200000000000003</v>
      </c>
      <c r="W326" s="6">
        <v>3.22</v>
      </c>
    </row>
    <row r="327" spans="1:23" ht="13" x14ac:dyDescent="0.3">
      <c r="A327" s="51"/>
      <c r="B327" s="55"/>
      <c r="C327" s="52"/>
      <c r="D327" s="51"/>
      <c r="V327" s="6">
        <v>32.299999999999997</v>
      </c>
      <c r="W327" s="6">
        <v>3.23</v>
      </c>
    </row>
    <row r="328" spans="1:23" ht="13" x14ac:dyDescent="0.3">
      <c r="A328" s="51"/>
      <c r="B328" s="55"/>
      <c r="C328" s="52"/>
      <c r="D328" s="51"/>
      <c r="V328" s="556">
        <v>32.399999999999899</v>
      </c>
      <c r="W328" s="6">
        <v>3.24</v>
      </c>
    </row>
    <row r="329" spans="1:23" ht="13" x14ac:dyDescent="0.3">
      <c r="A329" s="51"/>
      <c r="B329" s="55"/>
      <c r="C329" s="52"/>
      <c r="D329" s="51"/>
      <c r="V329" s="6">
        <v>32.5</v>
      </c>
      <c r="W329" s="6">
        <v>3.25</v>
      </c>
    </row>
    <row r="330" spans="1:23" ht="13" x14ac:dyDescent="0.3">
      <c r="A330" s="51"/>
      <c r="B330" s="55"/>
      <c r="C330" s="52"/>
      <c r="D330" s="51"/>
      <c r="V330" s="556">
        <v>32.6</v>
      </c>
      <c r="W330" s="6">
        <v>3.26</v>
      </c>
    </row>
    <row r="331" spans="1:23" ht="13" x14ac:dyDescent="0.3">
      <c r="A331" s="51"/>
      <c r="B331" s="55"/>
      <c r="C331" s="52"/>
      <c r="D331" s="51"/>
      <c r="V331" s="6">
        <v>32.699999999999903</v>
      </c>
      <c r="W331" s="6">
        <v>3.27</v>
      </c>
    </row>
    <row r="332" spans="1:23" ht="13" x14ac:dyDescent="0.3">
      <c r="A332" s="51"/>
      <c r="B332" s="55"/>
      <c r="C332" s="52"/>
      <c r="D332" s="51"/>
      <c r="V332" s="6">
        <v>32.799999999999898</v>
      </c>
      <c r="W332" s="6">
        <v>3.28</v>
      </c>
    </row>
    <row r="333" spans="1:23" ht="13" x14ac:dyDescent="0.3">
      <c r="A333" s="51"/>
      <c r="B333" s="55"/>
      <c r="C333" s="52"/>
      <c r="D333" s="51"/>
      <c r="V333" s="556">
        <v>32.899999999999899</v>
      </c>
      <c r="W333" s="6">
        <v>3.29</v>
      </c>
    </row>
    <row r="334" spans="1:23" ht="13" x14ac:dyDescent="0.3">
      <c r="A334" s="51"/>
      <c r="B334" s="55"/>
      <c r="C334" s="52"/>
      <c r="D334" s="51"/>
      <c r="V334" s="6">
        <v>32.999999999999901</v>
      </c>
      <c r="W334" s="6">
        <v>3.3</v>
      </c>
    </row>
    <row r="335" spans="1:23" ht="13" x14ac:dyDescent="0.3">
      <c r="A335" s="51"/>
      <c r="B335" s="55"/>
      <c r="C335" s="52"/>
      <c r="D335" s="51"/>
      <c r="V335" s="556">
        <v>33.099999999999902</v>
      </c>
      <c r="W335" s="6">
        <v>3.31</v>
      </c>
    </row>
    <row r="336" spans="1:23" ht="13" x14ac:dyDescent="0.3">
      <c r="A336" s="51"/>
      <c r="B336" s="55"/>
      <c r="C336" s="52"/>
      <c r="D336" s="51"/>
      <c r="V336" s="6">
        <v>33.199999999999903</v>
      </c>
      <c r="W336" s="6">
        <v>3.32</v>
      </c>
    </row>
    <row r="337" spans="1:23" ht="13" x14ac:dyDescent="0.3">
      <c r="A337" s="51"/>
      <c r="B337" s="55"/>
      <c r="C337" s="52"/>
      <c r="D337" s="51"/>
      <c r="V337" s="556">
        <v>33.299999999999898</v>
      </c>
      <c r="W337" s="6">
        <v>3.33</v>
      </c>
    </row>
    <row r="338" spans="1:23" ht="13" x14ac:dyDescent="0.3">
      <c r="A338" s="51"/>
      <c r="B338" s="55"/>
      <c r="C338" s="52"/>
      <c r="D338" s="51"/>
      <c r="V338" s="6">
        <v>33.399999999999899</v>
      </c>
      <c r="W338" s="6">
        <v>3.34</v>
      </c>
    </row>
    <row r="339" spans="1:23" ht="13" x14ac:dyDescent="0.3">
      <c r="A339" s="51"/>
      <c r="B339" s="55"/>
      <c r="C339" s="52"/>
      <c r="D339" s="51"/>
      <c r="V339" s="556">
        <v>33.499999999999901</v>
      </c>
      <c r="W339" s="6">
        <v>3.35</v>
      </c>
    </row>
    <row r="340" spans="1:23" ht="13" x14ac:dyDescent="0.3">
      <c r="A340" s="51"/>
      <c r="B340" s="55"/>
      <c r="C340" s="52"/>
      <c r="D340" s="51"/>
      <c r="V340" s="6">
        <v>33.599999999999902</v>
      </c>
      <c r="W340" s="6">
        <v>3.36</v>
      </c>
    </row>
    <row r="341" spans="1:23" ht="13" x14ac:dyDescent="0.3">
      <c r="A341" s="51"/>
      <c r="B341" s="55"/>
      <c r="C341" s="52"/>
      <c r="D341" s="51"/>
      <c r="V341" s="6">
        <v>33.699999999999903</v>
      </c>
      <c r="W341" s="6">
        <v>3.37</v>
      </c>
    </row>
    <row r="342" spans="1:23" ht="13" x14ac:dyDescent="0.3">
      <c r="A342" s="51"/>
      <c r="B342" s="55"/>
      <c r="C342" s="52"/>
      <c r="D342" s="51"/>
      <c r="V342" s="556">
        <v>33.799999999999898</v>
      </c>
      <c r="W342" s="6">
        <v>3.38</v>
      </c>
    </row>
    <row r="343" spans="1:23" ht="13" x14ac:dyDescent="0.3">
      <c r="A343" s="51"/>
      <c r="B343" s="55"/>
      <c r="C343" s="52"/>
      <c r="D343" s="51"/>
      <c r="V343" s="6">
        <v>33.899999999999899</v>
      </c>
      <c r="W343" s="6">
        <v>3.39</v>
      </c>
    </row>
    <row r="344" spans="1:23" ht="13" x14ac:dyDescent="0.3">
      <c r="A344" s="51"/>
      <c r="B344" s="55"/>
      <c r="C344" s="52"/>
      <c r="D344" s="51"/>
      <c r="V344" s="556">
        <v>33.999999999999901</v>
      </c>
      <c r="W344" s="6">
        <v>3.4</v>
      </c>
    </row>
    <row r="345" spans="1:23" ht="13" x14ac:dyDescent="0.3">
      <c r="A345" s="51"/>
      <c r="B345" s="55"/>
      <c r="C345" s="52"/>
      <c r="D345" s="51"/>
      <c r="V345" s="6">
        <v>34.099999999999902</v>
      </c>
      <c r="W345" s="6">
        <v>3.41</v>
      </c>
    </row>
    <row r="346" spans="1:23" ht="13" x14ac:dyDescent="0.3">
      <c r="A346" s="51"/>
      <c r="B346" s="55"/>
      <c r="C346" s="52"/>
      <c r="D346" s="51"/>
      <c r="V346" s="556">
        <v>34.199999999999903</v>
      </c>
      <c r="W346" s="6">
        <v>3.42</v>
      </c>
    </row>
    <row r="347" spans="1:23" ht="13" x14ac:dyDescent="0.3">
      <c r="A347" s="51"/>
      <c r="B347" s="55"/>
      <c r="C347" s="52"/>
      <c r="D347" s="51"/>
      <c r="V347" s="6">
        <v>34.299999999999898</v>
      </c>
      <c r="W347" s="6">
        <v>3.43</v>
      </c>
    </row>
    <row r="348" spans="1:23" ht="13" x14ac:dyDescent="0.3">
      <c r="A348" s="51"/>
      <c r="B348" s="55"/>
      <c r="C348" s="52"/>
      <c r="D348" s="51"/>
      <c r="V348" s="556">
        <v>34.399999999999899</v>
      </c>
      <c r="W348" s="6">
        <v>3.44</v>
      </c>
    </row>
    <row r="349" spans="1:23" x14ac:dyDescent="0.25">
      <c r="V349" s="6">
        <v>34.499999999999901</v>
      </c>
      <c r="W349" s="6">
        <v>3.45</v>
      </c>
    </row>
    <row r="350" spans="1:23" x14ac:dyDescent="0.25">
      <c r="V350" s="6">
        <v>34.599999999999902</v>
      </c>
      <c r="W350" s="6">
        <v>3.46</v>
      </c>
    </row>
    <row r="351" spans="1:23" x14ac:dyDescent="0.25">
      <c r="V351" s="556">
        <v>34.699999999999903</v>
      </c>
      <c r="W351" s="6">
        <v>3.47</v>
      </c>
    </row>
    <row r="352" spans="1:23" x14ac:dyDescent="0.25">
      <c r="V352" s="6">
        <v>34.799999999999898</v>
      </c>
      <c r="W352" s="6">
        <v>3.48</v>
      </c>
    </row>
    <row r="353" spans="22:23" x14ac:dyDescent="0.25">
      <c r="V353" s="556">
        <v>34.899999999999899</v>
      </c>
      <c r="W353" s="6">
        <v>3.49</v>
      </c>
    </row>
    <row r="354" spans="22:23" x14ac:dyDescent="0.25">
      <c r="V354" s="6">
        <v>34.999999999999901</v>
      </c>
      <c r="W354" s="6">
        <v>3.5</v>
      </c>
    </row>
    <row r="355" spans="22:23" x14ac:dyDescent="0.25">
      <c r="V355" s="556">
        <v>35.099999999999902</v>
      </c>
      <c r="W355" s="6">
        <v>3.51</v>
      </c>
    </row>
    <row r="356" spans="22:23" x14ac:dyDescent="0.25">
      <c r="V356" s="6">
        <v>35.199999999999903</v>
      </c>
      <c r="W356" s="6">
        <v>3.52</v>
      </c>
    </row>
    <row r="357" spans="22:23" x14ac:dyDescent="0.25">
      <c r="V357" s="556">
        <v>35.299999999999898</v>
      </c>
      <c r="W357" s="6">
        <v>3.53</v>
      </c>
    </row>
    <row r="358" spans="22:23" x14ac:dyDescent="0.25">
      <c r="V358" s="6">
        <v>35.399999999999899</v>
      </c>
      <c r="W358" s="6">
        <v>3.54</v>
      </c>
    </row>
    <row r="359" spans="22:23" x14ac:dyDescent="0.25">
      <c r="V359" s="6">
        <v>35.499999999999901</v>
      </c>
      <c r="W359" s="6">
        <v>3.55</v>
      </c>
    </row>
    <row r="360" spans="22:23" x14ac:dyDescent="0.25">
      <c r="V360" s="556">
        <v>35.599999999999902</v>
      </c>
      <c r="W360" s="6">
        <v>3.56</v>
      </c>
    </row>
    <row r="361" spans="22:23" x14ac:dyDescent="0.25">
      <c r="V361" s="6">
        <v>35.699999999999903</v>
      </c>
      <c r="W361" s="6">
        <v>3.57</v>
      </c>
    </row>
    <row r="362" spans="22:23" x14ac:dyDescent="0.25">
      <c r="V362" s="556">
        <v>35.799999999999898</v>
      </c>
      <c r="W362" s="6">
        <v>3.58</v>
      </c>
    </row>
    <row r="363" spans="22:23" x14ac:dyDescent="0.25">
      <c r="V363" s="6">
        <v>35.899999999999899</v>
      </c>
      <c r="W363" s="6">
        <v>3.59</v>
      </c>
    </row>
    <row r="364" spans="22:23" x14ac:dyDescent="0.25">
      <c r="V364" s="556">
        <v>35.999999999999901</v>
      </c>
      <c r="W364" s="6">
        <v>3.6</v>
      </c>
    </row>
    <row r="365" spans="22:23" x14ac:dyDescent="0.25">
      <c r="V365" s="6">
        <v>36.099999999999902</v>
      </c>
      <c r="W365" s="6">
        <v>3.61</v>
      </c>
    </row>
    <row r="366" spans="22:23" x14ac:dyDescent="0.25">
      <c r="V366" s="556">
        <v>36.199999999999903</v>
      </c>
      <c r="W366" s="6">
        <v>3.62</v>
      </c>
    </row>
    <row r="367" spans="22:23" x14ac:dyDescent="0.25">
      <c r="V367" s="6">
        <v>36.299999999999898</v>
      </c>
      <c r="W367" s="6">
        <v>3.63</v>
      </c>
    </row>
    <row r="368" spans="22:23" x14ac:dyDescent="0.25">
      <c r="V368" s="6">
        <v>36.399999999999899</v>
      </c>
      <c r="W368" s="6">
        <v>3.64</v>
      </c>
    </row>
    <row r="369" spans="22:23" x14ac:dyDescent="0.25">
      <c r="V369" s="556">
        <v>36.499999999999901</v>
      </c>
      <c r="W369" s="6">
        <v>3.65</v>
      </c>
    </row>
    <row r="370" spans="22:23" x14ac:dyDescent="0.25">
      <c r="V370" s="6">
        <v>36.599999999999902</v>
      </c>
      <c r="W370" s="6">
        <v>3.66</v>
      </c>
    </row>
    <row r="371" spans="22:23" x14ac:dyDescent="0.25">
      <c r="V371" s="556">
        <v>36.699999999999903</v>
      </c>
      <c r="W371" s="6">
        <v>3.67</v>
      </c>
    </row>
    <row r="372" spans="22:23" x14ac:dyDescent="0.25">
      <c r="V372" s="6">
        <v>36.799999999999898</v>
      </c>
      <c r="W372" s="6">
        <v>3.68</v>
      </c>
    </row>
    <row r="373" spans="22:23" x14ac:dyDescent="0.25">
      <c r="V373" s="556">
        <v>36.899999999999899</v>
      </c>
      <c r="W373" s="6">
        <v>3.69</v>
      </c>
    </row>
    <row r="374" spans="22:23" x14ac:dyDescent="0.25">
      <c r="V374" s="6">
        <v>36.999999999999901</v>
      </c>
      <c r="W374" s="6">
        <v>3.7</v>
      </c>
    </row>
    <row r="375" spans="22:23" x14ac:dyDescent="0.25">
      <c r="V375" s="556">
        <v>37.099999999999902</v>
      </c>
      <c r="W375" s="6">
        <v>3.71</v>
      </c>
    </row>
    <row r="376" spans="22:23" x14ac:dyDescent="0.25">
      <c r="V376" s="6">
        <v>37.199999999999903</v>
      </c>
      <c r="W376" s="6">
        <v>3.72</v>
      </c>
    </row>
    <row r="377" spans="22:23" x14ac:dyDescent="0.25">
      <c r="V377" s="6">
        <v>37.299999999999898</v>
      </c>
      <c r="W377" s="6">
        <v>3.73</v>
      </c>
    </row>
    <row r="378" spans="22:23" x14ac:dyDescent="0.25">
      <c r="V378" s="556">
        <v>37.3999999999998</v>
      </c>
      <c r="W378" s="6">
        <v>3.74</v>
      </c>
    </row>
    <row r="379" spans="22:23" x14ac:dyDescent="0.25">
      <c r="V379" s="6">
        <v>37.499999999999801</v>
      </c>
      <c r="W379" s="6">
        <v>3.75</v>
      </c>
    </row>
    <row r="380" spans="22:23" x14ac:dyDescent="0.25">
      <c r="V380" s="556">
        <v>37.599999999999802</v>
      </c>
      <c r="W380" s="6">
        <v>3.76</v>
      </c>
    </row>
    <row r="381" spans="22:23" x14ac:dyDescent="0.25">
      <c r="V381" s="6">
        <v>37.699999999999797</v>
      </c>
      <c r="W381" s="6">
        <v>3.77</v>
      </c>
    </row>
    <row r="382" spans="22:23" x14ac:dyDescent="0.25">
      <c r="V382" s="556">
        <v>37.799999999999798</v>
      </c>
      <c r="W382" s="6">
        <v>3.78</v>
      </c>
    </row>
    <row r="383" spans="22:23" x14ac:dyDescent="0.25">
      <c r="V383" s="6">
        <v>37.8999999999998</v>
      </c>
      <c r="W383" s="6">
        <v>3.79</v>
      </c>
    </row>
    <row r="384" spans="22:23" x14ac:dyDescent="0.25">
      <c r="V384" s="556">
        <v>37.999999999999801</v>
      </c>
      <c r="W384" s="6">
        <v>3.8</v>
      </c>
    </row>
    <row r="385" spans="22:23" x14ac:dyDescent="0.25">
      <c r="V385" s="6">
        <v>38.099999999999802</v>
      </c>
      <c r="W385" s="6">
        <v>3.81</v>
      </c>
    </row>
    <row r="386" spans="22:23" x14ac:dyDescent="0.25">
      <c r="V386" s="6">
        <v>38.199999999999797</v>
      </c>
      <c r="W386" s="6">
        <v>3.82</v>
      </c>
    </row>
    <row r="387" spans="22:23" x14ac:dyDescent="0.25">
      <c r="V387" s="556">
        <v>38.299999999999798</v>
      </c>
      <c r="W387" s="6">
        <v>3.83</v>
      </c>
    </row>
    <row r="388" spans="22:23" x14ac:dyDescent="0.25">
      <c r="V388" s="6">
        <v>38.3999999999998</v>
      </c>
      <c r="W388" s="6">
        <v>3.84</v>
      </c>
    </row>
    <row r="389" spans="22:23" x14ac:dyDescent="0.25">
      <c r="V389" s="556">
        <v>38.499999999999801</v>
      </c>
      <c r="W389" s="6">
        <v>3.85</v>
      </c>
    </row>
    <row r="390" spans="22:23" x14ac:dyDescent="0.25">
      <c r="V390" s="6">
        <v>38.599999999999802</v>
      </c>
      <c r="W390" s="6">
        <v>3.86</v>
      </c>
    </row>
    <row r="391" spans="22:23" x14ac:dyDescent="0.25">
      <c r="V391" s="556">
        <v>38.699999999999797</v>
      </c>
      <c r="W391" s="6">
        <v>3.87</v>
      </c>
    </row>
    <row r="392" spans="22:23" x14ac:dyDescent="0.25">
      <c r="V392" s="6">
        <v>38.799999999999798</v>
      </c>
      <c r="W392" s="6">
        <v>3.88</v>
      </c>
    </row>
    <row r="393" spans="22:23" x14ac:dyDescent="0.25">
      <c r="V393" s="556">
        <v>38.8999999999998</v>
      </c>
      <c r="W393" s="6">
        <v>3.89</v>
      </c>
    </row>
    <row r="394" spans="22:23" x14ac:dyDescent="0.25">
      <c r="V394" s="6">
        <v>38.999999999999801</v>
      </c>
      <c r="W394" s="6">
        <v>3.9</v>
      </c>
    </row>
    <row r="395" spans="22:23" x14ac:dyDescent="0.25">
      <c r="V395" s="6">
        <v>39.099999999999802</v>
      </c>
      <c r="W395" s="6">
        <v>3.91</v>
      </c>
    </row>
    <row r="396" spans="22:23" x14ac:dyDescent="0.25">
      <c r="V396" s="556">
        <v>39.199999999999797</v>
      </c>
      <c r="W396" s="6">
        <v>3.92</v>
      </c>
    </row>
    <row r="397" spans="22:23" x14ac:dyDescent="0.25">
      <c r="V397" s="6">
        <v>39.299999999999798</v>
      </c>
      <c r="W397" s="6">
        <v>3.93</v>
      </c>
    </row>
    <row r="398" spans="22:23" x14ac:dyDescent="0.25">
      <c r="V398" s="556">
        <v>39.3999999999998</v>
      </c>
      <c r="W398" s="6">
        <v>3.94</v>
      </c>
    </row>
    <row r="399" spans="22:23" x14ac:dyDescent="0.25">
      <c r="V399" s="6">
        <v>39.499999999999801</v>
      </c>
      <c r="W399" s="6">
        <v>3.95</v>
      </c>
    </row>
    <row r="400" spans="22:23" x14ac:dyDescent="0.25">
      <c r="V400" s="556">
        <v>39.599999999999802</v>
      </c>
      <c r="W400" s="6">
        <v>3.96</v>
      </c>
    </row>
    <row r="401" spans="22:23" x14ac:dyDescent="0.25">
      <c r="V401" s="6">
        <v>39.699999999999797</v>
      </c>
      <c r="W401" s="6">
        <v>3.97</v>
      </c>
    </row>
    <row r="402" spans="22:23" x14ac:dyDescent="0.25">
      <c r="V402" s="556">
        <v>39.799999999999798</v>
      </c>
      <c r="W402" s="6">
        <v>3.98</v>
      </c>
    </row>
    <row r="403" spans="22:23" x14ac:dyDescent="0.25">
      <c r="V403" s="6">
        <v>39.8999999999998</v>
      </c>
      <c r="W403" s="6">
        <v>3.99</v>
      </c>
    </row>
    <row r="404" spans="22:23" x14ac:dyDescent="0.25">
      <c r="V404" s="6">
        <v>39.999999999999801</v>
      </c>
      <c r="W404" s="6">
        <v>4</v>
      </c>
    </row>
    <row r="405" spans="22:23" x14ac:dyDescent="0.25">
      <c r="V405" s="556">
        <v>40.099999999999802</v>
      </c>
      <c r="W405" s="6">
        <v>4.01</v>
      </c>
    </row>
    <row r="406" spans="22:23" x14ac:dyDescent="0.25">
      <c r="V406" s="6">
        <v>40.199999999999797</v>
      </c>
      <c r="W406" s="6">
        <v>4.0199999999999996</v>
      </c>
    </row>
    <row r="407" spans="22:23" x14ac:dyDescent="0.25">
      <c r="V407" s="556">
        <v>40.299999999999798</v>
      </c>
      <c r="W407" s="6">
        <v>4.03</v>
      </c>
    </row>
    <row r="408" spans="22:23" x14ac:dyDescent="0.25">
      <c r="V408" s="6">
        <v>40.3999999999998</v>
      </c>
      <c r="W408" s="6">
        <v>4.04</v>
      </c>
    </row>
    <row r="409" spans="22:23" x14ac:dyDescent="0.25">
      <c r="V409" s="556">
        <v>40.499999999999801</v>
      </c>
      <c r="W409" s="6">
        <v>4.05</v>
      </c>
    </row>
    <row r="410" spans="22:23" x14ac:dyDescent="0.25">
      <c r="V410" s="6">
        <v>40.599999999999802</v>
      </c>
      <c r="W410" s="6">
        <v>4.0599999999999996</v>
      </c>
    </row>
    <row r="411" spans="22:23" x14ac:dyDescent="0.25">
      <c r="V411" s="556">
        <v>40.699999999999797</v>
      </c>
      <c r="W411" s="6">
        <v>4.07</v>
      </c>
    </row>
    <row r="412" spans="22:23" x14ac:dyDescent="0.25">
      <c r="V412" s="6">
        <v>40.799999999999798</v>
      </c>
      <c r="W412" s="6">
        <v>4.08</v>
      </c>
    </row>
    <row r="413" spans="22:23" x14ac:dyDescent="0.25">
      <c r="V413" s="6">
        <v>40.8999999999998</v>
      </c>
      <c r="W413" s="6">
        <v>4.09</v>
      </c>
    </row>
    <row r="414" spans="22:23" x14ac:dyDescent="0.25">
      <c r="V414" s="556">
        <v>40.999999999999801</v>
      </c>
      <c r="W414" s="6">
        <v>4.0999999999999996</v>
      </c>
    </row>
    <row r="415" spans="22:23" x14ac:dyDescent="0.25">
      <c r="V415" s="6">
        <v>41.099999999999802</v>
      </c>
      <c r="W415" s="6">
        <v>4.1100000000000003</v>
      </c>
    </row>
    <row r="416" spans="22:23" x14ac:dyDescent="0.25">
      <c r="V416" s="556">
        <v>41.199999999999797</v>
      </c>
      <c r="W416" s="6">
        <v>4.12</v>
      </c>
    </row>
    <row r="417" spans="22:23" x14ac:dyDescent="0.25">
      <c r="V417" s="6">
        <v>41.299999999999798</v>
      </c>
      <c r="W417" s="6">
        <v>4.13</v>
      </c>
    </row>
    <row r="418" spans="22:23" x14ac:dyDescent="0.25">
      <c r="V418" s="556">
        <v>41.3999999999998</v>
      </c>
      <c r="W418" s="6">
        <v>4.1399999999999997</v>
      </c>
    </row>
    <row r="419" spans="22:23" x14ac:dyDescent="0.25">
      <c r="V419" s="6">
        <v>41.499999999999801</v>
      </c>
      <c r="W419" s="6">
        <v>4.1500000000000004</v>
      </c>
    </row>
    <row r="420" spans="22:23" x14ac:dyDescent="0.25">
      <c r="V420" s="556">
        <v>41.599999999999802</v>
      </c>
      <c r="W420" s="6">
        <v>4.16</v>
      </c>
    </row>
    <row r="421" spans="22:23" x14ac:dyDescent="0.25">
      <c r="V421" s="6">
        <v>41.699999999999797</v>
      </c>
      <c r="W421" s="6">
        <v>4.17</v>
      </c>
    </row>
    <row r="422" spans="22:23" x14ac:dyDescent="0.25">
      <c r="V422" s="6">
        <v>41.799999999999798</v>
      </c>
      <c r="W422" s="6">
        <v>4.18</v>
      </c>
    </row>
    <row r="423" spans="22:23" x14ac:dyDescent="0.25">
      <c r="V423" s="556">
        <v>41.8999999999997</v>
      </c>
      <c r="W423" s="6">
        <v>4.1900000000000004</v>
      </c>
    </row>
    <row r="424" spans="22:23" x14ac:dyDescent="0.25">
      <c r="V424" s="6">
        <v>41.999999999999702</v>
      </c>
      <c r="W424" s="6">
        <v>4.2</v>
      </c>
    </row>
    <row r="425" spans="22:23" x14ac:dyDescent="0.25">
      <c r="V425" s="556">
        <v>42.099999999999703</v>
      </c>
      <c r="W425" s="6">
        <v>4.21</v>
      </c>
    </row>
    <row r="426" spans="22:23" x14ac:dyDescent="0.25">
      <c r="V426" s="6">
        <v>42.199999999999697</v>
      </c>
      <c r="W426" s="6">
        <v>4.22</v>
      </c>
    </row>
    <row r="427" spans="22:23" x14ac:dyDescent="0.25">
      <c r="V427" s="556">
        <v>42.299999999999699</v>
      </c>
      <c r="W427" s="6">
        <v>4.2300000000000004</v>
      </c>
    </row>
    <row r="428" spans="22:23" x14ac:dyDescent="0.25">
      <c r="V428" s="6">
        <v>42.3999999999997</v>
      </c>
      <c r="W428" s="6">
        <v>4.24</v>
      </c>
    </row>
    <row r="429" spans="22:23" x14ac:dyDescent="0.25">
      <c r="V429" s="556">
        <v>42.499999999999702</v>
      </c>
      <c r="W429" s="6">
        <v>4.25</v>
      </c>
    </row>
    <row r="430" spans="22:23" x14ac:dyDescent="0.25">
      <c r="V430" s="6">
        <v>42.599999999999703</v>
      </c>
      <c r="W430" s="6">
        <v>4.26</v>
      </c>
    </row>
    <row r="431" spans="22:23" x14ac:dyDescent="0.25">
      <c r="V431" s="6">
        <v>42.699999999999697</v>
      </c>
      <c r="W431" s="6">
        <v>4.2699999999999996</v>
      </c>
    </row>
    <row r="432" spans="22:23" x14ac:dyDescent="0.25">
      <c r="V432" s="556">
        <v>42.799999999999699</v>
      </c>
      <c r="W432" s="6">
        <v>4.28</v>
      </c>
    </row>
    <row r="433" spans="22:23" x14ac:dyDescent="0.25">
      <c r="V433" s="6">
        <v>42.8999999999997</v>
      </c>
      <c r="W433" s="6">
        <v>4.29</v>
      </c>
    </row>
    <row r="434" spans="22:23" x14ac:dyDescent="0.25">
      <c r="V434" s="556">
        <v>42.999999999999702</v>
      </c>
      <c r="W434" s="6">
        <v>4.3</v>
      </c>
    </row>
    <row r="435" spans="22:23" x14ac:dyDescent="0.25">
      <c r="V435" s="6">
        <v>43.099999999999703</v>
      </c>
      <c r="W435" s="6">
        <v>4.3099999999999996</v>
      </c>
    </row>
    <row r="436" spans="22:23" x14ac:dyDescent="0.25">
      <c r="V436" s="556">
        <v>43.199999999999697</v>
      </c>
      <c r="W436" s="6">
        <v>4.32</v>
      </c>
    </row>
    <row r="437" spans="22:23" x14ac:dyDescent="0.25">
      <c r="V437" s="6">
        <v>43.299999999999699</v>
      </c>
      <c r="W437" s="6">
        <v>4.33</v>
      </c>
    </row>
    <row r="438" spans="22:23" x14ac:dyDescent="0.25">
      <c r="V438" s="556">
        <v>43.3999999999997</v>
      </c>
      <c r="W438" s="6">
        <v>4.34</v>
      </c>
    </row>
    <row r="439" spans="22:23" x14ac:dyDescent="0.25">
      <c r="V439" s="6">
        <v>43.499999999999702</v>
      </c>
      <c r="W439" s="6">
        <v>4.3499999999999996</v>
      </c>
    </row>
    <row r="440" spans="22:23" x14ac:dyDescent="0.25">
      <c r="V440" s="6">
        <v>43.599999999999703</v>
      </c>
      <c r="W440" s="6">
        <v>4.3600000000000003</v>
      </c>
    </row>
    <row r="441" spans="22:23" x14ac:dyDescent="0.25">
      <c r="V441" s="556">
        <v>43.699999999999697</v>
      </c>
      <c r="W441" s="6">
        <v>4.37</v>
      </c>
    </row>
    <row r="442" spans="22:23" x14ac:dyDescent="0.25">
      <c r="V442" s="6">
        <v>43.799999999999699</v>
      </c>
      <c r="W442" s="6">
        <v>4.38</v>
      </c>
    </row>
    <row r="443" spans="22:23" x14ac:dyDescent="0.25">
      <c r="V443" s="556">
        <v>43.8999999999997</v>
      </c>
      <c r="W443" s="6">
        <v>4.3899999999999997</v>
      </c>
    </row>
    <row r="444" spans="22:23" x14ac:dyDescent="0.25">
      <c r="V444" s="6">
        <v>43.999999999999702</v>
      </c>
      <c r="W444" s="6">
        <v>4.4000000000000004</v>
      </c>
    </row>
    <row r="445" spans="22:23" x14ac:dyDescent="0.25">
      <c r="V445" s="556">
        <v>44.099999999999703</v>
      </c>
      <c r="W445" s="6">
        <v>4.41</v>
      </c>
    </row>
    <row r="446" spans="22:23" x14ac:dyDescent="0.25">
      <c r="V446" s="6">
        <v>44.199999999999697</v>
      </c>
      <c r="W446" s="6">
        <v>4.42</v>
      </c>
    </row>
    <row r="447" spans="22:23" x14ac:dyDescent="0.25">
      <c r="V447" s="556">
        <v>44.299999999999699</v>
      </c>
      <c r="W447" s="6">
        <v>4.43</v>
      </c>
    </row>
    <row r="448" spans="22:23" x14ac:dyDescent="0.25">
      <c r="V448" s="6">
        <v>44.3999999999997</v>
      </c>
      <c r="W448" s="6">
        <v>4.4400000000000004</v>
      </c>
    </row>
    <row r="449" spans="22:23" x14ac:dyDescent="0.25">
      <c r="V449" s="6">
        <v>44.499999999999702</v>
      </c>
      <c r="W449" s="6">
        <v>4.45</v>
      </c>
    </row>
    <row r="450" spans="22:23" x14ac:dyDescent="0.25">
      <c r="V450" s="556">
        <v>44.599999999999703</v>
      </c>
      <c r="W450" s="6">
        <v>4.46</v>
      </c>
    </row>
    <row r="451" spans="22:23" x14ac:dyDescent="0.25">
      <c r="V451" s="6">
        <v>44.699999999999697</v>
      </c>
      <c r="W451" s="6">
        <v>4.47</v>
      </c>
    </row>
    <row r="452" spans="22:23" x14ac:dyDescent="0.25">
      <c r="V452" s="556">
        <v>44.799999999999699</v>
      </c>
      <c r="W452" s="6">
        <v>4.4800000000000004</v>
      </c>
    </row>
    <row r="453" spans="22:23" x14ac:dyDescent="0.25">
      <c r="V453" s="6">
        <v>44.8999999999997</v>
      </c>
      <c r="W453" s="6">
        <v>4.49</v>
      </c>
    </row>
    <row r="454" spans="22:23" x14ac:dyDescent="0.25">
      <c r="V454" s="556">
        <v>44.999999999999702</v>
      </c>
      <c r="W454" s="6">
        <v>4.5</v>
      </c>
    </row>
    <row r="455" spans="22:23" x14ac:dyDescent="0.25">
      <c r="V455" s="6">
        <v>45.099999999999703</v>
      </c>
      <c r="W455" s="6">
        <v>4.51</v>
      </c>
    </row>
    <row r="456" spans="22:23" x14ac:dyDescent="0.25">
      <c r="V456" s="556">
        <v>45.199999999999697</v>
      </c>
      <c r="W456" s="6">
        <v>4.5199999999999996</v>
      </c>
    </row>
    <row r="457" spans="22:23" x14ac:dyDescent="0.25">
      <c r="V457" s="6">
        <v>45.299999999999699</v>
      </c>
      <c r="W457" s="6">
        <v>4.53</v>
      </c>
    </row>
    <row r="458" spans="22:23" x14ac:dyDescent="0.25">
      <c r="V458" s="6">
        <v>45.3999999999997</v>
      </c>
      <c r="W458" s="6">
        <v>4.54</v>
      </c>
    </row>
    <row r="459" spans="22:23" x14ac:dyDescent="0.25">
      <c r="V459" s="556">
        <v>45.499999999999702</v>
      </c>
      <c r="W459" s="6">
        <v>4.55</v>
      </c>
    </row>
    <row r="460" spans="22:23" x14ac:dyDescent="0.25">
      <c r="V460" s="6">
        <v>45.599999999999703</v>
      </c>
      <c r="W460" s="6">
        <v>4.5599999999999996</v>
      </c>
    </row>
    <row r="461" spans="22:23" x14ac:dyDescent="0.25">
      <c r="V461" s="556">
        <v>45.699999999999697</v>
      </c>
      <c r="W461" s="6">
        <v>4.57</v>
      </c>
    </row>
    <row r="462" spans="22:23" x14ac:dyDescent="0.25">
      <c r="V462" s="6">
        <v>45.799999999999699</v>
      </c>
      <c r="W462" s="6">
        <v>4.58</v>
      </c>
    </row>
    <row r="463" spans="22:23" x14ac:dyDescent="0.25">
      <c r="V463" s="556">
        <v>45.8999999999997</v>
      </c>
      <c r="W463" s="6">
        <v>4.59</v>
      </c>
    </row>
    <row r="464" spans="22:23" x14ac:dyDescent="0.25">
      <c r="V464" s="6">
        <v>45.999999999999702</v>
      </c>
      <c r="W464" s="6">
        <v>4.5999999999999996</v>
      </c>
    </row>
    <row r="465" spans="22:23" x14ac:dyDescent="0.25">
      <c r="V465" s="556">
        <v>46.099999999999703</v>
      </c>
      <c r="W465" s="6">
        <v>4.6100000000000003</v>
      </c>
    </row>
    <row r="466" spans="22:23" x14ac:dyDescent="0.25">
      <c r="V466" s="6">
        <v>46.199999999999697</v>
      </c>
      <c r="W466" s="6">
        <v>4.62</v>
      </c>
    </row>
    <row r="467" spans="22:23" x14ac:dyDescent="0.25">
      <c r="V467" s="6">
        <v>46.299999999999699</v>
      </c>
      <c r="W467" s="6">
        <v>4.63</v>
      </c>
    </row>
    <row r="468" spans="22:23" x14ac:dyDescent="0.25">
      <c r="V468" s="556">
        <v>46.3999999999997</v>
      </c>
      <c r="W468" s="6">
        <v>4.6399999999999997</v>
      </c>
    </row>
    <row r="469" spans="22:23" x14ac:dyDescent="0.25">
      <c r="V469" s="6">
        <v>46.499999999999702</v>
      </c>
      <c r="W469" s="6">
        <v>4.6500000000000004</v>
      </c>
    </row>
    <row r="470" spans="22:23" x14ac:dyDescent="0.25">
      <c r="V470" s="556">
        <v>46.599999999999604</v>
      </c>
      <c r="W470" s="6">
        <v>4.66</v>
      </c>
    </row>
    <row r="471" spans="22:23" x14ac:dyDescent="0.25">
      <c r="V471" s="6">
        <v>46.699999999999598</v>
      </c>
      <c r="W471" s="6">
        <v>4.67</v>
      </c>
    </row>
    <row r="472" spans="22:23" x14ac:dyDescent="0.25">
      <c r="V472" s="556">
        <v>46.799999999999599</v>
      </c>
      <c r="W472" s="6">
        <v>4.68</v>
      </c>
    </row>
    <row r="473" spans="22:23" x14ac:dyDescent="0.25">
      <c r="V473" s="6">
        <v>46.899999999999601</v>
      </c>
      <c r="W473" s="6">
        <v>4.6900000000000004</v>
      </c>
    </row>
    <row r="474" spans="22:23" x14ac:dyDescent="0.25">
      <c r="V474" s="556">
        <v>46.999999999999602</v>
      </c>
      <c r="W474" s="6">
        <v>4.7</v>
      </c>
    </row>
    <row r="475" spans="22:23" x14ac:dyDescent="0.25">
      <c r="V475" s="6">
        <v>47.099999999999604</v>
      </c>
      <c r="W475" s="6">
        <v>4.71</v>
      </c>
    </row>
    <row r="476" spans="22:23" x14ac:dyDescent="0.25">
      <c r="V476" s="6">
        <v>47.199999999999598</v>
      </c>
      <c r="W476" s="6">
        <v>4.72</v>
      </c>
    </row>
    <row r="477" spans="22:23" x14ac:dyDescent="0.25">
      <c r="V477" s="556">
        <v>47.299999999999599</v>
      </c>
      <c r="W477" s="6">
        <v>4.7300000000000004</v>
      </c>
    </row>
    <row r="478" spans="22:23" x14ac:dyDescent="0.25">
      <c r="V478" s="6">
        <v>47.399999999999601</v>
      </c>
      <c r="W478" s="6">
        <v>4.74</v>
      </c>
    </row>
    <row r="479" spans="22:23" x14ac:dyDescent="0.25">
      <c r="V479" s="556">
        <v>47.499999999999602</v>
      </c>
      <c r="W479" s="6">
        <v>4.75</v>
      </c>
    </row>
    <row r="480" spans="22:23" x14ac:dyDescent="0.25">
      <c r="V480" s="6">
        <v>47.599999999999604</v>
      </c>
      <c r="W480" s="6">
        <v>4.76</v>
      </c>
    </row>
    <row r="481" spans="22:23" x14ac:dyDescent="0.25">
      <c r="V481" s="556">
        <v>47.699999999999598</v>
      </c>
      <c r="W481" s="6">
        <v>4.7699999999999996</v>
      </c>
    </row>
    <row r="482" spans="22:23" x14ac:dyDescent="0.25">
      <c r="V482" s="6">
        <v>47.799999999999599</v>
      </c>
      <c r="W482" s="6">
        <v>4.78</v>
      </c>
    </row>
    <row r="483" spans="22:23" x14ac:dyDescent="0.25">
      <c r="V483" s="556">
        <v>47.899999999999601</v>
      </c>
      <c r="W483" s="6">
        <v>4.79</v>
      </c>
    </row>
    <row r="484" spans="22:23" x14ac:dyDescent="0.25">
      <c r="V484" s="6">
        <v>47.999999999999602</v>
      </c>
      <c r="W484" s="6">
        <v>4.8</v>
      </c>
    </row>
    <row r="485" spans="22:23" x14ac:dyDescent="0.25">
      <c r="V485" s="6">
        <v>48.099999999999604</v>
      </c>
      <c r="W485" s="6">
        <v>4.8099999999999996</v>
      </c>
    </row>
    <row r="486" spans="22:23" x14ac:dyDescent="0.25">
      <c r="V486" s="556">
        <v>48.199999999999598</v>
      </c>
      <c r="W486" s="6">
        <v>4.82</v>
      </c>
    </row>
    <row r="487" spans="22:23" x14ac:dyDescent="0.25">
      <c r="V487" s="6">
        <v>48.299999999999599</v>
      </c>
      <c r="W487" s="6">
        <v>4.83</v>
      </c>
    </row>
    <row r="488" spans="22:23" x14ac:dyDescent="0.25">
      <c r="V488" s="556">
        <v>48.399999999999601</v>
      </c>
      <c r="W488" s="6">
        <v>4.84</v>
      </c>
    </row>
    <row r="489" spans="22:23" x14ac:dyDescent="0.25">
      <c r="V489" s="6">
        <v>48.499999999999602</v>
      </c>
      <c r="W489" s="6">
        <v>4.8499999999999996</v>
      </c>
    </row>
    <row r="490" spans="22:23" x14ac:dyDescent="0.25">
      <c r="V490" s="556">
        <v>48.599999999999604</v>
      </c>
      <c r="W490" s="6">
        <v>4.8600000000000003</v>
      </c>
    </row>
    <row r="491" spans="22:23" x14ac:dyDescent="0.25">
      <c r="V491" s="6">
        <v>48.699999999999598</v>
      </c>
      <c r="W491" s="6">
        <v>4.87</v>
      </c>
    </row>
    <row r="492" spans="22:23" x14ac:dyDescent="0.25">
      <c r="V492" s="556">
        <v>48.799999999999599</v>
      </c>
      <c r="W492" s="6">
        <v>4.88</v>
      </c>
    </row>
    <row r="493" spans="22:23" x14ac:dyDescent="0.25">
      <c r="V493" s="6">
        <v>48.899999999999601</v>
      </c>
      <c r="W493" s="6">
        <v>4.8899999999999997</v>
      </c>
    </row>
    <row r="494" spans="22:23" x14ac:dyDescent="0.25">
      <c r="V494" s="6">
        <v>48.999999999999602</v>
      </c>
      <c r="W494" s="6">
        <v>4.9000000000000004</v>
      </c>
    </row>
    <row r="495" spans="22:23" x14ac:dyDescent="0.25">
      <c r="V495" s="556">
        <v>49.099999999999604</v>
      </c>
      <c r="W495" s="6">
        <v>4.91</v>
      </c>
    </row>
    <row r="496" spans="22:23" x14ac:dyDescent="0.25">
      <c r="V496" s="6">
        <v>49.199999999999598</v>
      </c>
      <c r="W496" s="6">
        <v>4.92</v>
      </c>
    </row>
    <row r="497" spans="22:23" x14ac:dyDescent="0.25">
      <c r="V497" s="556">
        <v>49.299999999999599</v>
      </c>
      <c r="W497" s="6">
        <v>4.93</v>
      </c>
    </row>
    <row r="498" spans="22:23" x14ac:dyDescent="0.25">
      <c r="V498" s="6">
        <v>49.399999999999601</v>
      </c>
      <c r="W498" s="6">
        <v>4.9400000000000004</v>
      </c>
    </row>
    <row r="499" spans="22:23" x14ac:dyDescent="0.25">
      <c r="V499" s="556">
        <v>49.499999999999602</v>
      </c>
      <c r="W499" s="6">
        <v>4.95</v>
      </c>
    </row>
    <row r="500" spans="22:23" x14ac:dyDescent="0.25">
      <c r="V500" s="6">
        <v>49.599999999999604</v>
      </c>
      <c r="W500" s="6">
        <v>4.96</v>
      </c>
    </row>
    <row r="501" spans="22:23" x14ac:dyDescent="0.25">
      <c r="V501" s="6">
        <v>49.699999999999598</v>
      </c>
      <c r="W501" s="6">
        <v>4.97</v>
      </c>
    </row>
    <row r="502" spans="22:23" x14ac:dyDescent="0.25">
      <c r="V502" s="6">
        <v>49.799999999999599</v>
      </c>
      <c r="W502" s="6">
        <v>4.9800000000000004</v>
      </c>
    </row>
    <row r="503" spans="22:23" x14ac:dyDescent="0.25">
      <c r="V503" s="556">
        <v>49.899999999999601</v>
      </c>
      <c r="W503" s="6">
        <v>4.99</v>
      </c>
    </row>
    <row r="504" spans="22:23" x14ac:dyDescent="0.25">
      <c r="V504" s="6">
        <v>49.999999999999602</v>
      </c>
      <c r="W504" s="6">
        <v>5</v>
      </c>
    </row>
    <row r="505" spans="22:23" x14ac:dyDescent="0.25">
      <c r="V505" s="556"/>
    </row>
  </sheetData>
  <phoneticPr fontId="0" type="noConversion"/>
  <dataValidations count="4">
    <dataValidation type="decimal" errorStyle="information" allowBlank="1" showInputMessage="1" showErrorMessage="1" error="Please enter a value in meters" sqref="A281:B282" xr:uid="{00000000-0002-0000-0500-000000000000}">
      <formula1>0</formula1>
      <formula2>500</formula2>
    </dataValidation>
    <dataValidation type="list" allowBlank="1" sqref="A6:A280" xr:uid="{00000000-0002-0000-0500-000001000000}">
      <formula1>$V$5:$V$504</formula1>
    </dataValidation>
    <dataValidation type="decimal" operator="greaterThan" allowBlank="1" showInputMessage="1" showErrorMessage="1" promptTitle="Blank cell" prompt="No data should be placed in this cell!" sqref="A5" xr:uid="{00000000-0002-0000-0500-000002000000}">
      <formula1>0</formula1>
    </dataValidation>
    <dataValidation type="list" allowBlank="1" sqref="B5:B280" xr:uid="{00000000-0002-0000-0500-000003000000}">
      <formula1>$W$5:$W$504</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AF637"/>
  <sheetViews>
    <sheetView zoomScale="130" zoomScaleNormal="130" workbookViewId="0">
      <selection activeCell="E3" sqref="E3"/>
    </sheetView>
  </sheetViews>
  <sheetFormatPr defaultColWidth="8.453125" defaultRowHeight="12.5" x14ac:dyDescent="0.25"/>
  <cols>
    <col min="1" max="1" width="4.54296875" style="53" customWidth="1"/>
    <col min="2" max="2" width="36.453125" style="53" customWidth="1"/>
    <col min="5" max="5" width="9.453125" customWidth="1"/>
    <col min="6" max="6" width="10.1796875" style="105" customWidth="1"/>
    <col min="7" max="7" width="13.54296875" customWidth="1"/>
    <col min="8" max="8" width="14.1796875" customWidth="1"/>
    <col min="9" max="9" width="13.54296875" customWidth="1"/>
    <col min="10" max="10" width="8.81640625" customWidth="1"/>
    <col min="20" max="20" width="10" bestFit="1" customWidth="1"/>
    <col min="21" max="21" width="10" customWidth="1"/>
    <col min="22" max="22" width="17.6328125" bestFit="1" customWidth="1"/>
    <col min="23" max="23" width="14.81640625" bestFit="1" customWidth="1"/>
    <col min="24" max="24" width="5.08984375" bestFit="1" customWidth="1"/>
    <col min="25" max="25" width="17.6328125" bestFit="1" customWidth="1"/>
    <col min="27" max="27" width="9.08984375" bestFit="1" customWidth="1"/>
    <col min="29" max="29" width="17.6328125" bestFit="1" customWidth="1"/>
    <col min="30" max="30" width="14.81640625" bestFit="1" customWidth="1"/>
    <col min="31" max="31" width="5.08984375" bestFit="1" customWidth="1"/>
    <col min="32" max="32" width="17.6328125" bestFit="1" customWidth="1"/>
  </cols>
  <sheetData>
    <row r="1" spans="1:32" ht="20" x14ac:dyDescent="0.3">
      <c r="A1" s="603" t="s">
        <v>439</v>
      </c>
      <c r="B1" s="604" t="s">
        <v>440</v>
      </c>
      <c r="F1" s="769"/>
      <c r="I1" s="602" t="s">
        <v>2307</v>
      </c>
      <c r="J1" s="881">
        <v>45658</v>
      </c>
      <c r="T1" s="1" t="s">
        <v>2359</v>
      </c>
      <c r="U1" s="187" t="s">
        <v>414</v>
      </c>
      <c r="V1" s="926" t="str">
        <f>DMA!E2</f>
        <v>Streambank Alteration</v>
      </c>
      <c r="W1" s="926" t="str">
        <f>DMA!I1</f>
        <v xml:space="preserve">      Stubble Height</v>
      </c>
      <c r="X1" s="927" t="str">
        <f>DMA!L2</f>
        <v>GGW</v>
      </c>
      <c r="Y1" s="927" t="str">
        <f>DMA!S1</f>
        <v xml:space="preserve">   Woody Species Use</v>
      </c>
      <c r="AA1" s="1" t="s">
        <v>2378</v>
      </c>
      <c r="AB1" s="924" t="s">
        <v>414</v>
      </c>
      <c r="AC1" s="925" t="str">
        <f>V1</f>
        <v>Streambank Alteration</v>
      </c>
      <c r="AD1" s="925" t="str">
        <f t="shared" ref="AD1:AF1" si="0">W1</f>
        <v xml:space="preserve">      Stubble Height</v>
      </c>
      <c r="AE1" s="925" t="str">
        <f t="shared" si="0"/>
        <v>GGW</v>
      </c>
      <c r="AF1" s="925" t="str">
        <f t="shared" si="0"/>
        <v xml:space="preserve">   Woody Species Use</v>
      </c>
    </row>
    <row r="2" spans="1:32" x14ac:dyDescent="0.25">
      <c r="A2" s="48"/>
      <c r="B2" s="48"/>
      <c r="F2" s="770"/>
      <c r="U2" s="6">
        <v>1</v>
      </c>
      <c r="V2" s="199">
        <f>IF(ISERROR(AVERAGEIF($AA:$AA,$U2,AC:AC)),"",AVERAGEIF($AA:$AA,$U2,AC:AC))</f>
        <v>20</v>
      </c>
      <c r="W2" s="199" t="str">
        <f t="shared" ref="W2:Y2" si="1">IF(ISERROR(AVERAGEIF($AA:$AA,$U2,AD:AD)),"",AVERAGEIF($AA:$AA,$U2,AD:AD))</f>
        <v/>
      </c>
      <c r="X2" s="199" t="str">
        <f t="shared" si="1"/>
        <v/>
      </c>
      <c r="Y2" s="199" t="str">
        <f t="shared" si="1"/>
        <v/>
      </c>
      <c r="AA2" s="6">
        <f>AB2</f>
        <v>1</v>
      </c>
      <c r="AB2" s="199">
        <f>IF(DMA!A5="","",DMA!A5)</f>
        <v>1</v>
      </c>
      <c r="AC2" s="199" t="str">
        <f>IF(DMA!$E5="","",DMA!$E5/5*100)</f>
        <v/>
      </c>
      <c r="AD2" s="199" t="str">
        <f>IF(DMA!J5="","",DMA!J5)</f>
        <v/>
      </c>
      <c r="AE2" s="199" t="str">
        <f>IF(DMA!L5="","",DMA!L5)</f>
        <v/>
      </c>
      <c r="AF2" s="199" t="str">
        <f>IF(DMA!T5="","",DMA!T5)</f>
        <v/>
      </c>
    </row>
    <row r="3" spans="1:32" x14ac:dyDescent="0.25">
      <c r="A3" s="130"/>
      <c r="B3" s="130"/>
      <c r="F3" s="767"/>
      <c r="I3" s="615" t="s">
        <v>2290</v>
      </c>
      <c r="J3" s="187" t="s">
        <v>2452</v>
      </c>
      <c r="M3" s="615"/>
      <c r="U3" s="6">
        <v>2</v>
      </c>
      <c r="V3" s="199" t="str">
        <f t="shared" ref="V3:V66" si="2">IF(ISERROR(AVERAGEIF(AA:AA,U3,AC:AC)),"",AVERAGEIF(AA:AA,U3,AC:AC))</f>
        <v/>
      </c>
      <c r="W3" s="199" t="str">
        <f t="shared" ref="W3:W11" si="3">IF(ISERROR(AVERAGEIF($AA:$AA,$U3,AD:AD)),"",AVERAGEIF($AA:$AA,$U3,AD:AD))</f>
        <v/>
      </c>
      <c r="X3" s="199" t="str">
        <f t="shared" ref="X3:X11" si="4">IF(ISERROR(AVERAGEIF($AA:$AA,$U3,AE:AE)),"",AVERAGEIF($AA:$AA,$U3,AE:AE))</f>
        <v/>
      </c>
      <c r="Y3" s="199" t="str">
        <f t="shared" ref="Y3:Y11" si="5">IF(ISERROR(AVERAGEIF($AA:$AA,$U3,AF:AF)),"",AVERAGEIF($AA:$AA,$U3,AF:AF))</f>
        <v/>
      </c>
      <c r="AA3" s="6">
        <f>IF(AB3=AA2+1,AB3,AA2)</f>
        <v>1</v>
      </c>
      <c r="AB3" s="199" t="str">
        <f>IF(DMA!A6="","",DMA!A6)</f>
        <v/>
      </c>
      <c r="AC3" s="199" t="str">
        <f>IF(DMA!$E6="","",DMA!$E6/5*100)</f>
        <v/>
      </c>
      <c r="AD3" s="199" t="str">
        <f>IF(DMA!J6="","",DMA!J6)</f>
        <v/>
      </c>
      <c r="AE3" s="199" t="str">
        <f>IF(DMA!L6="","",DMA!L6)</f>
        <v/>
      </c>
      <c r="AF3" s="199" t="str">
        <f>IF(DMA!T6="","",DMA!T6)</f>
        <v/>
      </c>
    </row>
    <row r="4" spans="1:32" x14ac:dyDescent="0.25">
      <c r="A4" s="48"/>
      <c r="B4" s="48"/>
      <c r="F4" s="766"/>
      <c r="J4" s="187" t="s">
        <v>2453</v>
      </c>
      <c r="U4" s="6">
        <v>3</v>
      </c>
      <c r="V4" s="199" t="str">
        <f t="shared" si="2"/>
        <v/>
      </c>
      <c r="W4" s="199" t="str">
        <f t="shared" si="3"/>
        <v/>
      </c>
      <c r="X4" s="199" t="str">
        <f t="shared" si="4"/>
        <v/>
      </c>
      <c r="Y4" s="199" t="str">
        <f t="shared" si="5"/>
        <v/>
      </c>
      <c r="AA4" s="6">
        <f t="shared" ref="AA4:AA67" si="6">IF(AB4=AA3+1,AB4,AA3)</f>
        <v>1</v>
      </c>
      <c r="AB4" s="199" t="str">
        <f>IF(DMA!A7="","",DMA!A7)</f>
        <v/>
      </c>
      <c r="AC4" s="199" t="str">
        <f>IF(DMA!$E7="","",DMA!$E7/5*100)</f>
        <v/>
      </c>
      <c r="AD4" s="199" t="str">
        <f>IF(DMA!J7="","",DMA!J7)</f>
        <v/>
      </c>
      <c r="AE4" s="199" t="str">
        <f>IF(DMA!L7="","",DMA!L7)</f>
        <v/>
      </c>
      <c r="AF4" s="199" t="str">
        <f>IF(DMA!T7="","",DMA!T7)</f>
        <v/>
      </c>
    </row>
    <row r="5" spans="1:32" x14ac:dyDescent="0.25">
      <c r="A5" s="130"/>
      <c r="B5" s="130"/>
      <c r="F5" s="767"/>
      <c r="U5" s="6">
        <v>4</v>
      </c>
      <c r="V5" s="199" t="str">
        <f t="shared" si="2"/>
        <v/>
      </c>
      <c r="W5" s="199" t="str">
        <f t="shared" si="3"/>
        <v/>
      </c>
      <c r="X5" s="199" t="str">
        <f t="shared" si="4"/>
        <v/>
      </c>
      <c r="Y5" s="199" t="str">
        <f t="shared" si="5"/>
        <v/>
      </c>
      <c r="AA5" s="6">
        <f t="shared" si="6"/>
        <v>1</v>
      </c>
      <c r="AB5" s="199" t="str">
        <f>IF(DMA!A8="","",DMA!A8)</f>
        <v/>
      </c>
      <c r="AC5" s="199" t="str">
        <f>IF(DMA!$E8="","",DMA!$E8/5*100)</f>
        <v/>
      </c>
      <c r="AD5" s="199" t="str">
        <f>IF(DMA!J8="","",DMA!J8)</f>
        <v/>
      </c>
      <c r="AE5" s="199" t="str">
        <f>IF(DMA!L8="","",DMA!L8)</f>
        <v/>
      </c>
      <c r="AF5" s="199" t="str">
        <f>IF(DMA!T8="","",DMA!T8)</f>
        <v/>
      </c>
    </row>
    <row r="6" spans="1:32" x14ac:dyDescent="0.25">
      <c r="A6" s="48"/>
      <c r="B6" s="48"/>
      <c r="F6" s="767"/>
      <c r="J6" s="187" t="s">
        <v>2454</v>
      </c>
      <c r="U6" s="6">
        <v>5</v>
      </c>
      <c r="V6" s="199" t="str">
        <f t="shared" si="2"/>
        <v/>
      </c>
      <c r="W6" s="199" t="str">
        <f t="shared" si="3"/>
        <v/>
      </c>
      <c r="X6" s="199" t="str">
        <f t="shared" si="4"/>
        <v/>
      </c>
      <c r="Y6" s="199" t="str">
        <f t="shared" si="5"/>
        <v/>
      </c>
      <c r="AA6" s="6">
        <f t="shared" si="6"/>
        <v>1</v>
      </c>
      <c r="AB6" s="199" t="str">
        <f>IF(DMA!A9="","",DMA!A9)</f>
        <v/>
      </c>
      <c r="AC6" s="199" t="str">
        <f>IF(DMA!$E9="","",DMA!$E9/5*100)</f>
        <v/>
      </c>
      <c r="AD6" s="199" t="str">
        <f>IF(DMA!J9="","",DMA!J9)</f>
        <v/>
      </c>
      <c r="AE6" s="199" t="str">
        <f>IF(DMA!L9="","",DMA!L9)</f>
        <v/>
      </c>
      <c r="AF6" s="199" t="str">
        <f>IF(DMA!T9="","",DMA!T9)</f>
        <v/>
      </c>
    </row>
    <row r="7" spans="1:32" x14ac:dyDescent="0.25">
      <c r="A7" s="130"/>
      <c r="B7" s="130"/>
      <c r="F7" s="766"/>
      <c r="J7" s="187" t="s">
        <v>2455</v>
      </c>
      <c r="U7" s="6">
        <v>6</v>
      </c>
      <c r="V7" s="199" t="str">
        <f t="shared" si="2"/>
        <v/>
      </c>
      <c r="W7" s="199" t="str">
        <f t="shared" si="3"/>
        <v/>
      </c>
      <c r="X7" s="199" t="str">
        <f t="shared" si="4"/>
        <v/>
      </c>
      <c r="Y7" s="199" t="str">
        <f t="shared" si="5"/>
        <v/>
      </c>
      <c r="AA7" s="6">
        <f t="shared" si="6"/>
        <v>1</v>
      </c>
      <c r="AB7" s="199" t="str">
        <f>IF(DMA!A10="","",DMA!A10)</f>
        <v/>
      </c>
      <c r="AC7" s="199" t="str">
        <f>IF(DMA!$E10="","",DMA!$E10/5*100)</f>
        <v/>
      </c>
      <c r="AD7" s="199" t="str">
        <f>IF(DMA!J10="","",DMA!J10)</f>
        <v/>
      </c>
      <c r="AE7" s="199" t="str">
        <f>IF(DMA!L10="","",DMA!L10)</f>
        <v/>
      </c>
      <c r="AF7" s="199" t="str">
        <f>IF(DMA!T10="","",DMA!T10)</f>
        <v/>
      </c>
    </row>
    <row r="8" spans="1:32" x14ac:dyDescent="0.25">
      <c r="A8" s="48"/>
      <c r="B8" s="48"/>
      <c r="F8" s="991"/>
      <c r="J8" s="187" t="s">
        <v>2456</v>
      </c>
      <c r="U8" s="6">
        <v>7</v>
      </c>
      <c r="V8" s="199" t="str">
        <f t="shared" si="2"/>
        <v/>
      </c>
      <c r="W8" s="199" t="str">
        <f t="shared" si="3"/>
        <v/>
      </c>
      <c r="X8" s="199" t="str">
        <f t="shared" si="4"/>
        <v/>
      </c>
      <c r="Y8" s="199" t="str">
        <f t="shared" si="5"/>
        <v/>
      </c>
      <c r="AA8" s="6">
        <f t="shared" si="6"/>
        <v>1</v>
      </c>
      <c r="AB8" s="199" t="str">
        <f>IF(DMA!A11="","",DMA!A11)</f>
        <v/>
      </c>
      <c r="AC8" s="199" t="str">
        <f>IF(DMA!$E11="","",DMA!$E11/5*100)</f>
        <v/>
      </c>
      <c r="AD8" s="199" t="str">
        <f>IF(DMA!J11="","",DMA!J11)</f>
        <v/>
      </c>
      <c r="AE8" s="199" t="str">
        <f>IF(DMA!L11="","",DMA!L11)</f>
        <v/>
      </c>
      <c r="AF8" s="199" t="str">
        <f>IF(DMA!T11="","",DMA!T11)</f>
        <v/>
      </c>
    </row>
    <row r="9" spans="1:32" x14ac:dyDescent="0.25">
      <c r="A9" s="130"/>
      <c r="B9" s="130"/>
      <c r="E9" s="955"/>
      <c r="F9" s="766"/>
      <c r="J9" s="187" t="s">
        <v>2457</v>
      </c>
      <c r="U9" s="6">
        <v>8</v>
      </c>
      <c r="V9" s="199" t="str">
        <f t="shared" si="2"/>
        <v/>
      </c>
      <c r="W9" s="199" t="str">
        <f t="shared" si="3"/>
        <v/>
      </c>
      <c r="X9" s="199" t="str">
        <f t="shared" si="4"/>
        <v/>
      </c>
      <c r="Y9" s="199" t="str">
        <f t="shared" si="5"/>
        <v/>
      </c>
      <c r="AA9" s="6">
        <f t="shared" si="6"/>
        <v>1</v>
      </c>
      <c r="AB9" s="199" t="str">
        <f>IF(DMA!A12="","",DMA!A12)</f>
        <v/>
      </c>
      <c r="AC9" s="199" t="str">
        <f>IF(DMA!$E12="","",DMA!$E12/5*100)</f>
        <v/>
      </c>
      <c r="AD9" s="199" t="str">
        <f>IF(DMA!J12="","",DMA!J12)</f>
        <v/>
      </c>
      <c r="AE9" s="199" t="str">
        <f>IF(DMA!L12="","",DMA!L12)</f>
        <v/>
      </c>
      <c r="AF9" s="199" t="str">
        <f>IF(DMA!T12="","",DMA!T12)</f>
        <v/>
      </c>
    </row>
    <row r="10" spans="1:32" x14ac:dyDescent="0.25">
      <c r="A10" s="48"/>
      <c r="B10" s="48"/>
      <c r="F10" s="766"/>
      <c r="J10" s="187" t="s">
        <v>2458</v>
      </c>
      <c r="U10" s="6">
        <v>9</v>
      </c>
      <c r="V10" s="199" t="str">
        <f t="shared" si="2"/>
        <v/>
      </c>
      <c r="W10" s="199" t="str">
        <f t="shared" si="3"/>
        <v/>
      </c>
      <c r="X10" s="199" t="str">
        <f t="shared" si="4"/>
        <v/>
      </c>
      <c r="Y10" s="199" t="str">
        <f t="shared" si="5"/>
        <v/>
      </c>
      <c r="AA10" s="6">
        <f t="shared" si="6"/>
        <v>1</v>
      </c>
      <c r="AB10" s="199" t="str">
        <f>IF(DMA!A13="","",DMA!A13)</f>
        <v/>
      </c>
      <c r="AC10" s="199" t="str">
        <f>IF(DMA!$E13="","",DMA!$E13/5*100)</f>
        <v/>
      </c>
      <c r="AD10" s="199" t="str">
        <f>IF(DMA!J13="","",DMA!J13)</f>
        <v/>
      </c>
      <c r="AE10" s="199" t="str">
        <f>IF(DMA!L13="","",DMA!L13)</f>
        <v/>
      </c>
      <c r="AF10" s="199" t="str">
        <f>IF(DMA!T13="","",DMA!T13)</f>
        <v/>
      </c>
    </row>
    <row r="11" spans="1:32" x14ac:dyDescent="0.25">
      <c r="A11" s="130"/>
      <c r="B11" s="130"/>
      <c r="F11" s="766"/>
      <c r="J11" s="990" t="s">
        <v>2459</v>
      </c>
      <c r="U11" s="6">
        <v>10</v>
      </c>
      <c r="V11" s="199" t="str">
        <f t="shared" si="2"/>
        <v/>
      </c>
      <c r="W11" s="199" t="str">
        <f t="shared" si="3"/>
        <v/>
      </c>
      <c r="X11" s="199" t="str">
        <f t="shared" si="4"/>
        <v/>
      </c>
      <c r="Y11" s="199" t="str">
        <f t="shared" si="5"/>
        <v/>
      </c>
      <c r="AA11" s="6">
        <f t="shared" si="6"/>
        <v>1</v>
      </c>
      <c r="AB11" s="199" t="str">
        <f>IF(DMA!A14="","",DMA!A14)</f>
        <v/>
      </c>
      <c r="AC11" s="199" t="str">
        <f>IF(DMA!$E14="","",DMA!$E14/5*100)</f>
        <v/>
      </c>
      <c r="AD11" s="199" t="str">
        <f>IF(DMA!J14="","",DMA!J14)</f>
        <v/>
      </c>
      <c r="AE11" s="199" t="str">
        <f>IF(DMA!L14="","",DMA!L14)</f>
        <v/>
      </c>
      <c r="AF11" s="199" t="str">
        <f>IF(DMA!T14="","",DMA!T14)</f>
        <v/>
      </c>
    </row>
    <row r="12" spans="1:32" x14ac:dyDescent="0.25">
      <c r="A12" s="48"/>
      <c r="B12" s="48"/>
      <c r="F12" s="766"/>
      <c r="J12" s="187" t="s">
        <v>2460</v>
      </c>
      <c r="U12" s="6">
        <v>11</v>
      </c>
      <c r="V12" s="199" t="str">
        <f t="shared" si="2"/>
        <v/>
      </c>
      <c r="W12" s="199" t="str">
        <f t="shared" ref="W12:W75" si="7">IF(ISERROR(AVERAGEIF($AA:$AA,$U12,AD:AD)),"",AVERAGEIF($AA:$AA,$U12,AD:AD))</f>
        <v/>
      </c>
      <c r="X12" s="199" t="str">
        <f t="shared" ref="X12:X75" si="8">IF(ISERROR(AVERAGEIF($AA:$AA,$U12,AE:AE)),"",AVERAGEIF($AA:$AA,$U12,AE:AE))</f>
        <v/>
      </c>
      <c r="Y12" s="199" t="str">
        <f t="shared" ref="Y12:Y75" si="9">IF(ISERROR(AVERAGEIF($AA:$AA,$U12,AF:AF)),"",AVERAGEIF($AA:$AA,$U12,AF:AF))</f>
        <v/>
      </c>
      <c r="AA12" s="6">
        <f t="shared" si="6"/>
        <v>1</v>
      </c>
      <c r="AB12" s="199" t="str">
        <f>IF(DMA!A15="","",DMA!A15)</f>
        <v/>
      </c>
      <c r="AC12" s="199" t="str">
        <f>IF(DMA!$E15="","",DMA!$E15/5*100)</f>
        <v/>
      </c>
      <c r="AD12" s="199" t="str">
        <f>IF(DMA!J15="","",DMA!J15)</f>
        <v/>
      </c>
      <c r="AE12" s="199" t="str">
        <f>IF(DMA!L15="","",DMA!L15)</f>
        <v/>
      </c>
      <c r="AF12" s="199" t="str">
        <f>IF(DMA!T15="","",DMA!T15)</f>
        <v/>
      </c>
    </row>
    <row r="13" spans="1:32" x14ac:dyDescent="0.25">
      <c r="A13" s="130"/>
      <c r="B13" s="130"/>
      <c r="F13" s="767"/>
      <c r="J13" s="187" t="s">
        <v>2461</v>
      </c>
      <c r="U13" s="6">
        <v>12</v>
      </c>
      <c r="V13" s="199" t="str">
        <f t="shared" si="2"/>
        <v/>
      </c>
      <c r="W13" s="199" t="str">
        <f t="shared" si="7"/>
        <v/>
      </c>
      <c r="X13" s="199" t="str">
        <f t="shared" si="8"/>
        <v/>
      </c>
      <c r="Y13" s="199" t="str">
        <f t="shared" si="9"/>
        <v/>
      </c>
      <c r="AA13" s="6">
        <f t="shared" si="6"/>
        <v>1</v>
      </c>
      <c r="AB13" s="199" t="str">
        <f>IF(DMA!A16="","",DMA!A16)</f>
        <v/>
      </c>
      <c r="AC13" s="199" t="str">
        <f>IF(DMA!$E16="","",DMA!$E16/5*100)</f>
        <v/>
      </c>
      <c r="AD13" s="199" t="str">
        <f>IF(DMA!J16="","",DMA!J16)</f>
        <v/>
      </c>
      <c r="AE13" s="199" t="str">
        <f>IF(DMA!L16="","",DMA!L16)</f>
        <v/>
      </c>
      <c r="AF13" s="199" t="str">
        <f>IF(DMA!T16="","",DMA!T16)</f>
        <v/>
      </c>
    </row>
    <row r="14" spans="1:32" x14ac:dyDescent="0.25">
      <c r="A14" s="48"/>
      <c r="B14" s="48"/>
      <c r="F14" s="767"/>
      <c r="J14" s="187" t="s">
        <v>2462</v>
      </c>
      <c r="U14" s="6">
        <v>13</v>
      </c>
      <c r="V14" s="199" t="str">
        <f t="shared" si="2"/>
        <v/>
      </c>
      <c r="W14" s="199" t="str">
        <f t="shared" si="7"/>
        <v/>
      </c>
      <c r="X14" s="199" t="str">
        <f t="shared" si="8"/>
        <v/>
      </c>
      <c r="Y14" s="199" t="str">
        <f t="shared" si="9"/>
        <v/>
      </c>
      <c r="AA14" s="6">
        <f t="shared" si="6"/>
        <v>1</v>
      </c>
      <c r="AB14" s="199" t="str">
        <f>IF(DMA!A17="","",DMA!A17)</f>
        <v/>
      </c>
      <c r="AC14" s="199" t="str">
        <f>IF(DMA!$E17="","",DMA!$E17/5*100)</f>
        <v/>
      </c>
      <c r="AD14" s="199" t="str">
        <f>IF(DMA!J17="","",DMA!J17)</f>
        <v/>
      </c>
      <c r="AE14" s="199" t="str">
        <f>IF(DMA!L17="","",DMA!L17)</f>
        <v/>
      </c>
      <c r="AF14" s="199" t="str">
        <f>IF(DMA!T17="","",DMA!T17)</f>
        <v/>
      </c>
    </row>
    <row r="15" spans="1:32" x14ac:dyDescent="0.25">
      <c r="A15" s="130"/>
      <c r="B15" s="130"/>
      <c r="F15" s="767"/>
      <c r="J15" s="187"/>
      <c r="U15" s="6">
        <v>14</v>
      </c>
      <c r="V15" s="199" t="str">
        <f t="shared" si="2"/>
        <v/>
      </c>
      <c r="W15" s="199" t="str">
        <f t="shared" si="7"/>
        <v/>
      </c>
      <c r="X15" s="199" t="str">
        <f t="shared" si="8"/>
        <v/>
      </c>
      <c r="Y15" s="199" t="str">
        <f t="shared" si="9"/>
        <v/>
      </c>
      <c r="AA15" s="6">
        <f t="shared" si="6"/>
        <v>1</v>
      </c>
      <c r="AB15" s="199" t="str">
        <f>IF(DMA!A18="","",DMA!A18)</f>
        <v/>
      </c>
      <c r="AC15" s="199" t="str">
        <f>IF(DMA!$E18="","",DMA!$E18/5*100)</f>
        <v/>
      </c>
      <c r="AD15" s="199" t="str">
        <f>IF(DMA!J18="","",DMA!J18)</f>
        <v/>
      </c>
      <c r="AE15" s="199" t="str">
        <f>IF(DMA!L18="","",DMA!L18)</f>
        <v/>
      </c>
      <c r="AF15" s="199" t="str">
        <f>IF(DMA!T18="","",DMA!T18)</f>
        <v/>
      </c>
    </row>
    <row r="16" spans="1:32" x14ac:dyDescent="0.25">
      <c r="A16" s="48"/>
      <c r="B16" s="48"/>
      <c r="F16" s="766"/>
      <c r="J16" s="967"/>
      <c r="K16" s="968"/>
      <c r="U16" s="6">
        <v>15</v>
      </c>
      <c r="V16" s="199" t="str">
        <f t="shared" si="2"/>
        <v/>
      </c>
      <c r="W16" s="199" t="str">
        <f t="shared" si="7"/>
        <v/>
      </c>
      <c r="X16" s="199" t="str">
        <f t="shared" si="8"/>
        <v/>
      </c>
      <c r="Y16" s="199" t="str">
        <f t="shared" si="9"/>
        <v/>
      </c>
      <c r="AA16" s="6">
        <f t="shared" si="6"/>
        <v>1</v>
      </c>
      <c r="AB16" s="199" t="str">
        <f>IF(DMA!A19="","",DMA!A19)</f>
        <v/>
      </c>
      <c r="AC16" s="199" t="str">
        <f>IF(DMA!$E19="","",DMA!$E19/5*100)</f>
        <v/>
      </c>
      <c r="AD16" s="199" t="str">
        <f>IF(DMA!J19="","",DMA!J19)</f>
        <v/>
      </c>
      <c r="AE16" s="199" t="str">
        <f>IF(DMA!L19="","",DMA!L19)</f>
        <v/>
      </c>
      <c r="AF16" s="199" t="str">
        <f>IF(DMA!T19="","",DMA!T19)</f>
        <v/>
      </c>
    </row>
    <row r="17" spans="1:32" x14ac:dyDescent="0.25">
      <c r="A17" s="130"/>
      <c r="B17" s="130"/>
      <c r="F17" s="766"/>
      <c r="J17" s="967"/>
      <c r="K17" s="968"/>
      <c r="U17" s="6">
        <v>16</v>
      </c>
      <c r="V17" s="199" t="str">
        <f t="shared" si="2"/>
        <v/>
      </c>
      <c r="W17" s="199" t="str">
        <f t="shared" si="7"/>
        <v/>
      </c>
      <c r="X17" s="199" t="str">
        <f t="shared" si="8"/>
        <v/>
      </c>
      <c r="Y17" s="199" t="str">
        <f t="shared" si="9"/>
        <v/>
      </c>
      <c r="AA17" s="6">
        <f t="shared" si="6"/>
        <v>1</v>
      </c>
      <c r="AB17" s="199" t="str">
        <f>IF(DMA!A20="","",DMA!A20)</f>
        <v/>
      </c>
      <c r="AC17" s="199" t="str">
        <f>IF(DMA!$E20="","",DMA!$E20/5*100)</f>
        <v/>
      </c>
      <c r="AD17" s="199" t="str">
        <f>IF(DMA!J20="","",DMA!J20)</f>
        <v/>
      </c>
      <c r="AE17" s="199" t="str">
        <f>IF(DMA!L20="","",DMA!L20)</f>
        <v/>
      </c>
      <c r="AF17" s="199" t="str">
        <f>IF(DMA!T20="","",DMA!T20)</f>
        <v/>
      </c>
    </row>
    <row r="18" spans="1:32" x14ac:dyDescent="0.25">
      <c r="A18" s="48"/>
      <c r="B18" s="48"/>
      <c r="F18" s="767"/>
      <c r="J18" s="967"/>
      <c r="K18" s="968"/>
      <c r="U18" s="6">
        <v>17</v>
      </c>
      <c r="V18" s="199" t="str">
        <f t="shared" si="2"/>
        <v/>
      </c>
      <c r="W18" s="199" t="str">
        <f t="shared" si="7"/>
        <v/>
      </c>
      <c r="X18" s="199" t="str">
        <f t="shared" si="8"/>
        <v/>
      </c>
      <c r="Y18" s="199" t="str">
        <f t="shared" si="9"/>
        <v/>
      </c>
      <c r="AA18" s="6">
        <f t="shared" si="6"/>
        <v>1</v>
      </c>
      <c r="AB18" s="199" t="str">
        <f>IF(DMA!A21="","",DMA!A21)</f>
        <v/>
      </c>
      <c r="AC18" s="199" t="str">
        <f>IF(DMA!$E21="","",DMA!$E21/5*100)</f>
        <v/>
      </c>
      <c r="AD18" s="199" t="str">
        <f>IF(DMA!J21="","",DMA!J21)</f>
        <v/>
      </c>
      <c r="AE18" s="199" t="str">
        <f>IF(DMA!L21="","",DMA!L21)</f>
        <v/>
      </c>
      <c r="AF18" s="199" t="str">
        <f>IF(DMA!T21="","",DMA!T21)</f>
        <v/>
      </c>
    </row>
    <row r="19" spans="1:32" x14ac:dyDescent="0.25">
      <c r="A19" s="130"/>
      <c r="B19" s="130"/>
      <c r="F19" s="767"/>
      <c r="J19" s="967"/>
      <c r="K19" s="968"/>
      <c r="U19" s="6">
        <v>18</v>
      </c>
      <c r="V19" s="199" t="str">
        <f t="shared" si="2"/>
        <v/>
      </c>
      <c r="W19" s="199" t="str">
        <f t="shared" si="7"/>
        <v/>
      </c>
      <c r="X19" s="199" t="str">
        <f t="shared" si="8"/>
        <v/>
      </c>
      <c r="Y19" s="199" t="str">
        <f t="shared" si="9"/>
        <v/>
      </c>
      <c r="AA19" s="6">
        <f t="shared" si="6"/>
        <v>1</v>
      </c>
      <c r="AB19" s="199" t="str">
        <f>IF(DMA!A22="","",DMA!A22)</f>
        <v/>
      </c>
      <c r="AC19" s="199" t="str">
        <f>IF(DMA!$E22="","",DMA!$E22/5*100)</f>
        <v/>
      </c>
      <c r="AD19" s="199" t="str">
        <f>IF(DMA!J22="","",DMA!J22)</f>
        <v/>
      </c>
      <c r="AE19" s="199" t="str">
        <f>IF(DMA!L22="","",DMA!L22)</f>
        <v/>
      </c>
      <c r="AF19" s="199" t="str">
        <f>IF(DMA!T22="","",DMA!T22)</f>
        <v/>
      </c>
    </row>
    <row r="20" spans="1:32" x14ac:dyDescent="0.25">
      <c r="A20" s="48"/>
      <c r="B20" s="48"/>
      <c r="F20" s="768"/>
      <c r="J20" s="967"/>
      <c r="K20" s="968"/>
      <c r="U20" s="6">
        <v>19</v>
      </c>
      <c r="V20" s="199" t="str">
        <f t="shared" si="2"/>
        <v/>
      </c>
      <c r="W20" s="199" t="str">
        <f t="shared" si="7"/>
        <v/>
      </c>
      <c r="X20" s="199" t="str">
        <f t="shared" si="8"/>
        <v/>
      </c>
      <c r="Y20" s="199" t="str">
        <f t="shared" si="9"/>
        <v/>
      </c>
      <c r="AA20" s="6">
        <f t="shared" si="6"/>
        <v>1</v>
      </c>
      <c r="AB20" s="199" t="str">
        <f>IF(DMA!A23="","",DMA!A23)</f>
        <v/>
      </c>
      <c r="AC20" s="199" t="str">
        <f>IF(DMA!$E23="","",DMA!$E23/5*100)</f>
        <v/>
      </c>
      <c r="AD20" s="199" t="str">
        <f>IF(DMA!J23="","",DMA!J23)</f>
        <v/>
      </c>
      <c r="AE20" s="199" t="str">
        <f>IF(DMA!L23="","",DMA!L23)</f>
        <v/>
      </c>
      <c r="AF20" s="199" t="str">
        <f>IF(DMA!T23="","",DMA!T23)</f>
        <v/>
      </c>
    </row>
    <row r="21" spans="1:32" x14ac:dyDescent="0.25">
      <c r="A21" s="130"/>
      <c r="B21" s="130"/>
      <c r="F21" s="767"/>
      <c r="J21" s="967"/>
      <c r="K21" s="968"/>
      <c r="U21" s="6">
        <v>20</v>
      </c>
      <c r="V21" s="199" t="str">
        <f t="shared" si="2"/>
        <v/>
      </c>
      <c r="W21" s="199" t="str">
        <f t="shared" si="7"/>
        <v/>
      </c>
      <c r="X21" s="199" t="str">
        <f t="shared" si="8"/>
        <v/>
      </c>
      <c r="Y21" s="199" t="str">
        <f t="shared" si="9"/>
        <v/>
      </c>
      <c r="AA21" s="6">
        <f t="shared" si="6"/>
        <v>1</v>
      </c>
      <c r="AB21" s="199" t="str">
        <f>IF(DMA!A24="","",DMA!A24)</f>
        <v/>
      </c>
      <c r="AC21" s="199" t="str">
        <f>IF(DMA!$E24="","",DMA!$E24/5*100)</f>
        <v/>
      </c>
      <c r="AD21" s="199" t="str">
        <f>IF(DMA!J24="","",DMA!J24)</f>
        <v/>
      </c>
      <c r="AE21" s="199" t="str">
        <f>IF(DMA!L24="","",DMA!L24)</f>
        <v/>
      </c>
      <c r="AF21" s="199" t="str">
        <f>IF(DMA!T24="","",DMA!T24)</f>
        <v/>
      </c>
    </row>
    <row r="22" spans="1:32" x14ac:dyDescent="0.25">
      <c r="A22" s="48"/>
      <c r="B22" s="48"/>
      <c r="F22" s="766"/>
      <c r="J22" s="967"/>
      <c r="K22" s="968"/>
      <c r="U22" s="6">
        <v>21</v>
      </c>
      <c r="V22" s="199" t="str">
        <f t="shared" si="2"/>
        <v/>
      </c>
      <c r="W22" s="199" t="str">
        <f t="shared" si="7"/>
        <v/>
      </c>
      <c r="X22" s="199" t="str">
        <f t="shared" si="8"/>
        <v/>
      </c>
      <c r="Y22" s="199" t="str">
        <f t="shared" si="9"/>
        <v/>
      </c>
      <c r="AA22" s="6">
        <f t="shared" si="6"/>
        <v>1</v>
      </c>
      <c r="AB22" s="199" t="str">
        <f>IF(DMA!A25="","",DMA!A25)</f>
        <v/>
      </c>
      <c r="AC22" s="199" t="str">
        <f>IF(DMA!$E25="","",DMA!$E25/5*100)</f>
        <v/>
      </c>
      <c r="AD22" s="199" t="str">
        <f>IF(DMA!J25="","",DMA!J25)</f>
        <v/>
      </c>
      <c r="AE22" s="199" t="str">
        <f>IF(DMA!L25="","",DMA!L25)</f>
        <v/>
      </c>
      <c r="AF22" s="199" t="str">
        <f>IF(DMA!T25="","",DMA!T25)</f>
        <v/>
      </c>
    </row>
    <row r="23" spans="1:32" x14ac:dyDescent="0.25">
      <c r="A23" s="130"/>
      <c r="B23" s="130"/>
      <c r="F23" s="768"/>
      <c r="J23" s="967"/>
      <c r="K23" s="968"/>
      <c r="U23" s="6">
        <v>22</v>
      </c>
      <c r="V23" s="199" t="str">
        <f t="shared" si="2"/>
        <v/>
      </c>
      <c r="W23" s="199" t="str">
        <f t="shared" si="7"/>
        <v/>
      </c>
      <c r="X23" s="199" t="str">
        <f t="shared" si="8"/>
        <v/>
      </c>
      <c r="Y23" s="199" t="str">
        <f t="shared" si="9"/>
        <v/>
      </c>
      <c r="AA23" s="6">
        <f t="shared" si="6"/>
        <v>1</v>
      </c>
      <c r="AB23" s="199" t="str">
        <f>IF(DMA!A26="","",DMA!A26)</f>
        <v/>
      </c>
      <c r="AC23" s="199" t="str">
        <f>IF(DMA!$E26="","",DMA!$E26/5*100)</f>
        <v/>
      </c>
      <c r="AD23" s="199" t="str">
        <f>IF(DMA!J26="","",DMA!J26)</f>
        <v/>
      </c>
      <c r="AE23" s="199" t="str">
        <f>IF(DMA!L26="","",DMA!L26)</f>
        <v/>
      </c>
      <c r="AF23" s="199" t="str">
        <f>IF(DMA!T26="","",DMA!T26)</f>
        <v/>
      </c>
    </row>
    <row r="24" spans="1:32" x14ac:dyDescent="0.25">
      <c r="A24" s="48"/>
      <c r="B24" s="48"/>
      <c r="F24" s="766"/>
      <c r="U24" s="6">
        <v>23</v>
      </c>
      <c r="V24" s="199" t="str">
        <f t="shared" si="2"/>
        <v/>
      </c>
      <c r="W24" s="199" t="str">
        <f t="shared" si="7"/>
        <v/>
      </c>
      <c r="X24" s="199" t="str">
        <f t="shared" si="8"/>
        <v/>
      </c>
      <c r="Y24" s="199" t="str">
        <f t="shared" si="9"/>
        <v/>
      </c>
      <c r="AA24" s="6">
        <f t="shared" si="6"/>
        <v>1</v>
      </c>
      <c r="AB24" s="199" t="str">
        <f>IF(DMA!A27="","",DMA!A27)</f>
        <v/>
      </c>
      <c r="AC24" s="199" t="str">
        <f>IF(DMA!$E27="","",DMA!$E27/5*100)</f>
        <v/>
      </c>
      <c r="AD24" s="199" t="str">
        <f>IF(DMA!J27="","",DMA!J27)</f>
        <v/>
      </c>
      <c r="AE24" s="199" t="str">
        <f>IF(DMA!L27="","",DMA!L27)</f>
        <v/>
      </c>
      <c r="AF24" s="199" t="str">
        <f>IF(DMA!T27="","",DMA!T27)</f>
        <v/>
      </c>
    </row>
    <row r="25" spans="1:32" x14ac:dyDescent="0.25">
      <c r="A25" s="130"/>
      <c r="B25" s="130"/>
      <c r="F25" s="768"/>
      <c r="U25" s="6">
        <v>24</v>
      </c>
      <c r="V25" s="199" t="str">
        <f t="shared" si="2"/>
        <v/>
      </c>
      <c r="W25" s="199" t="str">
        <f t="shared" si="7"/>
        <v/>
      </c>
      <c r="X25" s="199" t="str">
        <f t="shared" si="8"/>
        <v/>
      </c>
      <c r="Y25" s="199" t="str">
        <f t="shared" si="9"/>
        <v/>
      </c>
      <c r="AA25" s="6">
        <f t="shared" si="6"/>
        <v>1</v>
      </c>
      <c r="AB25" s="199" t="str">
        <f>IF(DMA!A28="","",DMA!A28)</f>
        <v/>
      </c>
      <c r="AC25" s="199" t="str">
        <f>IF(DMA!$E28="","",DMA!$E28/5*100)</f>
        <v/>
      </c>
      <c r="AD25" s="199" t="str">
        <f>IF(DMA!J28="","",DMA!J28)</f>
        <v/>
      </c>
      <c r="AE25" s="199" t="str">
        <f>IF(DMA!L28="","",DMA!L28)</f>
        <v/>
      </c>
      <c r="AF25" s="199" t="str">
        <f>IF(DMA!T28="","",DMA!T28)</f>
        <v/>
      </c>
    </row>
    <row r="26" spans="1:32" x14ac:dyDescent="0.25">
      <c r="A26" s="48"/>
      <c r="B26" s="48"/>
      <c r="F26" s="766"/>
      <c r="U26" s="6">
        <v>25</v>
      </c>
      <c r="V26" s="199" t="str">
        <f t="shared" si="2"/>
        <v/>
      </c>
      <c r="W26" s="199" t="str">
        <f t="shared" si="7"/>
        <v/>
      </c>
      <c r="X26" s="199" t="str">
        <f t="shared" si="8"/>
        <v/>
      </c>
      <c r="Y26" s="199" t="str">
        <f t="shared" si="9"/>
        <v/>
      </c>
      <c r="AA26" s="6">
        <f t="shared" si="6"/>
        <v>1</v>
      </c>
      <c r="AB26" s="199" t="str">
        <f>IF(DMA!A29="","",DMA!A29)</f>
        <v/>
      </c>
      <c r="AC26" s="199" t="str">
        <f>IF(DMA!$E29="","",DMA!$E29/5*100)</f>
        <v/>
      </c>
      <c r="AD26" s="199" t="str">
        <f>IF(DMA!J29="","",DMA!J29)</f>
        <v/>
      </c>
      <c r="AE26" s="199" t="str">
        <f>IF(DMA!L29="","",DMA!L29)</f>
        <v/>
      </c>
      <c r="AF26" s="199" t="str">
        <f>IF(DMA!T29="","",DMA!T29)</f>
        <v/>
      </c>
    </row>
    <row r="27" spans="1:32" x14ac:dyDescent="0.25">
      <c r="A27" s="130"/>
      <c r="B27" s="130"/>
      <c r="F27" s="766"/>
      <c r="U27" s="6">
        <v>26</v>
      </c>
      <c r="V27" s="199" t="str">
        <f t="shared" si="2"/>
        <v/>
      </c>
      <c r="W27" s="199" t="str">
        <f t="shared" si="7"/>
        <v/>
      </c>
      <c r="X27" s="199" t="str">
        <f t="shared" si="8"/>
        <v/>
      </c>
      <c r="Y27" s="199" t="str">
        <f t="shared" si="9"/>
        <v/>
      </c>
      <c r="AA27" s="6">
        <f t="shared" si="6"/>
        <v>1</v>
      </c>
      <c r="AB27" s="199" t="str">
        <f>IF(DMA!A30="","",DMA!A30)</f>
        <v/>
      </c>
      <c r="AC27" s="199" t="str">
        <f>IF(DMA!$E30="","",DMA!$E30/5*100)</f>
        <v/>
      </c>
      <c r="AD27" s="199" t="str">
        <f>IF(DMA!J30="","",DMA!J30)</f>
        <v/>
      </c>
      <c r="AE27" s="199" t="str">
        <f>IF(DMA!L30="","",DMA!L30)</f>
        <v/>
      </c>
      <c r="AF27" s="199" t="str">
        <f>IF(DMA!T30="","",DMA!T30)</f>
        <v/>
      </c>
    </row>
    <row r="28" spans="1:32" x14ac:dyDescent="0.25">
      <c r="A28" s="48"/>
      <c r="B28" s="48"/>
      <c r="F28" s="767"/>
      <c r="U28" s="6">
        <v>27</v>
      </c>
      <c r="V28" s="199" t="str">
        <f t="shared" si="2"/>
        <v/>
      </c>
      <c r="W28" s="199" t="str">
        <f t="shared" si="7"/>
        <v/>
      </c>
      <c r="X28" s="199" t="str">
        <f t="shared" si="8"/>
        <v/>
      </c>
      <c r="Y28" s="199" t="str">
        <f t="shared" si="9"/>
        <v/>
      </c>
      <c r="AA28" s="6">
        <f t="shared" si="6"/>
        <v>1</v>
      </c>
      <c r="AB28" s="199" t="str">
        <f>IF(DMA!A31="","",DMA!A31)</f>
        <v/>
      </c>
      <c r="AC28" s="199" t="str">
        <f>IF(DMA!$E31="","",DMA!$E31/5*100)</f>
        <v/>
      </c>
      <c r="AD28" s="199" t="str">
        <f>IF(DMA!J31="","",DMA!J31)</f>
        <v/>
      </c>
      <c r="AE28" s="199" t="str">
        <f>IF(DMA!L31="","",DMA!L31)</f>
        <v/>
      </c>
      <c r="AF28" s="199" t="str">
        <f>IF(DMA!T31="","",DMA!T31)</f>
        <v/>
      </c>
    </row>
    <row r="29" spans="1:32" x14ac:dyDescent="0.25">
      <c r="A29" s="130"/>
      <c r="B29" s="130"/>
      <c r="F29" s="768"/>
      <c r="U29" s="6">
        <v>28</v>
      </c>
      <c r="V29" s="199" t="str">
        <f t="shared" si="2"/>
        <v/>
      </c>
      <c r="W29" s="199" t="str">
        <f t="shared" si="7"/>
        <v/>
      </c>
      <c r="X29" s="199" t="str">
        <f t="shared" si="8"/>
        <v/>
      </c>
      <c r="Y29" s="199" t="str">
        <f t="shared" si="9"/>
        <v/>
      </c>
      <c r="AA29" s="6">
        <f t="shared" si="6"/>
        <v>1</v>
      </c>
      <c r="AB29" s="199" t="str">
        <f>IF(DMA!A32="","",DMA!A32)</f>
        <v/>
      </c>
      <c r="AC29" s="199" t="str">
        <f>IF(DMA!$E32="","",DMA!$E32/5*100)</f>
        <v/>
      </c>
      <c r="AD29" s="199" t="str">
        <f>IF(DMA!J32="","",DMA!J32)</f>
        <v/>
      </c>
      <c r="AE29" s="199" t="str">
        <f>IF(DMA!L32="","",DMA!L32)</f>
        <v/>
      </c>
      <c r="AF29" s="199" t="str">
        <f>IF(DMA!T32="","",DMA!T32)</f>
        <v/>
      </c>
    </row>
    <row r="30" spans="1:32" x14ac:dyDescent="0.25">
      <c r="A30" s="48"/>
      <c r="B30" s="48"/>
      <c r="F30" s="767"/>
      <c r="U30" s="6">
        <v>29</v>
      </c>
      <c r="V30" s="199" t="str">
        <f t="shared" si="2"/>
        <v/>
      </c>
      <c r="W30" s="199" t="str">
        <f t="shared" si="7"/>
        <v/>
      </c>
      <c r="X30" s="199" t="str">
        <f t="shared" si="8"/>
        <v/>
      </c>
      <c r="Y30" s="199" t="str">
        <f t="shared" si="9"/>
        <v/>
      </c>
      <c r="AA30" s="6">
        <f t="shared" si="6"/>
        <v>1</v>
      </c>
      <c r="AB30" s="199" t="str">
        <f>IF(DMA!A33="","",DMA!A33)</f>
        <v/>
      </c>
      <c r="AC30" s="199" t="str">
        <f>IF(DMA!$E33="","",DMA!$E33/5*100)</f>
        <v/>
      </c>
      <c r="AD30" s="199" t="str">
        <f>IF(DMA!J33="","",DMA!J33)</f>
        <v/>
      </c>
      <c r="AE30" s="199" t="str">
        <f>IF(DMA!L33="","",DMA!L33)</f>
        <v/>
      </c>
      <c r="AF30" s="199" t="str">
        <f>IF(DMA!T33="","",DMA!T33)</f>
        <v/>
      </c>
    </row>
    <row r="31" spans="1:32" x14ac:dyDescent="0.25">
      <c r="A31" s="130"/>
      <c r="B31" s="130"/>
      <c r="F31" s="766"/>
      <c r="U31" s="6">
        <v>30</v>
      </c>
      <c r="V31" s="199" t="str">
        <f t="shared" si="2"/>
        <v/>
      </c>
      <c r="W31" s="199" t="str">
        <f t="shared" si="7"/>
        <v/>
      </c>
      <c r="X31" s="199" t="str">
        <f t="shared" si="8"/>
        <v/>
      </c>
      <c r="Y31" s="199" t="str">
        <f t="shared" si="9"/>
        <v/>
      </c>
      <c r="AA31" s="6">
        <f t="shared" si="6"/>
        <v>1</v>
      </c>
      <c r="AB31" s="199" t="str">
        <f>IF(DMA!A34="","",DMA!A34)</f>
        <v/>
      </c>
      <c r="AC31" s="199" t="str">
        <f>IF(DMA!$E34="","",DMA!$E34/5*100)</f>
        <v/>
      </c>
      <c r="AD31" s="199" t="str">
        <f>IF(DMA!J34="","",DMA!J34)</f>
        <v/>
      </c>
      <c r="AE31" s="199" t="str">
        <f>IF(DMA!L34="","",DMA!L34)</f>
        <v/>
      </c>
      <c r="AF31" s="199" t="str">
        <f>IF(DMA!T34="","",DMA!T34)</f>
        <v/>
      </c>
    </row>
    <row r="32" spans="1:32" x14ac:dyDescent="0.25">
      <c r="A32" s="48"/>
      <c r="B32" s="48"/>
      <c r="F32" s="768"/>
      <c r="U32" s="6">
        <v>31</v>
      </c>
      <c r="V32" s="199" t="str">
        <f t="shared" si="2"/>
        <v/>
      </c>
      <c r="W32" s="199" t="str">
        <f t="shared" si="7"/>
        <v/>
      </c>
      <c r="X32" s="199" t="str">
        <f t="shared" si="8"/>
        <v/>
      </c>
      <c r="Y32" s="199" t="str">
        <f t="shared" si="9"/>
        <v/>
      </c>
      <c r="AA32" s="6">
        <f t="shared" si="6"/>
        <v>1</v>
      </c>
      <c r="AB32" s="199" t="str">
        <f>IF(DMA!A35="","",DMA!A35)</f>
        <v/>
      </c>
      <c r="AC32" s="199" t="str">
        <f>IF(DMA!$E35="","",DMA!$E35/5*100)</f>
        <v/>
      </c>
      <c r="AD32" s="199" t="str">
        <f>IF(DMA!J35="","",DMA!J35)</f>
        <v/>
      </c>
      <c r="AE32" s="199" t="str">
        <f>IF(DMA!L35="","",DMA!L35)</f>
        <v/>
      </c>
      <c r="AF32" s="199" t="str">
        <f>IF(DMA!T35="","",DMA!T35)</f>
        <v/>
      </c>
    </row>
    <row r="33" spans="1:32" x14ac:dyDescent="0.25">
      <c r="A33" s="130"/>
      <c r="B33" s="130"/>
      <c r="F33" s="766"/>
      <c r="U33" s="6">
        <v>32</v>
      </c>
      <c r="V33" s="199" t="str">
        <f t="shared" si="2"/>
        <v/>
      </c>
      <c r="W33" s="199" t="str">
        <f t="shared" si="7"/>
        <v/>
      </c>
      <c r="X33" s="199" t="str">
        <f t="shared" si="8"/>
        <v/>
      </c>
      <c r="Y33" s="199" t="str">
        <f t="shared" si="9"/>
        <v/>
      </c>
      <c r="AA33" s="6">
        <f t="shared" si="6"/>
        <v>1</v>
      </c>
      <c r="AB33" s="199" t="str">
        <f>IF(DMA!A36="","",DMA!A36)</f>
        <v/>
      </c>
      <c r="AC33" s="199" t="str">
        <f>IF(DMA!$E36="","",DMA!$E36/5*100)</f>
        <v/>
      </c>
      <c r="AD33" s="199" t="str">
        <f>IF(DMA!J36="","",DMA!J36)</f>
        <v/>
      </c>
      <c r="AE33" s="199" t="str">
        <f>IF(DMA!L36="","",DMA!L36)</f>
        <v/>
      </c>
      <c r="AF33" s="199" t="str">
        <f>IF(DMA!T36="","",DMA!T36)</f>
        <v/>
      </c>
    </row>
    <row r="34" spans="1:32" x14ac:dyDescent="0.25">
      <c r="A34" s="48"/>
      <c r="B34" s="48"/>
      <c r="F34" s="766"/>
      <c r="U34" s="6">
        <v>33</v>
      </c>
      <c r="V34" s="199" t="str">
        <f t="shared" si="2"/>
        <v/>
      </c>
      <c r="W34" s="199" t="str">
        <f t="shared" si="7"/>
        <v/>
      </c>
      <c r="X34" s="199" t="str">
        <f t="shared" si="8"/>
        <v/>
      </c>
      <c r="Y34" s="199" t="str">
        <f t="shared" si="9"/>
        <v/>
      </c>
      <c r="AA34" s="6">
        <f t="shared" si="6"/>
        <v>1</v>
      </c>
      <c r="AB34" s="199" t="str">
        <f>IF(DMA!A37="","",DMA!A37)</f>
        <v/>
      </c>
      <c r="AC34" s="199" t="str">
        <f>IF(DMA!$E37="","",DMA!$E37/5*100)</f>
        <v/>
      </c>
      <c r="AD34" s="199" t="str">
        <f>IF(DMA!J37="","",DMA!J37)</f>
        <v/>
      </c>
      <c r="AE34" s="199" t="str">
        <f>IF(DMA!L37="","",DMA!L37)</f>
        <v/>
      </c>
      <c r="AF34" s="199" t="str">
        <f>IF(DMA!T37="","",DMA!T37)</f>
        <v/>
      </c>
    </row>
    <row r="35" spans="1:32" x14ac:dyDescent="0.25">
      <c r="A35" s="130"/>
      <c r="B35" s="130"/>
      <c r="F35" s="767"/>
      <c r="U35" s="6">
        <v>34</v>
      </c>
      <c r="V35" s="199" t="str">
        <f t="shared" si="2"/>
        <v/>
      </c>
      <c r="W35" s="199" t="str">
        <f t="shared" si="7"/>
        <v/>
      </c>
      <c r="X35" s="199" t="str">
        <f t="shared" si="8"/>
        <v/>
      </c>
      <c r="Y35" s="199" t="str">
        <f t="shared" si="9"/>
        <v/>
      </c>
      <c r="AA35" s="6">
        <f t="shared" si="6"/>
        <v>1</v>
      </c>
      <c r="AB35" s="199" t="str">
        <f>IF(DMA!A38="","",DMA!A38)</f>
        <v/>
      </c>
      <c r="AC35" s="199" t="str">
        <f>IF(DMA!$E38="","",DMA!$E38/5*100)</f>
        <v/>
      </c>
      <c r="AD35" s="199" t="str">
        <f>IF(DMA!J38="","",DMA!J38)</f>
        <v/>
      </c>
      <c r="AE35" s="199" t="str">
        <f>IF(DMA!L38="","",DMA!L38)</f>
        <v/>
      </c>
      <c r="AF35" s="199" t="str">
        <f>IF(DMA!T38="","",DMA!T38)</f>
        <v/>
      </c>
    </row>
    <row r="36" spans="1:32" x14ac:dyDescent="0.25">
      <c r="A36" s="48"/>
      <c r="B36" s="48"/>
      <c r="F36" s="766"/>
      <c r="U36" s="6">
        <v>35</v>
      </c>
      <c r="V36" s="199" t="str">
        <f t="shared" si="2"/>
        <v/>
      </c>
      <c r="W36" s="199" t="str">
        <f t="shared" si="7"/>
        <v/>
      </c>
      <c r="X36" s="199" t="str">
        <f t="shared" si="8"/>
        <v/>
      </c>
      <c r="Y36" s="199" t="str">
        <f t="shared" si="9"/>
        <v/>
      </c>
      <c r="AA36" s="6">
        <f t="shared" si="6"/>
        <v>1</v>
      </c>
      <c r="AB36" s="199" t="str">
        <f>IF(DMA!A39="","",DMA!A39)</f>
        <v/>
      </c>
      <c r="AC36" s="199" t="str">
        <f>IF(DMA!$E39="","",DMA!$E39/5*100)</f>
        <v/>
      </c>
      <c r="AD36" s="199" t="str">
        <f>IF(DMA!J39="","",DMA!J39)</f>
        <v/>
      </c>
      <c r="AE36" s="199" t="str">
        <f>IF(DMA!L39="","",DMA!L39)</f>
        <v/>
      </c>
      <c r="AF36" s="199" t="str">
        <f>IF(DMA!T39="","",DMA!T39)</f>
        <v/>
      </c>
    </row>
    <row r="37" spans="1:32" x14ac:dyDescent="0.25">
      <c r="A37" s="130"/>
      <c r="B37" s="130"/>
      <c r="F37" s="767"/>
      <c r="U37" s="6">
        <v>36</v>
      </c>
      <c r="V37" s="199" t="str">
        <f t="shared" si="2"/>
        <v/>
      </c>
      <c r="W37" s="199" t="str">
        <f t="shared" si="7"/>
        <v/>
      </c>
      <c r="X37" s="199" t="str">
        <f t="shared" si="8"/>
        <v/>
      </c>
      <c r="Y37" s="199" t="str">
        <f t="shared" si="9"/>
        <v/>
      </c>
      <c r="AA37" s="6">
        <f t="shared" si="6"/>
        <v>1</v>
      </c>
      <c r="AB37" s="199" t="str">
        <f>IF(DMA!A40="","",DMA!A40)</f>
        <v/>
      </c>
      <c r="AC37" s="199" t="str">
        <f>IF(DMA!$E40="","",DMA!$E40/5*100)</f>
        <v/>
      </c>
      <c r="AD37" s="199" t="str">
        <f>IF(DMA!J40="","",DMA!J40)</f>
        <v/>
      </c>
      <c r="AE37" s="199" t="str">
        <f>IF(DMA!L40="","",DMA!L40)</f>
        <v/>
      </c>
      <c r="AF37" s="199" t="str">
        <f>IF(DMA!T40="","",DMA!T40)</f>
        <v/>
      </c>
    </row>
    <row r="38" spans="1:32" x14ac:dyDescent="0.25">
      <c r="A38" s="48"/>
      <c r="B38" s="48"/>
      <c r="F38" s="766"/>
      <c r="U38" s="6">
        <v>37</v>
      </c>
      <c r="V38" s="199" t="str">
        <f t="shared" si="2"/>
        <v/>
      </c>
      <c r="W38" s="199" t="str">
        <f t="shared" si="7"/>
        <v/>
      </c>
      <c r="X38" s="199" t="str">
        <f t="shared" si="8"/>
        <v/>
      </c>
      <c r="Y38" s="199" t="str">
        <f t="shared" si="9"/>
        <v/>
      </c>
      <c r="AA38" s="6">
        <f t="shared" si="6"/>
        <v>1</v>
      </c>
      <c r="AB38" s="199" t="str">
        <f>IF(DMA!A41="","",DMA!A41)</f>
        <v/>
      </c>
      <c r="AC38" s="199" t="str">
        <f>IF(DMA!$E41="","",DMA!$E41/5*100)</f>
        <v/>
      </c>
      <c r="AD38" s="199" t="str">
        <f>IF(DMA!J41="","",DMA!J41)</f>
        <v/>
      </c>
      <c r="AE38" s="199" t="str">
        <f>IF(DMA!L41="","",DMA!L41)</f>
        <v/>
      </c>
      <c r="AF38" s="199" t="str">
        <f>IF(DMA!T41="","",DMA!T41)</f>
        <v/>
      </c>
    </row>
    <row r="39" spans="1:32" x14ac:dyDescent="0.25">
      <c r="A39" s="130"/>
      <c r="B39" s="130"/>
      <c r="F39" s="768"/>
      <c r="U39" s="6">
        <v>38</v>
      </c>
      <c r="V39" s="199" t="str">
        <f t="shared" si="2"/>
        <v/>
      </c>
      <c r="W39" s="199" t="str">
        <f t="shared" si="7"/>
        <v/>
      </c>
      <c r="X39" s="199" t="str">
        <f t="shared" si="8"/>
        <v/>
      </c>
      <c r="Y39" s="199" t="str">
        <f t="shared" si="9"/>
        <v/>
      </c>
      <c r="AA39" s="6">
        <f t="shared" si="6"/>
        <v>1</v>
      </c>
      <c r="AB39" s="199" t="str">
        <f>IF(DMA!A42="","",DMA!A42)</f>
        <v/>
      </c>
      <c r="AC39" s="199" t="str">
        <f>IF(DMA!$E42="","",DMA!$E42/5*100)</f>
        <v/>
      </c>
      <c r="AD39" s="199" t="str">
        <f>IF(DMA!J42="","",DMA!J42)</f>
        <v/>
      </c>
      <c r="AE39" s="199" t="str">
        <f>IF(DMA!L42="","",DMA!L42)</f>
        <v/>
      </c>
      <c r="AF39" s="199" t="str">
        <f>IF(DMA!T42="","",DMA!T42)</f>
        <v/>
      </c>
    </row>
    <row r="40" spans="1:32" x14ac:dyDescent="0.25">
      <c r="A40" s="48"/>
      <c r="B40" s="48"/>
      <c r="F40" s="767"/>
      <c r="U40" s="6">
        <v>39</v>
      </c>
      <c r="V40" s="199" t="str">
        <f t="shared" si="2"/>
        <v/>
      </c>
      <c r="W40" s="199" t="str">
        <f t="shared" si="7"/>
        <v/>
      </c>
      <c r="X40" s="199" t="str">
        <f t="shared" si="8"/>
        <v/>
      </c>
      <c r="Y40" s="199" t="str">
        <f t="shared" si="9"/>
        <v/>
      </c>
      <c r="AA40" s="6">
        <f t="shared" si="6"/>
        <v>1</v>
      </c>
      <c r="AB40" s="199" t="str">
        <f>IF(DMA!A43="","",DMA!A43)</f>
        <v/>
      </c>
      <c r="AC40" s="199" t="str">
        <f>IF(DMA!$E43="","",DMA!$E43/5*100)</f>
        <v/>
      </c>
      <c r="AD40" s="199" t="str">
        <f>IF(DMA!J43="","",DMA!J43)</f>
        <v/>
      </c>
      <c r="AE40" s="199" t="str">
        <f>IF(DMA!L43="","",DMA!L43)</f>
        <v/>
      </c>
      <c r="AF40" s="199" t="str">
        <f>IF(DMA!T43="","",DMA!T43)</f>
        <v/>
      </c>
    </row>
    <row r="41" spans="1:32" x14ac:dyDescent="0.25">
      <c r="A41" s="130"/>
      <c r="B41" s="130"/>
      <c r="F41" s="766"/>
      <c r="U41" s="6">
        <v>40</v>
      </c>
      <c r="V41" s="199" t="str">
        <f t="shared" si="2"/>
        <v/>
      </c>
      <c r="W41" s="199" t="str">
        <f t="shared" si="7"/>
        <v/>
      </c>
      <c r="X41" s="199" t="str">
        <f t="shared" si="8"/>
        <v/>
      </c>
      <c r="Y41" s="199" t="str">
        <f t="shared" si="9"/>
        <v/>
      </c>
      <c r="AA41" s="6">
        <f t="shared" si="6"/>
        <v>1</v>
      </c>
      <c r="AB41" s="199" t="str">
        <f>IF(DMA!A44="","",DMA!A44)</f>
        <v/>
      </c>
      <c r="AC41" s="199" t="str">
        <f>IF(DMA!$E44="","",DMA!$E44/5*100)</f>
        <v/>
      </c>
      <c r="AD41" s="199" t="str">
        <f>IF(DMA!J44="","",DMA!J44)</f>
        <v/>
      </c>
      <c r="AE41" s="199" t="str">
        <f>IF(DMA!L44="","",DMA!L44)</f>
        <v/>
      </c>
      <c r="AF41" s="199" t="str">
        <f>IF(DMA!T44="","",DMA!T44)</f>
        <v/>
      </c>
    </row>
    <row r="42" spans="1:32" x14ac:dyDescent="0.25">
      <c r="A42" s="48"/>
      <c r="B42" s="48"/>
      <c r="F42" s="767"/>
      <c r="U42" s="6">
        <v>41</v>
      </c>
      <c r="V42" s="199" t="str">
        <f t="shared" si="2"/>
        <v/>
      </c>
      <c r="W42" s="199" t="str">
        <f t="shared" si="7"/>
        <v/>
      </c>
      <c r="X42" s="199" t="str">
        <f t="shared" si="8"/>
        <v/>
      </c>
      <c r="Y42" s="199" t="str">
        <f t="shared" si="9"/>
        <v/>
      </c>
      <c r="AA42" s="6">
        <f t="shared" si="6"/>
        <v>1</v>
      </c>
      <c r="AB42" s="199" t="str">
        <f>IF(DMA!A45="","",DMA!A45)</f>
        <v/>
      </c>
      <c r="AC42" s="199" t="str">
        <f>IF(DMA!$E45="","",DMA!$E45/5*100)</f>
        <v/>
      </c>
      <c r="AD42" s="199" t="str">
        <f>IF(DMA!J45="","",DMA!J45)</f>
        <v/>
      </c>
      <c r="AE42" s="199" t="str">
        <f>IF(DMA!L45="","",DMA!L45)</f>
        <v/>
      </c>
      <c r="AF42" s="199" t="str">
        <f>IF(DMA!T45="","",DMA!T45)</f>
        <v/>
      </c>
    </row>
    <row r="43" spans="1:32" x14ac:dyDescent="0.25">
      <c r="A43" s="130"/>
      <c r="B43" s="130"/>
      <c r="F43" s="767"/>
      <c r="U43" s="6">
        <v>42</v>
      </c>
      <c r="V43" s="199" t="str">
        <f t="shared" si="2"/>
        <v/>
      </c>
      <c r="W43" s="199" t="str">
        <f t="shared" si="7"/>
        <v/>
      </c>
      <c r="X43" s="199" t="str">
        <f t="shared" si="8"/>
        <v/>
      </c>
      <c r="Y43" s="199" t="str">
        <f t="shared" si="9"/>
        <v/>
      </c>
      <c r="AA43" s="6">
        <f t="shared" si="6"/>
        <v>1</v>
      </c>
      <c r="AB43" s="199" t="str">
        <f>IF(DMA!A46="","",DMA!A46)</f>
        <v/>
      </c>
      <c r="AC43" s="199" t="str">
        <f>IF(DMA!$E46="","",DMA!$E46/5*100)</f>
        <v/>
      </c>
      <c r="AD43" s="199" t="str">
        <f>IF(DMA!J46="","",DMA!J46)</f>
        <v/>
      </c>
      <c r="AE43" s="199" t="str">
        <f>IF(DMA!L46="","",DMA!L46)</f>
        <v/>
      </c>
      <c r="AF43" s="199" t="str">
        <f>IF(DMA!T46="","",DMA!T46)</f>
        <v/>
      </c>
    </row>
    <row r="44" spans="1:32" x14ac:dyDescent="0.25">
      <c r="A44" s="48"/>
      <c r="B44" s="48"/>
      <c r="F44" s="766"/>
      <c r="U44" s="6">
        <v>43</v>
      </c>
      <c r="V44" s="199" t="str">
        <f t="shared" si="2"/>
        <v/>
      </c>
      <c r="W44" s="199" t="str">
        <f t="shared" si="7"/>
        <v/>
      </c>
      <c r="X44" s="199" t="str">
        <f t="shared" si="8"/>
        <v/>
      </c>
      <c r="Y44" s="199" t="str">
        <f t="shared" si="9"/>
        <v/>
      </c>
      <c r="AA44" s="6">
        <f t="shared" si="6"/>
        <v>1</v>
      </c>
      <c r="AB44" s="199" t="str">
        <f>IF(DMA!A47="","",DMA!A47)</f>
        <v/>
      </c>
      <c r="AC44" s="199" t="str">
        <f>IF(DMA!$E47="","",DMA!$E47/5*100)</f>
        <v/>
      </c>
      <c r="AD44" s="199" t="str">
        <f>IF(DMA!J47="","",DMA!J47)</f>
        <v/>
      </c>
      <c r="AE44" s="199" t="str">
        <f>IF(DMA!L47="","",DMA!L47)</f>
        <v/>
      </c>
      <c r="AF44" s="199" t="str">
        <f>IF(DMA!T47="","",DMA!T47)</f>
        <v/>
      </c>
    </row>
    <row r="45" spans="1:32" x14ac:dyDescent="0.25">
      <c r="A45" s="130"/>
      <c r="B45" s="130"/>
      <c r="F45" s="766"/>
      <c r="U45" s="6">
        <v>44</v>
      </c>
      <c r="V45" s="199" t="str">
        <f t="shared" si="2"/>
        <v/>
      </c>
      <c r="W45" s="199" t="str">
        <f t="shared" si="7"/>
        <v/>
      </c>
      <c r="X45" s="199" t="str">
        <f t="shared" si="8"/>
        <v/>
      </c>
      <c r="Y45" s="199" t="str">
        <f t="shared" si="9"/>
        <v/>
      </c>
      <c r="AA45" s="6">
        <f t="shared" si="6"/>
        <v>1</v>
      </c>
      <c r="AB45" s="199" t="str">
        <f>IF(DMA!A48="","",DMA!A48)</f>
        <v/>
      </c>
      <c r="AC45" s="199" t="str">
        <f>IF(DMA!$E48="","",DMA!$E48/5*100)</f>
        <v/>
      </c>
      <c r="AD45" s="199" t="str">
        <f>IF(DMA!J48="","",DMA!J48)</f>
        <v/>
      </c>
      <c r="AE45" s="199" t="str">
        <f>IF(DMA!L48="","",DMA!L48)</f>
        <v/>
      </c>
      <c r="AF45" s="199" t="str">
        <f>IF(DMA!T48="","",DMA!T48)</f>
        <v/>
      </c>
    </row>
    <row r="46" spans="1:32" x14ac:dyDescent="0.25">
      <c r="A46" s="48"/>
      <c r="B46" s="48"/>
      <c r="F46" s="767"/>
      <c r="U46" s="6">
        <v>45</v>
      </c>
      <c r="V46" s="199" t="str">
        <f t="shared" si="2"/>
        <v/>
      </c>
      <c r="W46" s="199" t="str">
        <f t="shared" si="7"/>
        <v/>
      </c>
      <c r="X46" s="199" t="str">
        <f t="shared" si="8"/>
        <v/>
      </c>
      <c r="Y46" s="199" t="str">
        <f t="shared" si="9"/>
        <v/>
      </c>
      <c r="AA46" s="6">
        <f t="shared" si="6"/>
        <v>1</v>
      </c>
      <c r="AB46" s="199" t="str">
        <f>IF(DMA!A49="","",DMA!A49)</f>
        <v/>
      </c>
      <c r="AC46" s="199" t="str">
        <f>IF(DMA!$E49="","",DMA!$E49/5*100)</f>
        <v/>
      </c>
      <c r="AD46" s="199" t="str">
        <f>IF(DMA!J49="","",DMA!J49)</f>
        <v/>
      </c>
      <c r="AE46" s="199" t="str">
        <f>IF(DMA!L49="","",DMA!L49)</f>
        <v/>
      </c>
      <c r="AF46" s="199" t="str">
        <f>IF(DMA!T49="","",DMA!T49)</f>
        <v/>
      </c>
    </row>
    <row r="47" spans="1:32" x14ac:dyDescent="0.25">
      <c r="A47" s="130"/>
      <c r="B47" s="130"/>
      <c r="F47" s="766"/>
      <c r="U47" s="6">
        <v>46</v>
      </c>
      <c r="V47" s="199" t="str">
        <f t="shared" si="2"/>
        <v/>
      </c>
      <c r="W47" s="199" t="str">
        <f t="shared" si="7"/>
        <v/>
      </c>
      <c r="X47" s="199" t="str">
        <f t="shared" si="8"/>
        <v/>
      </c>
      <c r="Y47" s="199" t="str">
        <f t="shared" si="9"/>
        <v/>
      </c>
      <c r="AA47" s="6">
        <f t="shared" si="6"/>
        <v>1</v>
      </c>
      <c r="AB47" s="199" t="str">
        <f>IF(DMA!A50="","",DMA!A50)</f>
        <v/>
      </c>
      <c r="AC47" s="199" t="str">
        <f>IF(DMA!$E50="","",DMA!$E50/5*100)</f>
        <v/>
      </c>
      <c r="AD47" s="199" t="str">
        <f>IF(DMA!J50="","",DMA!J50)</f>
        <v/>
      </c>
      <c r="AE47" s="199" t="str">
        <f>IF(DMA!L50="","",DMA!L50)</f>
        <v/>
      </c>
      <c r="AF47" s="199" t="str">
        <f>IF(DMA!T50="","",DMA!T50)</f>
        <v/>
      </c>
    </row>
    <row r="48" spans="1:32" x14ac:dyDescent="0.25">
      <c r="A48" s="48"/>
      <c r="B48" s="48"/>
      <c r="F48" s="766"/>
      <c r="U48" s="6">
        <v>47</v>
      </c>
      <c r="V48" s="199" t="str">
        <f t="shared" si="2"/>
        <v/>
      </c>
      <c r="W48" s="199" t="str">
        <f t="shared" si="7"/>
        <v/>
      </c>
      <c r="X48" s="199" t="str">
        <f t="shared" si="8"/>
        <v/>
      </c>
      <c r="Y48" s="199" t="str">
        <f t="shared" si="9"/>
        <v/>
      </c>
      <c r="AA48" s="6">
        <f t="shared" si="6"/>
        <v>1</v>
      </c>
      <c r="AB48" s="199" t="str">
        <f>IF(DMA!A51="","",DMA!A51)</f>
        <v/>
      </c>
      <c r="AC48" s="199" t="str">
        <f>IF(DMA!$E51="","",DMA!$E51/5*100)</f>
        <v/>
      </c>
      <c r="AD48" s="199" t="str">
        <f>IF(DMA!J51="","",DMA!J51)</f>
        <v/>
      </c>
      <c r="AE48" s="199" t="str">
        <f>IF(DMA!L51="","",DMA!L51)</f>
        <v/>
      </c>
      <c r="AF48" s="199" t="str">
        <f>IF(DMA!T51="","",DMA!T51)</f>
        <v/>
      </c>
    </row>
    <row r="49" spans="1:32" x14ac:dyDescent="0.25">
      <c r="A49" s="130"/>
      <c r="B49" s="130"/>
      <c r="F49" s="767"/>
      <c r="U49" s="6">
        <v>48</v>
      </c>
      <c r="V49" s="199" t="str">
        <f t="shared" si="2"/>
        <v/>
      </c>
      <c r="W49" s="199" t="str">
        <f t="shared" si="7"/>
        <v/>
      </c>
      <c r="X49" s="199" t="str">
        <f t="shared" si="8"/>
        <v/>
      </c>
      <c r="Y49" s="199" t="str">
        <f t="shared" si="9"/>
        <v/>
      </c>
      <c r="AA49" s="6">
        <f t="shared" si="6"/>
        <v>1</v>
      </c>
      <c r="AB49" s="199" t="str">
        <f>IF(DMA!A52="","",DMA!A52)</f>
        <v/>
      </c>
      <c r="AC49" s="199" t="str">
        <f>IF(DMA!$E52="","",DMA!$E52/5*100)</f>
        <v/>
      </c>
      <c r="AD49" s="199" t="str">
        <f>IF(DMA!J52="","",DMA!J52)</f>
        <v/>
      </c>
      <c r="AE49" s="199" t="str">
        <f>IF(DMA!L52="","",DMA!L52)</f>
        <v/>
      </c>
      <c r="AF49" s="199" t="str">
        <f>IF(DMA!T52="","",DMA!T52)</f>
        <v/>
      </c>
    </row>
    <row r="50" spans="1:32" x14ac:dyDescent="0.25">
      <c r="A50" s="48"/>
      <c r="B50" s="48"/>
      <c r="F50" s="767"/>
      <c r="U50" s="6">
        <v>49</v>
      </c>
      <c r="V50" s="199" t="str">
        <f t="shared" si="2"/>
        <v/>
      </c>
      <c r="W50" s="199" t="str">
        <f t="shared" si="7"/>
        <v/>
      </c>
      <c r="X50" s="199" t="str">
        <f t="shared" si="8"/>
        <v/>
      </c>
      <c r="Y50" s="199" t="str">
        <f t="shared" si="9"/>
        <v/>
      </c>
      <c r="AA50" s="6">
        <f t="shared" si="6"/>
        <v>1</v>
      </c>
      <c r="AB50" s="199" t="str">
        <f>IF(DMA!A53="","",DMA!A53)</f>
        <v/>
      </c>
      <c r="AC50" s="199" t="str">
        <f>IF(DMA!$E53="","",DMA!$E53/5*100)</f>
        <v/>
      </c>
      <c r="AD50" s="199" t="str">
        <f>IF(DMA!J53="","",DMA!J53)</f>
        <v/>
      </c>
      <c r="AE50" s="199" t="str">
        <f>IF(DMA!L53="","",DMA!L53)</f>
        <v/>
      </c>
      <c r="AF50" s="199" t="str">
        <f>IF(DMA!T53="","",DMA!T53)</f>
        <v/>
      </c>
    </row>
    <row r="51" spans="1:32" x14ac:dyDescent="0.25">
      <c r="A51" s="130"/>
      <c r="B51" s="130"/>
      <c r="F51" s="766"/>
      <c r="U51" s="6">
        <v>50</v>
      </c>
      <c r="V51" s="199" t="str">
        <f t="shared" si="2"/>
        <v/>
      </c>
      <c r="W51" s="199" t="str">
        <f t="shared" si="7"/>
        <v/>
      </c>
      <c r="X51" s="199" t="str">
        <f t="shared" si="8"/>
        <v/>
      </c>
      <c r="Y51" s="199" t="str">
        <f t="shared" si="9"/>
        <v/>
      </c>
      <c r="AA51" s="6">
        <f t="shared" si="6"/>
        <v>1</v>
      </c>
      <c r="AB51" s="199" t="str">
        <f>IF(DMA!A54="","",DMA!A54)</f>
        <v/>
      </c>
      <c r="AC51" s="199" t="str">
        <f>IF(DMA!$E54="","",DMA!$E54/5*100)</f>
        <v/>
      </c>
      <c r="AD51" s="199" t="str">
        <f>IF(DMA!J54="","",DMA!J54)</f>
        <v/>
      </c>
      <c r="AE51" s="199" t="str">
        <f>IF(DMA!L54="","",DMA!L54)</f>
        <v/>
      </c>
      <c r="AF51" s="199" t="str">
        <f>IF(DMA!T54="","",DMA!T54)</f>
        <v/>
      </c>
    </row>
    <row r="52" spans="1:32" x14ac:dyDescent="0.25">
      <c r="A52" s="48"/>
      <c r="B52" s="48"/>
      <c r="F52" s="767"/>
      <c r="U52" s="6">
        <v>51</v>
      </c>
      <c r="V52" s="199" t="str">
        <f t="shared" si="2"/>
        <v/>
      </c>
      <c r="W52" s="199" t="str">
        <f t="shared" si="7"/>
        <v/>
      </c>
      <c r="X52" s="199" t="str">
        <f t="shared" si="8"/>
        <v/>
      </c>
      <c r="Y52" s="199" t="str">
        <f t="shared" si="9"/>
        <v/>
      </c>
      <c r="AA52" s="6">
        <f t="shared" si="6"/>
        <v>1</v>
      </c>
      <c r="AB52" s="199" t="str">
        <f>IF(DMA!A55="","",DMA!A55)</f>
        <v/>
      </c>
      <c r="AC52" s="199" t="str">
        <f>IF(DMA!$E55="","",DMA!$E55/5*100)</f>
        <v/>
      </c>
      <c r="AD52" s="199" t="str">
        <f>IF(DMA!J55="","",DMA!J55)</f>
        <v/>
      </c>
      <c r="AE52" s="199" t="str">
        <f>IF(DMA!L55="","",DMA!L55)</f>
        <v/>
      </c>
      <c r="AF52" s="199" t="str">
        <f>IF(DMA!T55="","",DMA!T55)</f>
        <v/>
      </c>
    </row>
    <row r="53" spans="1:32" x14ac:dyDescent="0.25">
      <c r="A53" s="130"/>
      <c r="B53" s="130"/>
      <c r="F53" s="768"/>
      <c r="U53" s="6">
        <v>52</v>
      </c>
      <c r="V53" s="199" t="str">
        <f t="shared" si="2"/>
        <v/>
      </c>
      <c r="W53" s="199" t="str">
        <f t="shared" si="7"/>
        <v/>
      </c>
      <c r="X53" s="199" t="str">
        <f t="shared" si="8"/>
        <v/>
      </c>
      <c r="Y53" s="199" t="str">
        <f t="shared" si="9"/>
        <v/>
      </c>
      <c r="AA53" s="6">
        <f t="shared" si="6"/>
        <v>1</v>
      </c>
      <c r="AB53" s="199" t="str">
        <f>IF(DMA!A56="","",DMA!A56)</f>
        <v/>
      </c>
      <c r="AC53" s="199" t="str">
        <f>IF(DMA!$E56="","",DMA!$E56/5*100)</f>
        <v/>
      </c>
      <c r="AD53" s="199" t="str">
        <f>IF(DMA!J56="","",DMA!J56)</f>
        <v/>
      </c>
      <c r="AE53" s="199" t="str">
        <f>IF(DMA!L56="","",DMA!L56)</f>
        <v/>
      </c>
      <c r="AF53" s="199" t="str">
        <f>IF(DMA!T56="","",DMA!T56)</f>
        <v/>
      </c>
    </row>
    <row r="54" spans="1:32" x14ac:dyDescent="0.25">
      <c r="A54" s="48"/>
      <c r="B54" s="48"/>
      <c r="F54" s="766"/>
      <c r="U54" s="6">
        <v>53</v>
      </c>
      <c r="V54" s="199" t="str">
        <f t="shared" si="2"/>
        <v/>
      </c>
      <c r="W54" s="199" t="str">
        <f t="shared" si="7"/>
        <v/>
      </c>
      <c r="X54" s="199" t="str">
        <f t="shared" si="8"/>
        <v/>
      </c>
      <c r="Y54" s="199" t="str">
        <f t="shared" si="9"/>
        <v/>
      </c>
      <c r="AA54" s="6">
        <f t="shared" si="6"/>
        <v>1</v>
      </c>
      <c r="AB54" s="199" t="str">
        <f>IF(DMA!A57="","",DMA!A57)</f>
        <v/>
      </c>
      <c r="AC54" s="199" t="str">
        <f>IF(DMA!$E57="","",DMA!$E57/5*100)</f>
        <v/>
      </c>
      <c r="AD54" s="199" t="str">
        <f>IF(DMA!J57="","",DMA!J57)</f>
        <v/>
      </c>
      <c r="AE54" s="199" t="str">
        <f>IF(DMA!L57="","",DMA!L57)</f>
        <v/>
      </c>
      <c r="AF54" s="199" t="str">
        <f>IF(DMA!T57="","",DMA!T57)</f>
        <v/>
      </c>
    </row>
    <row r="55" spans="1:32" x14ac:dyDescent="0.25">
      <c r="A55" s="130"/>
      <c r="B55" s="130"/>
      <c r="F55" s="767"/>
      <c r="U55" s="6">
        <v>54</v>
      </c>
      <c r="V55" s="199" t="str">
        <f t="shared" si="2"/>
        <v/>
      </c>
      <c r="W55" s="199" t="str">
        <f t="shared" si="7"/>
        <v/>
      </c>
      <c r="X55" s="199" t="str">
        <f t="shared" si="8"/>
        <v/>
      </c>
      <c r="Y55" s="199" t="str">
        <f t="shared" si="9"/>
        <v/>
      </c>
      <c r="AA55" s="6">
        <f t="shared" si="6"/>
        <v>1</v>
      </c>
      <c r="AB55" s="199" t="str">
        <f>IF(DMA!A58="","",DMA!A58)</f>
        <v/>
      </c>
      <c r="AC55" s="199" t="str">
        <f>IF(DMA!$E58="","",DMA!$E58/5*100)</f>
        <v/>
      </c>
      <c r="AD55" s="199" t="str">
        <f>IF(DMA!J58="","",DMA!J58)</f>
        <v/>
      </c>
      <c r="AE55" s="199" t="str">
        <f>IF(DMA!L58="","",DMA!L58)</f>
        <v/>
      </c>
      <c r="AF55" s="199" t="str">
        <f>IF(DMA!T58="","",DMA!T58)</f>
        <v/>
      </c>
    </row>
    <row r="56" spans="1:32" x14ac:dyDescent="0.25">
      <c r="A56" s="48"/>
      <c r="B56" s="48"/>
      <c r="F56" s="766"/>
      <c r="U56" s="6">
        <v>55</v>
      </c>
      <c r="V56" s="199" t="str">
        <f t="shared" si="2"/>
        <v/>
      </c>
      <c r="W56" s="199" t="str">
        <f t="shared" si="7"/>
        <v/>
      </c>
      <c r="X56" s="199" t="str">
        <f t="shared" si="8"/>
        <v/>
      </c>
      <c r="Y56" s="199" t="str">
        <f t="shared" si="9"/>
        <v/>
      </c>
      <c r="AA56" s="6">
        <f t="shared" si="6"/>
        <v>1</v>
      </c>
      <c r="AB56" s="199" t="str">
        <f>IF(DMA!A59="","",DMA!A59)</f>
        <v/>
      </c>
      <c r="AC56" s="199" t="str">
        <f>IF(DMA!$E59="","",DMA!$E59/5*100)</f>
        <v/>
      </c>
      <c r="AD56" s="199" t="str">
        <f>IF(DMA!J59="","",DMA!J59)</f>
        <v/>
      </c>
      <c r="AE56" s="199" t="str">
        <f>IF(DMA!L59="","",DMA!L59)</f>
        <v/>
      </c>
      <c r="AF56" s="199" t="str">
        <f>IF(DMA!T59="","",DMA!T59)</f>
        <v/>
      </c>
    </row>
    <row r="57" spans="1:32" x14ac:dyDescent="0.25">
      <c r="A57" s="130"/>
      <c r="B57" s="130"/>
      <c r="F57" s="767"/>
      <c r="U57" s="6">
        <v>56</v>
      </c>
      <c r="V57" s="199" t="str">
        <f t="shared" si="2"/>
        <v/>
      </c>
      <c r="W57" s="199" t="str">
        <f t="shared" si="7"/>
        <v/>
      </c>
      <c r="X57" s="199" t="str">
        <f t="shared" si="8"/>
        <v/>
      </c>
      <c r="Y57" s="199" t="str">
        <f t="shared" si="9"/>
        <v/>
      </c>
      <c r="AA57" s="6">
        <f t="shared" si="6"/>
        <v>1</v>
      </c>
      <c r="AB57" s="199" t="str">
        <f>IF(DMA!A60="","",DMA!A60)</f>
        <v/>
      </c>
      <c r="AC57" s="199" t="str">
        <f>IF(DMA!$E60="","",DMA!$E60/5*100)</f>
        <v/>
      </c>
      <c r="AD57" s="199" t="str">
        <f>IF(DMA!J60="","",DMA!J60)</f>
        <v/>
      </c>
      <c r="AE57" s="199" t="str">
        <f>IF(DMA!L60="","",DMA!L60)</f>
        <v/>
      </c>
      <c r="AF57" s="199" t="str">
        <f>IF(DMA!T60="","",DMA!T60)</f>
        <v/>
      </c>
    </row>
    <row r="58" spans="1:32" x14ac:dyDescent="0.25">
      <c r="A58" s="48"/>
      <c r="B58" s="48"/>
      <c r="F58" s="766"/>
      <c r="U58" s="6">
        <v>57</v>
      </c>
      <c r="V58" s="199" t="str">
        <f t="shared" si="2"/>
        <v/>
      </c>
      <c r="W58" s="199" t="str">
        <f t="shared" si="7"/>
        <v/>
      </c>
      <c r="X58" s="199" t="str">
        <f t="shared" si="8"/>
        <v/>
      </c>
      <c r="Y58" s="199" t="str">
        <f t="shared" si="9"/>
        <v/>
      </c>
      <c r="AA58" s="6">
        <f t="shared" si="6"/>
        <v>1</v>
      </c>
      <c r="AB58" s="199" t="str">
        <f>IF(DMA!A61="","",DMA!A61)</f>
        <v/>
      </c>
      <c r="AC58" s="199" t="str">
        <f>IF(DMA!$E61="","",DMA!$E61/5*100)</f>
        <v/>
      </c>
      <c r="AD58" s="199" t="str">
        <f>IF(DMA!J61="","",DMA!J61)</f>
        <v/>
      </c>
      <c r="AE58" s="199" t="str">
        <f>IF(DMA!L61="","",DMA!L61)</f>
        <v/>
      </c>
      <c r="AF58" s="199" t="str">
        <f>IF(DMA!T61="","",DMA!T61)</f>
        <v/>
      </c>
    </row>
    <row r="59" spans="1:32" x14ac:dyDescent="0.25">
      <c r="A59" s="130"/>
      <c r="B59" s="130"/>
      <c r="F59" s="767"/>
      <c r="U59" s="6">
        <v>58</v>
      </c>
      <c r="V59" s="199" t="str">
        <f t="shared" si="2"/>
        <v/>
      </c>
      <c r="W59" s="199" t="str">
        <f t="shared" si="7"/>
        <v/>
      </c>
      <c r="X59" s="199" t="str">
        <f t="shared" si="8"/>
        <v/>
      </c>
      <c r="Y59" s="199" t="str">
        <f t="shared" si="9"/>
        <v/>
      </c>
      <c r="AA59" s="6">
        <f t="shared" si="6"/>
        <v>1</v>
      </c>
      <c r="AB59" s="199" t="str">
        <f>IF(DMA!A62="","",DMA!A62)</f>
        <v/>
      </c>
      <c r="AC59" s="199" t="str">
        <f>IF(DMA!$E62="","",DMA!$E62/5*100)</f>
        <v/>
      </c>
      <c r="AD59" s="199" t="str">
        <f>IF(DMA!J62="","",DMA!J62)</f>
        <v/>
      </c>
      <c r="AE59" s="199" t="str">
        <f>IF(DMA!L62="","",DMA!L62)</f>
        <v/>
      </c>
      <c r="AF59" s="199" t="str">
        <f>IF(DMA!T62="","",DMA!T62)</f>
        <v/>
      </c>
    </row>
    <row r="60" spans="1:32" x14ac:dyDescent="0.25">
      <c r="A60" s="48"/>
      <c r="B60" s="48"/>
      <c r="F60" s="767"/>
      <c r="U60" s="6">
        <v>59</v>
      </c>
      <c r="V60" s="199" t="str">
        <f t="shared" si="2"/>
        <v/>
      </c>
      <c r="W60" s="199" t="str">
        <f t="shared" si="7"/>
        <v/>
      </c>
      <c r="X60" s="199" t="str">
        <f t="shared" si="8"/>
        <v/>
      </c>
      <c r="Y60" s="199" t="str">
        <f t="shared" si="9"/>
        <v/>
      </c>
      <c r="AA60" s="6">
        <f t="shared" si="6"/>
        <v>1</v>
      </c>
      <c r="AB60" s="199" t="str">
        <f>IF(DMA!A63="","",DMA!A63)</f>
        <v/>
      </c>
      <c r="AC60" s="199" t="str">
        <f>IF(DMA!$E63="","",DMA!$E63/5*100)</f>
        <v/>
      </c>
      <c r="AD60" s="199" t="str">
        <f>IF(DMA!J63="","",DMA!J63)</f>
        <v/>
      </c>
      <c r="AE60" s="199" t="str">
        <f>IF(DMA!L63="","",DMA!L63)</f>
        <v/>
      </c>
      <c r="AF60" s="199" t="str">
        <f>IF(DMA!T63="","",DMA!T63)</f>
        <v/>
      </c>
    </row>
    <row r="61" spans="1:32" x14ac:dyDescent="0.25">
      <c r="A61" s="130"/>
      <c r="B61" s="130"/>
      <c r="F61" s="766"/>
      <c r="U61" s="6">
        <v>60</v>
      </c>
      <c r="V61" s="199" t="str">
        <f t="shared" si="2"/>
        <v/>
      </c>
      <c r="W61" s="199" t="str">
        <f t="shared" si="7"/>
        <v/>
      </c>
      <c r="X61" s="199" t="str">
        <f t="shared" si="8"/>
        <v/>
      </c>
      <c r="Y61" s="199" t="str">
        <f t="shared" si="9"/>
        <v/>
      </c>
      <c r="AA61" s="6">
        <f t="shared" si="6"/>
        <v>1</v>
      </c>
      <c r="AB61" s="199" t="str">
        <f>IF(DMA!A64="","",DMA!A64)</f>
        <v/>
      </c>
      <c r="AC61" s="199" t="str">
        <f>IF(DMA!$E64="","",DMA!$E64/5*100)</f>
        <v/>
      </c>
      <c r="AD61" s="199" t="str">
        <f>IF(DMA!J64="","",DMA!J64)</f>
        <v/>
      </c>
      <c r="AE61" s="199" t="str">
        <f>IF(DMA!L64="","",DMA!L64)</f>
        <v/>
      </c>
      <c r="AF61" s="199" t="str">
        <f>IF(DMA!T64="","",DMA!T64)</f>
        <v/>
      </c>
    </row>
    <row r="62" spans="1:32" x14ac:dyDescent="0.25">
      <c r="A62" s="48"/>
      <c r="B62" s="48"/>
      <c r="F62" s="767"/>
      <c r="U62" s="6">
        <v>61</v>
      </c>
      <c r="V62" s="199" t="str">
        <f t="shared" si="2"/>
        <v/>
      </c>
      <c r="W62" s="199" t="str">
        <f t="shared" si="7"/>
        <v/>
      </c>
      <c r="X62" s="199" t="str">
        <f t="shared" si="8"/>
        <v/>
      </c>
      <c r="Y62" s="199" t="str">
        <f t="shared" si="9"/>
        <v/>
      </c>
      <c r="AA62" s="6">
        <f t="shared" si="6"/>
        <v>1</v>
      </c>
      <c r="AB62" s="199" t="str">
        <f>IF(DMA!A65="","",DMA!A65)</f>
        <v/>
      </c>
      <c r="AC62" s="199" t="str">
        <f>IF(DMA!$E65="","",DMA!$E65/5*100)</f>
        <v/>
      </c>
      <c r="AD62" s="199" t="str">
        <f>IF(DMA!J65="","",DMA!J65)</f>
        <v/>
      </c>
      <c r="AE62" s="199" t="str">
        <f>IF(DMA!L65="","",DMA!L65)</f>
        <v/>
      </c>
      <c r="AF62" s="199" t="str">
        <f>IF(DMA!T65="","",DMA!T65)</f>
        <v/>
      </c>
    </row>
    <row r="63" spans="1:32" x14ac:dyDescent="0.25">
      <c r="A63" s="130"/>
      <c r="B63" s="130"/>
      <c r="F63" s="766"/>
      <c r="U63" s="6">
        <v>62</v>
      </c>
      <c r="V63" s="199" t="str">
        <f t="shared" si="2"/>
        <v/>
      </c>
      <c r="W63" s="199" t="str">
        <f t="shared" si="7"/>
        <v/>
      </c>
      <c r="X63" s="199" t="str">
        <f t="shared" si="8"/>
        <v/>
      </c>
      <c r="Y63" s="199" t="str">
        <f t="shared" si="9"/>
        <v/>
      </c>
      <c r="AA63" s="6">
        <f t="shared" si="6"/>
        <v>1</v>
      </c>
      <c r="AB63" s="199" t="str">
        <f>IF(DMA!A66="","",DMA!A66)</f>
        <v/>
      </c>
      <c r="AC63" s="199" t="str">
        <f>IF(DMA!$E66="","",DMA!$E66/5*100)</f>
        <v/>
      </c>
      <c r="AD63" s="199" t="str">
        <f>IF(DMA!J66="","",DMA!J66)</f>
        <v/>
      </c>
      <c r="AE63" s="199" t="str">
        <f>IF(DMA!L66="","",DMA!L66)</f>
        <v/>
      </c>
      <c r="AF63" s="199" t="str">
        <f>IF(DMA!T66="","",DMA!T66)</f>
        <v/>
      </c>
    </row>
    <row r="64" spans="1:32" x14ac:dyDescent="0.25">
      <c r="A64" s="48"/>
      <c r="B64" s="48"/>
      <c r="F64" s="767"/>
      <c r="U64" s="6">
        <v>63</v>
      </c>
      <c r="V64" s="199" t="str">
        <f t="shared" si="2"/>
        <v/>
      </c>
      <c r="W64" s="199" t="str">
        <f t="shared" si="7"/>
        <v/>
      </c>
      <c r="X64" s="199" t="str">
        <f t="shared" si="8"/>
        <v/>
      </c>
      <c r="Y64" s="199" t="str">
        <f t="shared" si="9"/>
        <v/>
      </c>
      <c r="AA64" s="6">
        <f t="shared" si="6"/>
        <v>1</v>
      </c>
      <c r="AB64" s="199" t="str">
        <f>IF(DMA!A67="","",DMA!A67)</f>
        <v/>
      </c>
      <c r="AC64" s="199" t="str">
        <f>IF(DMA!$E67="","",DMA!$E67/5*100)</f>
        <v/>
      </c>
      <c r="AD64" s="199" t="str">
        <f>IF(DMA!J67="","",DMA!J67)</f>
        <v/>
      </c>
      <c r="AE64" s="199" t="str">
        <f>IF(DMA!L67="","",DMA!L67)</f>
        <v/>
      </c>
      <c r="AF64" s="199" t="str">
        <f>IF(DMA!T67="","",DMA!T67)</f>
        <v/>
      </c>
    </row>
    <row r="65" spans="1:32" x14ac:dyDescent="0.25">
      <c r="A65" s="130"/>
      <c r="B65" s="130"/>
      <c r="F65" s="766"/>
      <c r="U65" s="6">
        <v>64</v>
      </c>
      <c r="V65" s="199" t="str">
        <f t="shared" si="2"/>
        <v/>
      </c>
      <c r="W65" s="199" t="str">
        <f t="shared" si="7"/>
        <v/>
      </c>
      <c r="X65" s="199" t="str">
        <f t="shared" si="8"/>
        <v/>
      </c>
      <c r="Y65" s="199" t="str">
        <f t="shared" si="9"/>
        <v/>
      </c>
      <c r="AA65" s="6">
        <f t="shared" si="6"/>
        <v>1</v>
      </c>
      <c r="AB65" s="199" t="str">
        <f>IF(DMA!A68="","",DMA!A68)</f>
        <v/>
      </c>
      <c r="AC65" s="199" t="str">
        <f>IF(DMA!$E68="","",DMA!$E68/5*100)</f>
        <v/>
      </c>
      <c r="AD65" s="199" t="str">
        <f>IF(DMA!J68="","",DMA!J68)</f>
        <v/>
      </c>
      <c r="AE65" s="199" t="str">
        <f>IF(DMA!L68="","",DMA!L68)</f>
        <v/>
      </c>
      <c r="AF65" s="199" t="str">
        <f>IF(DMA!T68="","",DMA!T68)</f>
        <v/>
      </c>
    </row>
    <row r="66" spans="1:32" x14ac:dyDescent="0.25">
      <c r="A66" s="48"/>
      <c r="B66" s="48"/>
      <c r="F66" s="766"/>
      <c r="U66" s="6">
        <v>65</v>
      </c>
      <c r="V66" s="199" t="str">
        <f t="shared" si="2"/>
        <v/>
      </c>
      <c r="W66" s="199" t="str">
        <f t="shared" si="7"/>
        <v/>
      </c>
      <c r="X66" s="199" t="str">
        <f t="shared" si="8"/>
        <v/>
      </c>
      <c r="Y66" s="199" t="str">
        <f t="shared" si="9"/>
        <v/>
      </c>
      <c r="AA66" s="6">
        <f t="shared" si="6"/>
        <v>1</v>
      </c>
      <c r="AB66" s="199" t="str">
        <f>IF(DMA!A69="","",DMA!A69)</f>
        <v/>
      </c>
      <c r="AC66" s="199" t="str">
        <f>IF(DMA!$E69="","",DMA!$E69/5*100)</f>
        <v/>
      </c>
      <c r="AD66" s="199" t="str">
        <f>IF(DMA!J69="","",DMA!J69)</f>
        <v/>
      </c>
      <c r="AE66" s="199" t="str">
        <f>IF(DMA!L69="","",DMA!L69)</f>
        <v/>
      </c>
      <c r="AF66" s="199" t="str">
        <f>IF(DMA!T69="","",DMA!T69)</f>
        <v/>
      </c>
    </row>
    <row r="67" spans="1:32" x14ac:dyDescent="0.25">
      <c r="A67" s="130"/>
      <c r="B67" s="130"/>
      <c r="F67" s="766"/>
      <c r="U67" s="6">
        <v>66</v>
      </c>
      <c r="V67" s="199" t="str">
        <f t="shared" ref="V67:V130" si="10">IF(ISERROR(AVERAGEIF(AA:AA,U67,AC:AC)),"",AVERAGEIF(AA:AA,U67,AC:AC))</f>
        <v/>
      </c>
      <c r="W67" s="199" t="str">
        <f t="shared" si="7"/>
        <v/>
      </c>
      <c r="X67" s="199" t="str">
        <f t="shared" si="8"/>
        <v/>
      </c>
      <c r="Y67" s="199" t="str">
        <f t="shared" si="9"/>
        <v/>
      </c>
      <c r="AA67" s="6">
        <f t="shared" si="6"/>
        <v>1</v>
      </c>
      <c r="AB67" s="199" t="str">
        <f>IF(DMA!A70="","",DMA!A70)</f>
        <v/>
      </c>
      <c r="AC67" s="199" t="str">
        <f>IF(DMA!$E70="","",DMA!$E70/5*100)</f>
        <v/>
      </c>
      <c r="AD67" s="199" t="str">
        <f>IF(DMA!J70="","",DMA!J70)</f>
        <v/>
      </c>
      <c r="AE67" s="199" t="str">
        <f>IF(DMA!L70="","",DMA!L70)</f>
        <v/>
      </c>
      <c r="AF67" s="199" t="str">
        <f>IF(DMA!T70="","",DMA!T70)</f>
        <v/>
      </c>
    </row>
    <row r="68" spans="1:32" x14ac:dyDescent="0.25">
      <c r="A68" s="48"/>
      <c r="B68" s="48"/>
      <c r="F68" s="766"/>
      <c r="U68" s="6">
        <v>67</v>
      </c>
      <c r="V68" s="199" t="str">
        <f t="shared" si="10"/>
        <v/>
      </c>
      <c r="W68" s="199" t="str">
        <f t="shared" si="7"/>
        <v/>
      </c>
      <c r="X68" s="199" t="str">
        <f t="shared" si="8"/>
        <v/>
      </c>
      <c r="Y68" s="199" t="str">
        <f t="shared" si="9"/>
        <v/>
      </c>
      <c r="AA68" s="6">
        <f t="shared" ref="AA68:AA131" si="11">IF(AB68=AA67+1,AB68,AA67)</f>
        <v>1</v>
      </c>
      <c r="AB68" s="199" t="str">
        <f>IF(DMA!A71="","",DMA!A71)</f>
        <v/>
      </c>
      <c r="AC68" s="199" t="str">
        <f>IF(DMA!$E71="","",DMA!$E71/5*100)</f>
        <v/>
      </c>
      <c r="AD68" s="199" t="str">
        <f>IF(DMA!J71="","",DMA!J71)</f>
        <v/>
      </c>
      <c r="AE68" s="199" t="str">
        <f>IF(DMA!L71="","",DMA!L71)</f>
        <v/>
      </c>
      <c r="AF68" s="199" t="str">
        <f>IF(DMA!T71="","",DMA!T71)</f>
        <v/>
      </c>
    </row>
    <row r="69" spans="1:32" x14ac:dyDescent="0.25">
      <c r="A69" s="130"/>
      <c r="B69" s="130"/>
      <c r="F69" s="767"/>
      <c r="U69" s="6">
        <v>68</v>
      </c>
      <c r="V69" s="199" t="str">
        <f t="shared" si="10"/>
        <v/>
      </c>
      <c r="W69" s="199" t="str">
        <f t="shared" si="7"/>
        <v/>
      </c>
      <c r="X69" s="199" t="str">
        <f t="shared" si="8"/>
        <v/>
      </c>
      <c r="Y69" s="199" t="str">
        <f t="shared" si="9"/>
        <v/>
      </c>
      <c r="AA69" s="6">
        <f t="shared" si="11"/>
        <v>1</v>
      </c>
      <c r="AB69" s="199" t="str">
        <f>IF(DMA!A72="","",DMA!A72)</f>
        <v/>
      </c>
      <c r="AC69" s="199" t="str">
        <f>IF(DMA!$E72="","",DMA!$E72/5*100)</f>
        <v/>
      </c>
      <c r="AD69" s="199" t="str">
        <f>IF(DMA!J72="","",DMA!J72)</f>
        <v/>
      </c>
      <c r="AE69" s="199" t="str">
        <f>IF(DMA!L72="","",DMA!L72)</f>
        <v/>
      </c>
      <c r="AF69" s="199" t="str">
        <f>IF(DMA!T72="","",DMA!T72)</f>
        <v/>
      </c>
    </row>
    <row r="70" spans="1:32" x14ac:dyDescent="0.25">
      <c r="A70" s="48"/>
      <c r="B70" s="48"/>
      <c r="F70" s="766"/>
      <c r="U70" s="6">
        <v>69</v>
      </c>
      <c r="V70" s="199" t="str">
        <f t="shared" si="10"/>
        <v/>
      </c>
      <c r="W70" s="199" t="str">
        <f t="shared" si="7"/>
        <v/>
      </c>
      <c r="X70" s="199" t="str">
        <f t="shared" si="8"/>
        <v/>
      </c>
      <c r="Y70" s="199" t="str">
        <f t="shared" si="9"/>
        <v/>
      </c>
      <c r="AA70" s="6">
        <f t="shared" si="11"/>
        <v>1</v>
      </c>
      <c r="AB70" s="199" t="str">
        <f>IF(DMA!A73="","",DMA!A73)</f>
        <v/>
      </c>
      <c r="AC70" s="199" t="str">
        <f>IF(DMA!$E73="","",DMA!$E73/5*100)</f>
        <v/>
      </c>
      <c r="AD70" s="199" t="str">
        <f>IF(DMA!J73="","",DMA!J73)</f>
        <v/>
      </c>
      <c r="AE70" s="199" t="str">
        <f>IF(DMA!L73="","",DMA!L73)</f>
        <v/>
      </c>
      <c r="AF70" s="199" t="str">
        <f>IF(DMA!T73="","",DMA!T73)</f>
        <v/>
      </c>
    </row>
    <row r="71" spans="1:32" x14ac:dyDescent="0.25">
      <c r="A71" s="130"/>
      <c r="B71" s="130"/>
      <c r="F71" s="767"/>
      <c r="U71" s="6">
        <v>70</v>
      </c>
      <c r="V71" s="199" t="str">
        <f t="shared" si="10"/>
        <v/>
      </c>
      <c r="W71" s="199" t="str">
        <f t="shared" si="7"/>
        <v/>
      </c>
      <c r="X71" s="199" t="str">
        <f t="shared" si="8"/>
        <v/>
      </c>
      <c r="Y71" s="199" t="str">
        <f t="shared" si="9"/>
        <v/>
      </c>
      <c r="AA71" s="6">
        <f t="shared" si="11"/>
        <v>1</v>
      </c>
      <c r="AB71" s="199" t="str">
        <f>IF(DMA!A74="","",DMA!A74)</f>
        <v/>
      </c>
      <c r="AC71" s="199" t="str">
        <f>IF(DMA!$E74="","",DMA!$E74/5*100)</f>
        <v/>
      </c>
      <c r="AD71" s="199" t="str">
        <f>IF(DMA!J74="","",DMA!J74)</f>
        <v/>
      </c>
      <c r="AE71" s="199" t="str">
        <f>IF(DMA!L74="","",DMA!L74)</f>
        <v/>
      </c>
      <c r="AF71" s="199" t="str">
        <f>IF(DMA!T74="","",DMA!T74)</f>
        <v/>
      </c>
    </row>
    <row r="72" spans="1:32" x14ac:dyDescent="0.25">
      <c r="A72" s="48"/>
      <c r="B72" s="48"/>
      <c r="F72" s="767"/>
      <c r="U72" s="6">
        <v>71</v>
      </c>
      <c r="V72" s="199" t="str">
        <f t="shared" si="10"/>
        <v/>
      </c>
      <c r="W72" s="199" t="str">
        <f t="shared" si="7"/>
        <v/>
      </c>
      <c r="X72" s="199" t="str">
        <f t="shared" si="8"/>
        <v/>
      </c>
      <c r="Y72" s="199" t="str">
        <f t="shared" si="9"/>
        <v/>
      </c>
      <c r="AA72" s="6">
        <f t="shared" si="11"/>
        <v>1</v>
      </c>
      <c r="AB72" s="199" t="str">
        <f>IF(DMA!A75="","",DMA!A75)</f>
        <v/>
      </c>
      <c r="AC72" s="199" t="str">
        <f>IF(DMA!$E75="","",DMA!$E75/5*100)</f>
        <v/>
      </c>
      <c r="AD72" s="199" t="str">
        <f>IF(DMA!J75="","",DMA!J75)</f>
        <v/>
      </c>
      <c r="AE72" s="199" t="str">
        <f>IF(DMA!L75="","",DMA!L75)</f>
        <v/>
      </c>
      <c r="AF72" s="199" t="str">
        <f>IF(DMA!T75="","",DMA!T75)</f>
        <v/>
      </c>
    </row>
    <row r="73" spans="1:32" x14ac:dyDescent="0.25">
      <c r="A73" s="130"/>
      <c r="B73" s="130"/>
      <c r="F73" s="766"/>
      <c r="U73" s="6">
        <v>72</v>
      </c>
      <c r="V73" s="199" t="str">
        <f t="shared" si="10"/>
        <v/>
      </c>
      <c r="W73" s="199" t="str">
        <f t="shared" si="7"/>
        <v/>
      </c>
      <c r="X73" s="199" t="str">
        <f t="shared" si="8"/>
        <v/>
      </c>
      <c r="Y73" s="199" t="str">
        <f t="shared" si="9"/>
        <v/>
      </c>
      <c r="AA73" s="6">
        <f t="shared" si="11"/>
        <v>1</v>
      </c>
      <c r="AB73" s="199" t="str">
        <f>IF(DMA!A76="","",DMA!A76)</f>
        <v/>
      </c>
      <c r="AC73" s="199" t="str">
        <f>IF(DMA!$E76="","",DMA!$E76/5*100)</f>
        <v/>
      </c>
      <c r="AD73" s="199" t="str">
        <f>IF(DMA!J76="","",DMA!J76)</f>
        <v/>
      </c>
      <c r="AE73" s="199" t="str">
        <f>IF(DMA!L76="","",DMA!L76)</f>
        <v/>
      </c>
      <c r="AF73" s="199" t="str">
        <f>IF(DMA!T76="","",DMA!T76)</f>
        <v/>
      </c>
    </row>
    <row r="74" spans="1:32" x14ac:dyDescent="0.25">
      <c r="A74" s="48"/>
      <c r="B74" s="48"/>
      <c r="F74" s="766"/>
      <c r="U74" s="6">
        <v>73</v>
      </c>
      <c r="V74" s="199" t="str">
        <f t="shared" si="10"/>
        <v/>
      </c>
      <c r="W74" s="199" t="str">
        <f t="shared" si="7"/>
        <v/>
      </c>
      <c r="X74" s="199" t="str">
        <f t="shared" si="8"/>
        <v/>
      </c>
      <c r="Y74" s="199" t="str">
        <f t="shared" si="9"/>
        <v/>
      </c>
      <c r="AA74" s="6">
        <f t="shared" si="11"/>
        <v>1</v>
      </c>
      <c r="AB74" s="199" t="str">
        <f>IF(DMA!A77="","",DMA!A77)</f>
        <v/>
      </c>
      <c r="AC74" s="199" t="str">
        <f>IF(DMA!$E77="","",DMA!$E77/5*100)</f>
        <v/>
      </c>
      <c r="AD74" s="199" t="str">
        <f>IF(DMA!J77="","",DMA!J77)</f>
        <v/>
      </c>
      <c r="AE74" s="199" t="str">
        <f>IF(DMA!L77="","",DMA!L77)</f>
        <v/>
      </c>
      <c r="AF74" s="199" t="str">
        <f>IF(DMA!T77="","",DMA!T77)</f>
        <v/>
      </c>
    </row>
    <row r="75" spans="1:32" x14ac:dyDescent="0.25">
      <c r="A75" s="130"/>
      <c r="B75" s="130"/>
      <c r="F75" s="766"/>
      <c r="U75" s="6">
        <v>74</v>
      </c>
      <c r="V75" s="199" t="str">
        <f t="shared" si="10"/>
        <v/>
      </c>
      <c r="W75" s="199" t="str">
        <f t="shared" si="7"/>
        <v/>
      </c>
      <c r="X75" s="199" t="str">
        <f t="shared" si="8"/>
        <v/>
      </c>
      <c r="Y75" s="199" t="str">
        <f t="shared" si="9"/>
        <v/>
      </c>
      <c r="AA75" s="6">
        <f t="shared" si="11"/>
        <v>1</v>
      </c>
      <c r="AB75" s="199" t="str">
        <f>IF(DMA!A78="","",DMA!A78)</f>
        <v/>
      </c>
      <c r="AC75" s="199" t="str">
        <f>IF(DMA!$E78="","",DMA!$E78/5*100)</f>
        <v/>
      </c>
      <c r="AD75" s="199" t="str">
        <f>IF(DMA!J78="","",DMA!J78)</f>
        <v/>
      </c>
      <c r="AE75" s="199" t="str">
        <f>IF(DMA!L78="","",DMA!L78)</f>
        <v/>
      </c>
      <c r="AF75" s="199" t="str">
        <f>IF(DMA!T78="","",DMA!T78)</f>
        <v/>
      </c>
    </row>
    <row r="76" spans="1:32" x14ac:dyDescent="0.25">
      <c r="A76" s="48"/>
      <c r="B76" s="48"/>
      <c r="F76" s="767"/>
      <c r="U76" s="6">
        <v>75</v>
      </c>
      <c r="V76" s="199" t="str">
        <f t="shared" si="10"/>
        <v/>
      </c>
      <c r="W76" s="199" t="str">
        <f t="shared" ref="W76:W139" si="12">IF(ISERROR(AVERAGEIF($AA:$AA,$U76,AD:AD)),"",AVERAGEIF($AA:$AA,$U76,AD:AD))</f>
        <v/>
      </c>
      <c r="X76" s="199" t="str">
        <f t="shared" ref="X76:X139" si="13">IF(ISERROR(AVERAGEIF($AA:$AA,$U76,AE:AE)),"",AVERAGEIF($AA:$AA,$U76,AE:AE))</f>
        <v/>
      </c>
      <c r="Y76" s="199" t="str">
        <f t="shared" ref="Y76:Y139" si="14">IF(ISERROR(AVERAGEIF($AA:$AA,$U76,AF:AF)),"",AVERAGEIF($AA:$AA,$U76,AF:AF))</f>
        <v/>
      </c>
      <c r="AA76" s="6">
        <f t="shared" si="11"/>
        <v>1</v>
      </c>
      <c r="AB76" s="199" t="str">
        <f>IF(DMA!A79="","",DMA!A79)</f>
        <v/>
      </c>
      <c r="AC76" s="199" t="str">
        <f>IF(DMA!$E79="","",DMA!$E79/5*100)</f>
        <v/>
      </c>
      <c r="AD76" s="199" t="str">
        <f>IF(DMA!J79="","",DMA!J79)</f>
        <v/>
      </c>
      <c r="AE76" s="199" t="str">
        <f>IF(DMA!L79="","",DMA!L79)</f>
        <v/>
      </c>
      <c r="AF76" s="199" t="str">
        <f>IF(DMA!T79="","",DMA!T79)</f>
        <v/>
      </c>
    </row>
    <row r="77" spans="1:32" x14ac:dyDescent="0.25">
      <c r="A77" s="130"/>
      <c r="B77" s="130"/>
      <c r="F77" s="767"/>
      <c r="U77" s="6">
        <v>76</v>
      </c>
      <c r="V77" s="199" t="str">
        <f t="shared" si="10"/>
        <v/>
      </c>
      <c r="W77" s="199" t="str">
        <f t="shared" si="12"/>
        <v/>
      </c>
      <c r="X77" s="199" t="str">
        <f t="shared" si="13"/>
        <v/>
      </c>
      <c r="Y77" s="199" t="str">
        <f t="shared" si="14"/>
        <v/>
      </c>
      <c r="AA77" s="6">
        <f t="shared" si="11"/>
        <v>1</v>
      </c>
      <c r="AB77" s="199" t="str">
        <f>IF(DMA!A80="","",DMA!A80)</f>
        <v/>
      </c>
      <c r="AC77" s="199" t="str">
        <f>IF(DMA!$E80="","",DMA!$E80/5*100)</f>
        <v/>
      </c>
      <c r="AD77" s="199" t="str">
        <f>IF(DMA!J80="","",DMA!J80)</f>
        <v/>
      </c>
      <c r="AE77" s="199" t="str">
        <f>IF(DMA!L80="","",DMA!L80)</f>
        <v/>
      </c>
      <c r="AF77" s="199" t="str">
        <f>IF(DMA!T80="","",DMA!T80)</f>
        <v/>
      </c>
    </row>
    <row r="78" spans="1:32" x14ac:dyDescent="0.25">
      <c r="A78" s="48"/>
      <c r="B78" s="48"/>
      <c r="F78" s="766"/>
      <c r="U78" s="6">
        <v>77</v>
      </c>
      <c r="V78" s="199" t="str">
        <f t="shared" si="10"/>
        <v/>
      </c>
      <c r="W78" s="199" t="str">
        <f t="shared" si="12"/>
        <v/>
      </c>
      <c r="X78" s="199" t="str">
        <f t="shared" si="13"/>
        <v/>
      </c>
      <c r="Y78" s="199" t="str">
        <f t="shared" si="14"/>
        <v/>
      </c>
      <c r="AA78" s="6">
        <f t="shared" si="11"/>
        <v>1</v>
      </c>
      <c r="AB78" s="199" t="str">
        <f>IF(DMA!A81="","",DMA!A81)</f>
        <v/>
      </c>
      <c r="AC78" s="199" t="str">
        <f>IF(DMA!$E81="","",DMA!$E81/5*100)</f>
        <v/>
      </c>
      <c r="AD78" s="199" t="str">
        <f>IF(DMA!J81="","",DMA!J81)</f>
        <v/>
      </c>
      <c r="AE78" s="199" t="str">
        <f>IF(DMA!L81="","",DMA!L81)</f>
        <v/>
      </c>
      <c r="AF78" s="199" t="str">
        <f>IF(DMA!T81="","",DMA!T81)</f>
        <v/>
      </c>
    </row>
    <row r="79" spans="1:32" x14ac:dyDescent="0.25">
      <c r="A79" s="130"/>
      <c r="B79" s="130"/>
      <c r="F79" s="767"/>
      <c r="U79" s="6">
        <v>78</v>
      </c>
      <c r="V79" s="199" t="str">
        <f t="shared" si="10"/>
        <v/>
      </c>
      <c r="W79" s="199" t="str">
        <f t="shared" si="12"/>
        <v/>
      </c>
      <c r="X79" s="199" t="str">
        <f t="shared" si="13"/>
        <v/>
      </c>
      <c r="Y79" s="199" t="str">
        <f t="shared" si="14"/>
        <v/>
      </c>
      <c r="AA79" s="6">
        <f t="shared" si="11"/>
        <v>1</v>
      </c>
      <c r="AB79" s="199" t="str">
        <f>IF(DMA!A82="","",DMA!A82)</f>
        <v/>
      </c>
      <c r="AC79" s="199" t="str">
        <f>IF(DMA!$E82="","",DMA!$E82/5*100)</f>
        <v/>
      </c>
      <c r="AD79" s="199" t="str">
        <f>IF(DMA!J82="","",DMA!J82)</f>
        <v/>
      </c>
      <c r="AE79" s="199" t="str">
        <f>IF(DMA!L82="","",DMA!L82)</f>
        <v/>
      </c>
      <c r="AF79" s="199" t="str">
        <f>IF(DMA!T82="","",DMA!T82)</f>
        <v/>
      </c>
    </row>
    <row r="80" spans="1:32" x14ac:dyDescent="0.25">
      <c r="A80" s="48"/>
      <c r="B80" s="48"/>
      <c r="F80" s="766"/>
      <c r="U80" s="6">
        <v>79</v>
      </c>
      <c r="V80" s="199" t="str">
        <f t="shared" si="10"/>
        <v/>
      </c>
      <c r="W80" s="199" t="str">
        <f t="shared" si="12"/>
        <v/>
      </c>
      <c r="X80" s="199" t="str">
        <f t="shared" si="13"/>
        <v/>
      </c>
      <c r="Y80" s="199" t="str">
        <f t="shared" si="14"/>
        <v/>
      </c>
      <c r="AA80" s="6">
        <f t="shared" si="11"/>
        <v>1</v>
      </c>
      <c r="AB80" s="199" t="str">
        <f>IF(DMA!A83="","",DMA!A83)</f>
        <v/>
      </c>
      <c r="AC80" s="199" t="str">
        <f>IF(DMA!$E83="","",DMA!$E83/5*100)</f>
        <v/>
      </c>
      <c r="AD80" s="199" t="str">
        <f>IF(DMA!J83="","",DMA!J83)</f>
        <v/>
      </c>
      <c r="AE80" s="199" t="str">
        <f>IF(DMA!L83="","",DMA!L83)</f>
        <v/>
      </c>
      <c r="AF80" s="199" t="str">
        <f>IF(DMA!T83="","",DMA!T83)</f>
        <v/>
      </c>
    </row>
    <row r="81" spans="1:32" x14ac:dyDescent="0.25">
      <c r="A81" s="130"/>
      <c r="B81" s="130"/>
      <c r="F81" s="767"/>
      <c r="U81" s="6">
        <v>80</v>
      </c>
      <c r="V81" s="199" t="str">
        <f t="shared" si="10"/>
        <v/>
      </c>
      <c r="W81" s="199" t="str">
        <f t="shared" si="12"/>
        <v/>
      </c>
      <c r="X81" s="199" t="str">
        <f t="shared" si="13"/>
        <v/>
      </c>
      <c r="Y81" s="199" t="str">
        <f t="shared" si="14"/>
        <v/>
      </c>
      <c r="AA81" s="6">
        <f t="shared" si="11"/>
        <v>1</v>
      </c>
      <c r="AB81" s="199" t="str">
        <f>IF(DMA!A84="","",DMA!A84)</f>
        <v/>
      </c>
      <c r="AC81" s="199" t="str">
        <f>IF(DMA!$E84="","",DMA!$E84/5*100)</f>
        <v/>
      </c>
      <c r="AD81" s="199" t="str">
        <f>IF(DMA!J84="","",DMA!J84)</f>
        <v/>
      </c>
      <c r="AE81" s="199" t="str">
        <f>IF(DMA!L84="","",DMA!L84)</f>
        <v/>
      </c>
      <c r="AF81" s="199" t="str">
        <f>IF(DMA!T84="","",DMA!T84)</f>
        <v/>
      </c>
    </row>
    <row r="82" spans="1:32" x14ac:dyDescent="0.25">
      <c r="A82" s="48"/>
      <c r="B82" s="48"/>
      <c r="F82" s="766"/>
      <c r="U82" s="6">
        <v>81</v>
      </c>
      <c r="V82" s="199" t="str">
        <f t="shared" si="10"/>
        <v/>
      </c>
      <c r="W82" s="199" t="str">
        <f t="shared" si="12"/>
        <v/>
      </c>
      <c r="X82" s="199" t="str">
        <f t="shared" si="13"/>
        <v/>
      </c>
      <c r="Y82" s="199" t="str">
        <f t="shared" si="14"/>
        <v/>
      </c>
      <c r="AA82" s="6">
        <f t="shared" si="11"/>
        <v>1</v>
      </c>
      <c r="AB82" s="199" t="str">
        <f>IF(DMA!A85="","",DMA!A85)</f>
        <v/>
      </c>
      <c r="AC82" s="199" t="str">
        <f>IF(DMA!$E85="","",DMA!$E85/5*100)</f>
        <v/>
      </c>
      <c r="AD82" s="199" t="str">
        <f>IF(DMA!J85="","",DMA!J85)</f>
        <v/>
      </c>
      <c r="AE82" s="199" t="str">
        <f>IF(DMA!L85="","",DMA!L85)</f>
        <v/>
      </c>
      <c r="AF82" s="199" t="str">
        <f>IF(DMA!T85="","",DMA!T85)</f>
        <v/>
      </c>
    </row>
    <row r="83" spans="1:32" x14ac:dyDescent="0.25">
      <c r="A83" s="130"/>
      <c r="B83" s="130"/>
      <c r="F83" s="767"/>
      <c r="U83" s="6">
        <v>82</v>
      </c>
      <c r="V83" s="199" t="str">
        <f t="shared" si="10"/>
        <v/>
      </c>
      <c r="W83" s="199" t="str">
        <f t="shared" si="12"/>
        <v/>
      </c>
      <c r="X83" s="199" t="str">
        <f t="shared" si="13"/>
        <v/>
      </c>
      <c r="Y83" s="199" t="str">
        <f t="shared" si="14"/>
        <v/>
      </c>
      <c r="AA83" s="6">
        <f t="shared" si="11"/>
        <v>1</v>
      </c>
      <c r="AB83" s="199" t="str">
        <f>IF(DMA!A86="","",DMA!A86)</f>
        <v/>
      </c>
      <c r="AC83" s="199" t="str">
        <f>IF(DMA!$E86="","",DMA!$E86/5*100)</f>
        <v/>
      </c>
      <c r="AD83" s="199" t="str">
        <f>IF(DMA!J86="","",DMA!J86)</f>
        <v/>
      </c>
      <c r="AE83" s="199" t="str">
        <f>IF(DMA!L86="","",DMA!L86)</f>
        <v/>
      </c>
      <c r="AF83" s="199" t="str">
        <f>IF(DMA!T86="","",DMA!T86)</f>
        <v/>
      </c>
    </row>
    <row r="84" spans="1:32" x14ac:dyDescent="0.25">
      <c r="A84" s="48"/>
      <c r="B84" s="48"/>
      <c r="F84" s="767"/>
      <c r="U84" s="6">
        <v>83</v>
      </c>
      <c r="V84" s="199" t="str">
        <f t="shared" si="10"/>
        <v/>
      </c>
      <c r="W84" s="199" t="str">
        <f t="shared" si="12"/>
        <v/>
      </c>
      <c r="X84" s="199" t="str">
        <f t="shared" si="13"/>
        <v/>
      </c>
      <c r="Y84" s="199" t="str">
        <f t="shared" si="14"/>
        <v/>
      </c>
      <c r="AA84" s="6">
        <f t="shared" si="11"/>
        <v>1</v>
      </c>
      <c r="AB84" s="199" t="str">
        <f>IF(DMA!A87="","",DMA!A87)</f>
        <v/>
      </c>
      <c r="AC84" s="199" t="str">
        <f>IF(DMA!$E87="","",DMA!$E87/5*100)</f>
        <v/>
      </c>
      <c r="AD84" s="199" t="str">
        <f>IF(DMA!J87="","",DMA!J87)</f>
        <v/>
      </c>
      <c r="AE84" s="199" t="str">
        <f>IF(DMA!L87="","",DMA!L87)</f>
        <v/>
      </c>
      <c r="AF84" s="199" t="str">
        <f>IF(DMA!T87="","",DMA!T87)</f>
        <v/>
      </c>
    </row>
    <row r="85" spans="1:32" x14ac:dyDescent="0.25">
      <c r="A85" s="130"/>
      <c r="B85" s="130"/>
      <c r="F85" s="766"/>
      <c r="U85" s="6">
        <v>84</v>
      </c>
      <c r="V85" s="199" t="str">
        <f t="shared" si="10"/>
        <v/>
      </c>
      <c r="W85" s="199" t="str">
        <f t="shared" si="12"/>
        <v/>
      </c>
      <c r="X85" s="199" t="str">
        <f t="shared" si="13"/>
        <v/>
      </c>
      <c r="Y85" s="199" t="str">
        <f t="shared" si="14"/>
        <v/>
      </c>
      <c r="AA85" s="6">
        <f t="shared" si="11"/>
        <v>1</v>
      </c>
      <c r="AB85" s="199" t="str">
        <f>IF(DMA!A88="","",DMA!A88)</f>
        <v/>
      </c>
      <c r="AC85" s="199" t="str">
        <f>IF(DMA!$E88="","",DMA!$E88/5*100)</f>
        <v/>
      </c>
      <c r="AD85" s="199" t="str">
        <f>IF(DMA!J88="","",DMA!J88)</f>
        <v/>
      </c>
      <c r="AE85" s="199" t="str">
        <f>IF(DMA!L88="","",DMA!L88)</f>
        <v/>
      </c>
      <c r="AF85" s="199" t="str">
        <f>IF(DMA!T88="","",DMA!T88)</f>
        <v/>
      </c>
    </row>
    <row r="86" spans="1:32" x14ac:dyDescent="0.25">
      <c r="F86" s="766"/>
      <c r="U86" s="6">
        <v>85</v>
      </c>
      <c r="V86" s="199" t="str">
        <f t="shared" si="10"/>
        <v/>
      </c>
      <c r="W86" s="199" t="str">
        <f t="shared" si="12"/>
        <v/>
      </c>
      <c r="X86" s="199" t="str">
        <f t="shared" si="13"/>
        <v/>
      </c>
      <c r="Y86" s="199" t="str">
        <f t="shared" si="14"/>
        <v/>
      </c>
      <c r="AA86" s="6">
        <f t="shared" si="11"/>
        <v>1</v>
      </c>
      <c r="AB86" s="199" t="str">
        <f>IF(DMA!A89="","",DMA!A89)</f>
        <v/>
      </c>
      <c r="AC86" s="199" t="str">
        <f>IF(DMA!$E89="","",DMA!$E89/5*100)</f>
        <v/>
      </c>
      <c r="AD86" s="199" t="str">
        <f>IF(DMA!J89="","",DMA!J89)</f>
        <v/>
      </c>
      <c r="AE86" s="199" t="str">
        <f>IF(DMA!L89="","",DMA!L89)</f>
        <v/>
      </c>
      <c r="AF86" s="199" t="str">
        <f>IF(DMA!T89="","",DMA!T89)</f>
        <v/>
      </c>
    </row>
    <row r="87" spans="1:32" x14ac:dyDescent="0.25">
      <c r="F87" s="767"/>
      <c r="U87" s="6">
        <v>86</v>
      </c>
      <c r="V87" s="199" t="str">
        <f t="shared" si="10"/>
        <v/>
      </c>
      <c r="W87" s="199" t="str">
        <f t="shared" si="12"/>
        <v/>
      </c>
      <c r="X87" s="199" t="str">
        <f t="shared" si="13"/>
        <v/>
      </c>
      <c r="Y87" s="199" t="str">
        <f t="shared" si="14"/>
        <v/>
      </c>
      <c r="AA87" s="6">
        <f t="shared" si="11"/>
        <v>1</v>
      </c>
      <c r="AB87" s="199" t="str">
        <f>IF(DMA!A90="","",DMA!A90)</f>
        <v/>
      </c>
      <c r="AC87" s="199" t="str">
        <f>IF(DMA!$E90="","",DMA!$E90/5*100)</f>
        <v/>
      </c>
      <c r="AD87" s="199" t="str">
        <f>IF(DMA!J90="","",DMA!J90)</f>
        <v/>
      </c>
      <c r="AE87" s="199" t="str">
        <f>IF(DMA!L90="","",DMA!L90)</f>
        <v/>
      </c>
      <c r="AF87" s="199" t="str">
        <f>IF(DMA!T90="","",DMA!T90)</f>
        <v/>
      </c>
    </row>
    <row r="88" spans="1:32" x14ac:dyDescent="0.25">
      <c r="F88" s="767"/>
      <c r="U88" s="6">
        <v>87</v>
      </c>
      <c r="V88" s="199" t="str">
        <f t="shared" si="10"/>
        <v/>
      </c>
      <c r="W88" s="199" t="str">
        <f t="shared" si="12"/>
        <v/>
      </c>
      <c r="X88" s="199" t="str">
        <f t="shared" si="13"/>
        <v/>
      </c>
      <c r="Y88" s="199" t="str">
        <f t="shared" si="14"/>
        <v/>
      </c>
      <c r="AA88" s="6">
        <f t="shared" si="11"/>
        <v>1</v>
      </c>
      <c r="AB88" s="199" t="str">
        <f>IF(DMA!A91="","",DMA!A91)</f>
        <v/>
      </c>
      <c r="AC88" s="199" t="str">
        <f>IF(DMA!$E91="","",DMA!$E91/5*100)</f>
        <v/>
      </c>
      <c r="AD88" s="199" t="str">
        <f>IF(DMA!J91="","",DMA!J91)</f>
        <v/>
      </c>
      <c r="AE88" s="199" t="str">
        <f>IF(DMA!L91="","",DMA!L91)</f>
        <v/>
      </c>
      <c r="AF88" s="199" t="str">
        <f>IF(DMA!T91="","",DMA!T91)</f>
        <v/>
      </c>
    </row>
    <row r="89" spans="1:32" x14ac:dyDescent="0.25">
      <c r="F89" s="768"/>
      <c r="U89" s="6">
        <v>88</v>
      </c>
      <c r="V89" s="199" t="str">
        <f t="shared" si="10"/>
        <v/>
      </c>
      <c r="W89" s="199" t="str">
        <f t="shared" si="12"/>
        <v/>
      </c>
      <c r="X89" s="199" t="str">
        <f t="shared" si="13"/>
        <v/>
      </c>
      <c r="Y89" s="199" t="str">
        <f t="shared" si="14"/>
        <v/>
      </c>
      <c r="AA89" s="6">
        <f t="shared" si="11"/>
        <v>1</v>
      </c>
      <c r="AB89" s="199" t="str">
        <f>IF(DMA!A92="","",DMA!A92)</f>
        <v/>
      </c>
      <c r="AC89" s="199" t="str">
        <f>IF(DMA!$E92="","",DMA!$E92/5*100)</f>
        <v/>
      </c>
      <c r="AD89" s="199" t="str">
        <f>IF(DMA!J92="","",DMA!J92)</f>
        <v/>
      </c>
      <c r="AE89" s="199" t="str">
        <f>IF(DMA!L92="","",DMA!L92)</f>
        <v/>
      </c>
      <c r="AF89" s="199" t="str">
        <f>IF(DMA!T92="","",DMA!T92)</f>
        <v/>
      </c>
    </row>
    <row r="90" spans="1:32" x14ac:dyDescent="0.25">
      <c r="F90" s="766"/>
      <c r="U90" s="6">
        <v>89</v>
      </c>
      <c r="V90" s="199" t="str">
        <f t="shared" si="10"/>
        <v/>
      </c>
      <c r="W90" s="199" t="str">
        <f t="shared" si="12"/>
        <v/>
      </c>
      <c r="X90" s="199" t="str">
        <f t="shared" si="13"/>
        <v/>
      </c>
      <c r="Y90" s="199" t="str">
        <f t="shared" si="14"/>
        <v/>
      </c>
      <c r="AA90" s="6">
        <f t="shared" si="11"/>
        <v>1</v>
      </c>
      <c r="AB90" s="199" t="str">
        <f>IF(DMA!A93="","",DMA!A93)</f>
        <v/>
      </c>
      <c r="AC90" s="199" t="str">
        <f>IF(DMA!$E93="","",DMA!$E93/5*100)</f>
        <v/>
      </c>
      <c r="AD90" s="199" t="str">
        <f>IF(DMA!J93="","",DMA!J93)</f>
        <v/>
      </c>
      <c r="AE90" s="199" t="str">
        <f>IF(DMA!L93="","",DMA!L93)</f>
        <v/>
      </c>
      <c r="AF90" s="199" t="str">
        <f>IF(DMA!T93="","",DMA!T93)</f>
        <v/>
      </c>
    </row>
    <row r="91" spans="1:32" x14ac:dyDescent="0.25">
      <c r="F91" s="768"/>
      <c r="U91" s="6">
        <v>90</v>
      </c>
      <c r="V91" s="199" t="str">
        <f t="shared" si="10"/>
        <v/>
      </c>
      <c r="W91" s="199" t="str">
        <f t="shared" si="12"/>
        <v/>
      </c>
      <c r="X91" s="199" t="str">
        <f t="shared" si="13"/>
        <v/>
      </c>
      <c r="Y91" s="199" t="str">
        <f t="shared" si="14"/>
        <v/>
      </c>
      <c r="AA91" s="6">
        <f t="shared" si="11"/>
        <v>1</v>
      </c>
      <c r="AB91" s="199" t="str">
        <f>IF(DMA!A94="","",DMA!A94)</f>
        <v/>
      </c>
      <c r="AC91" s="199" t="str">
        <f>IF(DMA!$E94="","",DMA!$E94/5*100)</f>
        <v/>
      </c>
      <c r="AD91" s="199" t="str">
        <f>IF(DMA!J94="","",DMA!J94)</f>
        <v/>
      </c>
      <c r="AE91" s="199" t="str">
        <f>IF(DMA!L94="","",DMA!L94)</f>
        <v/>
      </c>
      <c r="AF91" s="199" t="str">
        <f>IF(DMA!T94="","",DMA!T94)</f>
        <v/>
      </c>
    </row>
    <row r="92" spans="1:32" x14ac:dyDescent="0.25">
      <c r="F92" s="766"/>
      <c r="U92" s="6">
        <v>91</v>
      </c>
      <c r="V92" s="199" t="str">
        <f t="shared" si="10"/>
        <v/>
      </c>
      <c r="W92" s="199" t="str">
        <f t="shared" si="12"/>
        <v/>
      </c>
      <c r="X92" s="199" t="str">
        <f t="shared" si="13"/>
        <v/>
      </c>
      <c r="Y92" s="199" t="str">
        <f t="shared" si="14"/>
        <v/>
      </c>
      <c r="AA92" s="6">
        <f t="shared" si="11"/>
        <v>1</v>
      </c>
      <c r="AB92" s="199" t="str">
        <f>IF(DMA!A95="","",DMA!A95)</f>
        <v/>
      </c>
      <c r="AC92" s="199" t="str">
        <f>IF(DMA!$E95="","",DMA!$E95/5*100)</f>
        <v/>
      </c>
      <c r="AD92" s="199" t="str">
        <f>IF(DMA!J95="","",DMA!J95)</f>
        <v/>
      </c>
      <c r="AE92" s="199" t="str">
        <f>IF(DMA!L95="","",DMA!L95)</f>
        <v/>
      </c>
      <c r="AF92" s="199" t="str">
        <f>IF(DMA!T95="","",DMA!T95)</f>
        <v/>
      </c>
    </row>
    <row r="93" spans="1:32" x14ac:dyDescent="0.25">
      <c r="F93" s="768"/>
      <c r="U93" s="6">
        <v>92</v>
      </c>
      <c r="V93" s="199" t="str">
        <f t="shared" si="10"/>
        <v/>
      </c>
      <c r="W93" s="199" t="str">
        <f t="shared" si="12"/>
        <v/>
      </c>
      <c r="X93" s="199" t="str">
        <f t="shared" si="13"/>
        <v/>
      </c>
      <c r="Y93" s="199" t="str">
        <f t="shared" si="14"/>
        <v/>
      </c>
      <c r="AA93" s="6">
        <f t="shared" si="11"/>
        <v>1</v>
      </c>
      <c r="AB93" s="199" t="str">
        <f>IF(DMA!A96="","",DMA!A96)</f>
        <v/>
      </c>
      <c r="AC93" s="199" t="str">
        <f>IF(DMA!$E96="","",DMA!$E96/5*100)</f>
        <v/>
      </c>
      <c r="AD93" s="199" t="str">
        <f>IF(DMA!J96="","",DMA!J96)</f>
        <v/>
      </c>
      <c r="AE93" s="199" t="str">
        <f>IF(DMA!L96="","",DMA!L96)</f>
        <v/>
      </c>
      <c r="AF93" s="199" t="str">
        <f>IF(DMA!T96="","",DMA!T96)</f>
        <v/>
      </c>
    </row>
    <row r="94" spans="1:32" x14ac:dyDescent="0.25">
      <c r="F94" s="766"/>
      <c r="U94" s="6">
        <v>93</v>
      </c>
      <c r="V94" s="199" t="str">
        <f t="shared" si="10"/>
        <v/>
      </c>
      <c r="W94" s="199" t="str">
        <f t="shared" si="12"/>
        <v/>
      </c>
      <c r="X94" s="199" t="str">
        <f t="shared" si="13"/>
        <v/>
      </c>
      <c r="Y94" s="199" t="str">
        <f t="shared" si="14"/>
        <v/>
      </c>
      <c r="AA94" s="6">
        <f t="shared" si="11"/>
        <v>1</v>
      </c>
      <c r="AB94" s="199" t="str">
        <f>IF(DMA!A97="","",DMA!A97)</f>
        <v/>
      </c>
      <c r="AC94" s="199" t="str">
        <f>IF(DMA!$E97="","",DMA!$E97/5*100)</f>
        <v/>
      </c>
      <c r="AD94" s="199" t="str">
        <f>IF(DMA!J97="","",DMA!J97)</f>
        <v/>
      </c>
      <c r="AE94" s="199" t="str">
        <f>IF(DMA!L97="","",DMA!L97)</f>
        <v/>
      </c>
      <c r="AF94" s="199" t="str">
        <f>IF(DMA!T97="","",DMA!T97)</f>
        <v/>
      </c>
    </row>
    <row r="95" spans="1:32" x14ac:dyDescent="0.25">
      <c r="F95" s="768"/>
      <c r="U95" s="6">
        <v>94</v>
      </c>
      <c r="V95" s="199" t="str">
        <f t="shared" si="10"/>
        <v/>
      </c>
      <c r="W95" s="199" t="str">
        <f t="shared" si="12"/>
        <v/>
      </c>
      <c r="X95" s="199" t="str">
        <f t="shared" si="13"/>
        <v/>
      </c>
      <c r="Y95" s="199" t="str">
        <f t="shared" si="14"/>
        <v/>
      </c>
      <c r="AA95" s="6">
        <f t="shared" si="11"/>
        <v>1</v>
      </c>
      <c r="AB95" s="199" t="str">
        <f>IF(DMA!A98="","",DMA!A98)</f>
        <v/>
      </c>
      <c r="AC95" s="199" t="str">
        <f>IF(DMA!$E98="","",DMA!$E98/5*100)</f>
        <v/>
      </c>
      <c r="AD95" s="199" t="str">
        <f>IF(DMA!J98="","",DMA!J98)</f>
        <v/>
      </c>
      <c r="AE95" s="199" t="str">
        <f>IF(DMA!L98="","",DMA!L98)</f>
        <v/>
      </c>
      <c r="AF95" s="199" t="str">
        <f>IF(DMA!T98="","",DMA!T98)</f>
        <v/>
      </c>
    </row>
    <row r="96" spans="1:32" x14ac:dyDescent="0.25">
      <c r="F96" s="766"/>
      <c r="U96" s="6">
        <v>95</v>
      </c>
      <c r="V96" s="199" t="str">
        <f t="shared" si="10"/>
        <v/>
      </c>
      <c r="W96" s="199" t="str">
        <f t="shared" si="12"/>
        <v/>
      </c>
      <c r="X96" s="199" t="str">
        <f t="shared" si="13"/>
        <v/>
      </c>
      <c r="Y96" s="199" t="str">
        <f t="shared" si="14"/>
        <v/>
      </c>
      <c r="AA96" s="6">
        <f t="shared" si="11"/>
        <v>1</v>
      </c>
      <c r="AB96" s="199" t="str">
        <f>IF(DMA!A99="","",DMA!A99)</f>
        <v/>
      </c>
      <c r="AC96" s="199" t="str">
        <f>IF(DMA!$E99="","",DMA!$E99/5*100)</f>
        <v/>
      </c>
      <c r="AD96" s="199" t="str">
        <f>IF(DMA!J99="","",DMA!J99)</f>
        <v/>
      </c>
      <c r="AE96" s="199" t="str">
        <f>IF(DMA!L99="","",DMA!L99)</f>
        <v/>
      </c>
      <c r="AF96" s="199" t="str">
        <f>IF(DMA!T99="","",DMA!T99)</f>
        <v/>
      </c>
    </row>
    <row r="97" spans="6:32" x14ac:dyDescent="0.25">
      <c r="F97" s="766"/>
      <c r="U97" s="6">
        <v>96</v>
      </c>
      <c r="V97" s="199" t="str">
        <f t="shared" si="10"/>
        <v/>
      </c>
      <c r="W97" s="199" t="str">
        <f t="shared" si="12"/>
        <v/>
      </c>
      <c r="X97" s="199" t="str">
        <f t="shared" si="13"/>
        <v/>
      </c>
      <c r="Y97" s="199" t="str">
        <f t="shared" si="14"/>
        <v/>
      </c>
      <c r="AA97" s="6">
        <f t="shared" si="11"/>
        <v>1</v>
      </c>
      <c r="AB97" s="199" t="str">
        <f>IF(DMA!A100="","",DMA!A100)</f>
        <v/>
      </c>
      <c r="AC97" s="199" t="str">
        <f>IF(DMA!$E100="","",DMA!$E100/5*100)</f>
        <v/>
      </c>
      <c r="AD97" s="199" t="str">
        <f>IF(DMA!J100="","",DMA!J100)</f>
        <v/>
      </c>
      <c r="AE97" s="199" t="str">
        <f>IF(DMA!L100="","",DMA!L100)</f>
        <v/>
      </c>
      <c r="AF97" s="199" t="str">
        <f>IF(DMA!T100="","",DMA!T100)</f>
        <v/>
      </c>
    </row>
    <row r="98" spans="6:32" x14ac:dyDescent="0.25">
      <c r="F98" s="768"/>
      <c r="U98" s="6">
        <v>97</v>
      </c>
      <c r="V98" s="199" t="str">
        <f t="shared" si="10"/>
        <v/>
      </c>
      <c r="W98" s="199" t="str">
        <f t="shared" si="12"/>
        <v/>
      </c>
      <c r="X98" s="199" t="str">
        <f t="shared" si="13"/>
        <v/>
      </c>
      <c r="Y98" s="199" t="str">
        <f t="shared" si="14"/>
        <v/>
      </c>
      <c r="AA98" s="6">
        <f t="shared" si="11"/>
        <v>1</v>
      </c>
      <c r="AB98" s="199" t="str">
        <f>IF(DMA!A101="","",DMA!A101)</f>
        <v/>
      </c>
      <c r="AC98" s="199" t="str">
        <f>IF(DMA!$E101="","",DMA!$E101/5*100)</f>
        <v/>
      </c>
      <c r="AD98" s="199" t="str">
        <f>IF(DMA!J101="","",DMA!J101)</f>
        <v/>
      </c>
      <c r="AE98" s="199" t="str">
        <f>IF(DMA!L101="","",DMA!L101)</f>
        <v/>
      </c>
      <c r="AF98" s="199" t="str">
        <f>IF(DMA!T101="","",DMA!T101)</f>
        <v/>
      </c>
    </row>
    <row r="99" spans="6:32" x14ac:dyDescent="0.25">
      <c r="F99" s="766"/>
      <c r="U99" s="6">
        <v>98</v>
      </c>
      <c r="V99" s="199" t="str">
        <f t="shared" si="10"/>
        <v/>
      </c>
      <c r="W99" s="199" t="str">
        <f t="shared" si="12"/>
        <v/>
      </c>
      <c r="X99" s="199" t="str">
        <f t="shared" si="13"/>
        <v/>
      </c>
      <c r="Y99" s="199" t="str">
        <f t="shared" si="14"/>
        <v/>
      </c>
      <c r="AA99" s="6">
        <f t="shared" si="11"/>
        <v>1</v>
      </c>
      <c r="AB99" s="199" t="str">
        <f>IF(DMA!A102="","",DMA!A102)</f>
        <v/>
      </c>
      <c r="AC99" s="199" t="str">
        <f>IF(DMA!$E102="","",DMA!$E102/5*100)</f>
        <v/>
      </c>
      <c r="AD99" s="199" t="str">
        <f>IF(DMA!J102="","",DMA!J102)</f>
        <v/>
      </c>
      <c r="AE99" s="199" t="str">
        <f>IF(DMA!L102="","",DMA!L102)</f>
        <v/>
      </c>
      <c r="AF99" s="199" t="str">
        <f>IF(DMA!T102="","",DMA!T102)</f>
        <v/>
      </c>
    </row>
    <row r="100" spans="6:32" x14ac:dyDescent="0.25">
      <c r="F100" s="768"/>
      <c r="U100" s="6">
        <v>99</v>
      </c>
      <c r="V100" s="199" t="str">
        <f t="shared" si="10"/>
        <v/>
      </c>
      <c r="W100" s="199" t="str">
        <f t="shared" si="12"/>
        <v/>
      </c>
      <c r="X100" s="199" t="str">
        <f t="shared" si="13"/>
        <v/>
      </c>
      <c r="Y100" s="199" t="str">
        <f t="shared" si="14"/>
        <v/>
      </c>
      <c r="AA100" s="6">
        <f t="shared" si="11"/>
        <v>1</v>
      </c>
      <c r="AB100" s="199" t="str">
        <f>IF(DMA!A103="","",DMA!A103)</f>
        <v/>
      </c>
      <c r="AC100" s="199" t="str">
        <f>IF(DMA!$E103="","",DMA!$E103/5*100)</f>
        <v/>
      </c>
      <c r="AD100" s="199" t="str">
        <f>IF(DMA!J103="","",DMA!J103)</f>
        <v/>
      </c>
      <c r="AE100" s="199" t="str">
        <f>IF(DMA!L103="","",DMA!L103)</f>
        <v/>
      </c>
      <c r="AF100" s="199" t="str">
        <f>IF(DMA!T103="","",DMA!T103)</f>
        <v/>
      </c>
    </row>
    <row r="101" spans="6:32" x14ac:dyDescent="0.25">
      <c r="F101" s="766"/>
      <c r="U101" s="6">
        <v>100</v>
      </c>
      <c r="V101" s="199" t="str">
        <f t="shared" si="10"/>
        <v/>
      </c>
      <c r="W101" s="199" t="str">
        <f t="shared" si="12"/>
        <v/>
      </c>
      <c r="X101" s="199" t="str">
        <f t="shared" si="13"/>
        <v/>
      </c>
      <c r="Y101" s="199" t="str">
        <f t="shared" si="14"/>
        <v/>
      </c>
      <c r="AA101" s="6">
        <f t="shared" si="11"/>
        <v>1</v>
      </c>
      <c r="AB101" s="199" t="str">
        <f>IF(DMA!A104="","",DMA!A104)</f>
        <v/>
      </c>
      <c r="AC101" s="199" t="str">
        <f>IF(DMA!$E104="","",DMA!$E104/5*100)</f>
        <v/>
      </c>
      <c r="AD101" s="199" t="str">
        <f>IF(DMA!J104="","",DMA!J104)</f>
        <v/>
      </c>
      <c r="AE101" s="199" t="str">
        <f>IF(DMA!L104="","",DMA!L104)</f>
        <v/>
      </c>
      <c r="AF101" s="199" t="str">
        <f>IF(DMA!T104="","",DMA!T104)</f>
        <v/>
      </c>
    </row>
    <row r="102" spans="6:32" x14ac:dyDescent="0.25">
      <c r="F102" s="768"/>
      <c r="U102" s="6">
        <v>101</v>
      </c>
      <c r="V102" s="199" t="str">
        <f t="shared" si="10"/>
        <v/>
      </c>
      <c r="W102" s="199" t="str">
        <f t="shared" si="12"/>
        <v/>
      </c>
      <c r="X102" s="199" t="str">
        <f t="shared" si="13"/>
        <v/>
      </c>
      <c r="Y102" s="199" t="str">
        <f t="shared" si="14"/>
        <v/>
      </c>
      <c r="AA102" s="6">
        <f t="shared" si="11"/>
        <v>1</v>
      </c>
      <c r="AB102" s="199" t="str">
        <f>IF(DMA!A105="","",DMA!A105)</f>
        <v/>
      </c>
      <c r="AC102" s="199" t="str">
        <f>IF(DMA!$E105="","",DMA!$E105/5*100)</f>
        <v/>
      </c>
      <c r="AD102" s="199" t="str">
        <f>IF(DMA!J105="","",DMA!J105)</f>
        <v/>
      </c>
      <c r="AE102" s="199" t="str">
        <f>IF(DMA!L105="","",DMA!L105)</f>
        <v/>
      </c>
      <c r="AF102" s="199" t="str">
        <f>IF(DMA!T105="","",DMA!T105)</f>
        <v/>
      </c>
    </row>
    <row r="103" spans="6:32" x14ac:dyDescent="0.25">
      <c r="F103" s="766"/>
      <c r="U103" s="6">
        <v>102</v>
      </c>
      <c r="V103" s="199" t="str">
        <f t="shared" si="10"/>
        <v/>
      </c>
      <c r="W103" s="199" t="str">
        <f t="shared" si="12"/>
        <v/>
      </c>
      <c r="X103" s="199" t="str">
        <f t="shared" si="13"/>
        <v/>
      </c>
      <c r="Y103" s="199" t="str">
        <f t="shared" si="14"/>
        <v/>
      </c>
      <c r="AA103" s="6">
        <f t="shared" si="11"/>
        <v>1</v>
      </c>
      <c r="AB103" s="199" t="str">
        <f>IF(DMA!A106="","",DMA!A106)</f>
        <v/>
      </c>
      <c r="AC103" s="199" t="str">
        <f>IF(DMA!$E106="","",DMA!$E106/5*100)</f>
        <v/>
      </c>
      <c r="AD103" s="199" t="str">
        <f>IF(DMA!J106="","",DMA!J106)</f>
        <v/>
      </c>
      <c r="AE103" s="199" t="str">
        <f>IF(DMA!L106="","",DMA!L106)</f>
        <v/>
      </c>
      <c r="AF103" s="199" t="str">
        <f>IF(DMA!T106="","",DMA!T106)</f>
        <v/>
      </c>
    </row>
    <row r="104" spans="6:32" x14ac:dyDescent="0.25">
      <c r="F104" s="768"/>
      <c r="U104" s="6">
        <v>103</v>
      </c>
      <c r="V104" s="199" t="str">
        <f t="shared" si="10"/>
        <v/>
      </c>
      <c r="W104" s="199" t="str">
        <f t="shared" si="12"/>
        <v/>
      </c>
      <c r="X104" s="199" t="str">
        <f t="shared" si="13"/>
        <v/>
      </c>
      <c r="Y104" s="199" t="str">
        <f t="shared" si="14"/>
        <v/>
      </c>
      <c r="AA104" s="6">
        <f t="shared" si="11"/>
        <v>1</v>
      </c>
      <c r="AB104" s="199" t="str">
        <f>IF(DMA!A107="","",DMA!A107)</f>
        <v/>
      </c>
      <c r="AC104" s="199" t="str">
        <f>IF(DMA!$E107="","",DMA!$E107/5*100)</f>
        <v/>
      </c>
      <c r="AD104" s="199" t="str">
        <f>IF(DMA!J107="","",DMA!J107)</f>
        <v/>
      </c>
      <c r="AE104" s="199" t="str">
        <f>IF(DMA!L107="","",DMA!L107)</f>
        <v/>
      </c>
      <c r="AF104" s="199" t="str">
        <f>IF(DMA!T107="","",DMA!T107)</f>
        <v/>
      </c>
    </row>
    <row r="105" spans="6:32" x14ac:dyDescent="0.25">
      <c r="F105" s="766"/>
      <c r="U105" s="6">
        <v>104</v>
      </c>
      <c r="V105" s="199" t="str">
        <f t="shared" si="10"/>
        <v/>
      </c>
      <c r="W105" s="199" t="str">
        <f t="shared" si="12"/>
        <v/>
      </c>
      <c r="X105" s="199" t="str">
        <f t="shared" si="13"/>
        <v/>
      </c>
      <c r="Y105" s="199" t="str">
        <f t="shared" si="14"/>
        <v/>
      </c>
      <c r="AA105" s="6">
        <f t="shared" si="11"/>
        <v>1</v>
      </c>
      <c r="AB105" s="199" t="str">
        <f>IF(DMA!A108="","",DMA!A108)</f>
        <v/>
      </c>
      <c r="AC105" s="199" t="str">
        <f>IF(DMA!$E108="","",DMA!$E108/5*100)</f>
        <v/>
      </c>
      <c r="AD105" s="199" t="str">
        <f>IF(DMA!J108="","",DMA!J108)</f>
        <v/>
      </c>
      <c r="AE105" s="199" t="str">
        <f>IF(DMA!L108="","",DMA!L108)</f>
        <v/>
      </c>
      <c r="AF105" s="199" t="str">
        <f>IF(DMA!T108="","",DMA!T108)</f>
        <v/>
      </c>
    </row>
    <row r="106" spans="6:32" x14ac:dyDescent="0.25">
      <c r="F106" s="768"/>
      <c r="U106" s="6">
        <v>105</v>
      </c>
      <c r="V106" s="199" t="str">
        <f t="shared" si="10"/>
        <v/>
      </c>
      <c r="W106" s="199" t="str">
        <f t="shared" si="12"/>
        <v/>
      </c>
      <c r="X106" s="199" t="str">
        <f t="shared" si="13"/>
        <v/>
      </c>
      <c r="Y106" s="199" t="str">
        <f t="shared" si="14"/>
        <v/>
      </c>
      <c r="AA106" s="6">
        <f t="shared" si="11"/>
        <v>1</v>
      </c>
      <c r="AB106" s="199" t="str">
        <f>IF(DMA!A109="","",DMA!A109)</f>
        <v/>
      </c>
      <c r="AC106" s="199" t="str">
        <f>IF(DMA!$E109="","",DMA!$E109/5*100)</f>
        <v/>
      </c>
      <c r="AD106" s="199" t="str">
        <f>IF(DMA!J109="","",DMA!J109)</f>
        <v/>
      </c>
      <c r="AE106" s="199" t="str">
        <f>IF(DMA!L109="","",DMA!L109)</f>
        <v/>
      </c>
      <c r="AF106" s="199" t="str">
        <f>IF(DMA!T109="","",DMA!T109)</f>
        <v/>
      </c>
    </row>
    <row r="107" spans="6:32" x14ac:dyDescent="0.25">
      <c r="F107" s="766"/>
      <c r="U107" s="6">
        <v>106</v>
      </c>
      <c r="V107" s="199" t="str">
        <f t="shared" si="10"/>
        <v/>
      </c>
      <c r="W107" s="199" t="str">
        <f t="shared" si="12"/>
        <v/>
      </c>
      <c r="X107" s="199" t="str">
        <f t="shared" si="13"/>
        <v/>
      </c>
      <c r="Y107" s="199" t="str">
        <f t="shared" si="14"/>
        <v/>
      </c>
      <c r="AA107" s="6">
        <f t="shared" si="11"/>
        <v>1</v>
      </c>
      <c r="AB107" s="199" t="str">
        <f>IF(DMA!A110="","",DMA!A110)</f>
        <v/>
      </c>
      <c r="AC107" s="199" t="str">
        <f>IF(DMA!$E110="","",DMA!$E110/5*100)</f>
        <v/>
      </c>
      <c r="AD107" s="199" t="str">
        <f>IF(DMA!J110="","",DMA!J110)</f>
        <v/>
      </c>
      <c r="AE107" s="199" t="str">
        <f>IF(DMA!L110="","",DMA!L110)</f>
        <v/>
      </c>
      <c r="AF107" s="199" t="str">
        <f>IF(DMA!T110="","",DMA!T110)</f>
        <v/>
      </c>
    </row>
    <row r="108" spans="6:32" x14ac:dyDescent="0.25">
      <c r="F108" s="768"/>
      <c r="U108" s="6">
        <v>107</v>
      </c>
      <c r="V108" s="199" t="str">
        <f t="shared" si="10"/>
        <v/>
      </c>
      <c r="W108" s="199" t="str">
        <f t="shared" si="12"/>
        <v/>
      </c>
      <c r="X108" s="199" t="str">
        <f t="shared" si="13"/>
        <v/>
      </c>
      <c r="Y108" s="199" t="str">
        <f t="shared" si="14"/>
        <v/>
      </c>
      <c r="AA108" s="6">
        <f t="shared" si="11"/>
        <v>1</v>
      </c>
      <c r="AB108" s="199" t="str">
        <f>IF(DMA!A111="","",DMA!A111)</f>
        <v/>
      </c>
      <c r="AC108" s="199" t="str">
        <f>IF(DMA!$E111="","",DMA!$E111/5*100)</f>
        <v/>
      </c>
      <c r="AD108" s="199" t="str">
        <f>IF(DMA!J111="","",DMA!J111)</f>
        <v/>
      </c>
      <c r="AE108" s="199" t="str">
        <f>IF(DMA!L111="","",DMA!L111)</f>
        <v/>
      </c>
      <c r="AF108" s="199" t="str">
        <f>IF(DMA!T111="","",DMA!T111)</f>
        <v/>
      </c>
    </row>
    <row r="109" spans="6:32" x14ac:dyDescent="0.25">
      <c r="F109" s="766"/>
      <c r="U109" s="6">
        <v>108</v>
      </c>
      <c r="V109" s="199" t="str">
        <f t="shared" si="10"/>
        <v/>
      </c>
      <c r="W109" s="199" t="str">
        <f t="shared" si="12"/>
        <v/>
      </c>
      <c r="X109" s="199" t="str">
        <f t="shared" si="13"/>
        <v/>
      </c>
      <c r="Y109" s="199" t="str">
        <f t="shared" si="14"/>
        <v/>
      </c>
      <c r="AA109" s="6">
        <f t="shared" si="11"/>
        <v>1</v>
      </c>
      <c r="AB109" s="199" t="str">
        <f>IF(DMA!A112="","",DMA!A112)</f>
        <v/>
      </c>
      <c r="AC109" s="199" t="str">
        <f>IF(DMA!$E112="","",DMA!$E112/5*100)</f>
        <v/>
      </c>
      <c r="AD109" s="199" t="str">
        <f>IF(DMA!J112="","",DMA!J112)</f>
        <v/>
      </c>
      <c r="AE109" s="199" t="str">
        <f>IF(DMA!L112="","",DMA!L112)</f>
        <v/>
      </c>
      <c r="AF109" s="199" t="str">
        <f>IF(DMA!T112="","",DMA!T112)</f>
        <v/>
      </c>
    </row>
    <row r="110" spans="6:32" x14ac:dyDescent="0.25">
      <c r="F110" s="768"/>
      <c r="U110" s="6">
        <v>109</v>
      </c>
      <c r="V110" s="199" t="str">
        <f t="shared" si="10"/>
        <v/>
      </c>
      <c r="W110" s="199" t="str">
        <f t="shared" si="12"/>
        <v/>
      </c>
      <c r="X110" s="199" t="str">
        <f t="shared" si="13"/>
        <v/>
      </c>
      <c r="Y110" s="199" t="str">
        <f t="shared" si="14"/>
        <v/>
      </c>
      <c r="AA110" s="6">
        <f t="shared" si="11"/>
        <v>1</v>
      </c>
      <c r="AB110" s="199" t="str">
        <f>IF(DMA!A113="","",DMA!A113)</f>
        <v/>
      </c>
      <c r="AC110" s="199" t="str">
        <f>IF(DMA!$E113="","",DMA!$E113/5*100)</f>
        <v/>
      </c>
      <c r="AD110" s="199" t="str">
        <f>IF(DMA!J113="","",DMA!J113)</f>
        <v/>
      </c>
      <c r="AE110" s="199" t="str">
        <f>IF(DMA!L113="","",DMA!L113)</f>
        <v/>
      </c>
      <c r="AF110" s="199" t="str">
        <f>IF(DMA!T113="","",DMA!T113)</f>
        <v/>
      </c>
    </row>
    <row r="111" spans="6:32" x14ac:dyDescent="0.25">
      <c r="F111" s="766"/>
      <c r="U111" s="6">
        <v>110</v>
      </c>
      <c r="V111" s="199" t="str">
        <f t="shared" si="10"/>
        <v/>
      </c>
      <c r="W111" s="199" t="str">
        <f t="shared" si="12"/>
        <v/>
      </c>
      <c r="X111" s="199" t="str">
        <f t="shared" si="13"/>
        <v/>
      </c>
      <c r="Y111" s="199" t="str">
        <f t="shared" si="14"/>
        <v/>
      </c>
      <c r="AA111" s="6">
        <f t="shared" si="11"/>
        <v>1</v>
      </c>
      <c r="AB111" s="199" t="str">
        <f>IF(DMA!A114="","",DMA!A114)</f>
        <v/>
      </c>
      <c r="AC111" s="199" t="str">
        <f>IF(DMA!$E114="","",DMA!$E114/5*100)</f>
        <v/>
      </c>
      <c r="AD111" s="199" t="str">
        <f>IF(DMA!J114="","",DMA!J114)</f>
        <v/>
      </c>
      <c r="AE111" s="199" t="str">
        <f>IF(DMA!L114="","",DMA!L114)</f>
        <v/>
      </c>
      <c r="AF111" s="199" t="str">
        <f>IF(DMA!T114="","",DMA!T114)</f>
        <v/>
      </c>
    </row>
    <row r="112" spans="6:32" x14ac:dyDescent="0.25">
      <c r="F112" s="768"/>
      <c r="U112" s="6">
        <v>111</v>
      </c>
      <c r="V112" s="199" t="str">
        <f t="shared" si="10"/>
        <v/>
      </c>
      <c r="W112" s="199" t="str">
        <f t="shared" si="12"/>
        <v/>
      </c>
      <c r="X112" s="199" t="str">
        <f t="shared" si="13"/>
        <v/>
      </c>
      <c r="Y112" s="199" t="str">
        <f t="shared" si="14"/>
        <v/>
      </c>
      <c r="AA112" s="6">
        <f t="shared" si="11"/>
        <v>1</v>
      </c>
      <c r="AB112" s="199" t="str">
        <f>IF(DMA!A115="","",DMA!A115)</f>
        <v/>
      </c>
      <c r="AC112" s="199" t="str">
        <f>IF(DMA!$E115="","",DMA!$E115/5*100)</f>
        <v/>
      </c>
      <c r="AD112" s="199" t="str">
        <f>IF(DMA!J115="","",DMA!J115)</f>
        <v/>
      </c>
      <c r="AE112" s="199" t="str">
        <f>IF(DMA!L115="","",DMA!L115)</f>
        <v/>
      </c>
      <c r="AF112" s="199" t="str">
        <f>IF(DMA!T115="","",DMA!T115)</f>
        <v/>
      </c>
    </row>
    <row r="113" spans="6:32" x14ac:dyDescent="0.25">
      <c r="F113" s="766"/>
      <c r="U113" s="6">
        <v>112</v>
      </c>
      <c r="V113" s="199" t="str">
        <f t="shared" si="10"/>
        <v/>
      </c>
      <c r="W113" s="199" t="str">
        <f t="shared" si="12"/>
        <v/>
      </c>
      <c r="X113" s="199" t="str">
        <f t="shared" si="13"/>
        <v/>
      </c>
      <c r="Y113" s="199" t="str">
        <f t="shared" si="14"/>
        <v/>
      </c>
      <c r="AA113" s="6">
        <f t="shared" si="11"/>
        <v>1</v>
      </c>
      <c r="AB113" s="199" t="str">
        <f>IF(DMA!A116="","",DMA!A116)</f>
        <v/>
      </c>
      <c r="AC113" s="199" t="str">
        <f>IF(DMA!$E116="","",DMA!$E116/5*100)</f>
        <v/>
      </c>
      <c r="AD113" s="199" t="str">
        <f>IF(DMA!J116="","",DMA!J116)</f>
        <v/>
      </c>
      <c r="AE113" s="199" t="str">
        <f>IF(DMA!L116="","",DMA!L116)</f>
        <v/>
      </c>
      <c r="AF113" s="199" t="str">
        <f>IF(DMA!T116="","",DMA!T116)</f>
        <v/>
      </c>
    </row>
    <row r="114" spans="6:32" x14ac:dyDescent="0.25">
      <c r="F114" s="766"/>
      <c r="U114" s="6">
        <v>113</v>
      </c>
      <c r="V114" s="199" t="str">
        <f t="shared" si="10"/>
        <v/>
      </c>
      <c r="W114" s="199" t="str">
        <f t="shared" si="12"/>
        <v/>
      </c>
      <c r="X114" s="199" t="str">
        <f t="shared" si="13"/>
        <v/>
      </c>
      <c r="Y114" s="199" t="str">
        <f t="shared" si="14"/>
        <v/>
      </c>
      <c r="AA114" s="6">
        <f t="shared" si="11"/>
        <v>1</v>
      </c>
      <c r="AB114" s="199" t="str">
        <f>IF(DMA!A117="","",DMA!A117)</f>
        <v/>
      </c>
      <c r="AC114" s="199" t="str">
        <f>IF(DMA!$E117="","",DMA!$E117/5*100)</f>
        <v/>
      </c>
      <c r="AD114" s="199" t="str">
        <f>IF(DMA!J117="","",DMA!J117)</f>
        <v/>
      </c>
      <c r="AE114" s="199" t="str">
        <f>IF(DMA!L117="","",DMA!L117)</f>
        <v/>
      </c>
      <c r="AF114" s="199" t="str">
        <f>IF(DMA!T117="","",DMA!T117)</f>
        <v/>
      </c>
    </row>
    <row r="115" spans="6:32" x14ac:dyDescent="0.25">
      <c r="F115" s="767"/>
      <c r="U115" s="6">
        <v>114</v>
      </c>
      <c r="V115" s="199" t="str">
        <f t="shared" si="10"/>
        <v/>
      </c>
      <c r="W115" s="199" t="str">
        <f t="shared" si="12"/>
        <v/>
      </c>
      <c r="X115" s="199" t="str">
        <f t="shared" si="13"/>
        <v/>
      </c>
      <c r="Y115" s="199" t="str">
        <f t="shared" si="14"/>
        <v/>
      </c>
      <c r="AA115" s="6">
        <f t="shared" si="11"/>
        <v>1</v>
      </c>
      <c r="AB115" s="199" t="str">
        <f>IF(DMA!A118="","",DMA!A118)</f>
        <v/>
      </c>
      <c r="AC115" s="199" t="str">
        <f>IF(DMA!$E118="","",DMA!$E118/5*100)</f>
        <v/>
      </c>
      <c r="AD115" s="199" t="str">
        <f>IF(DMA!J118="","",DMA!J118)</f>
        <v/>
      </c>
      <c r="AE115" s="199" t="str">
        <f>IF(DMA!L118="","",DMA!L118)</f>
        <v/>
      </c>
      <c r="AF115" s="199" t="str">
        <f>IF(DMA!T118="","",DMA!T118)</f>
        <v/>
      </c>
    </row>
    <row r="116" spans="6:32" x14ac:dyDescent="0.25">
      <c r="F116" s="768"/>
      <c r="U116" s="6">
        <v>115</v>
      </c>
      <c r="V116" s="199" t="str">
        <f t="shared" si="10"/>
        <v/>
      </c>
      <c r="W116" s="199" t="str">
        <f t="shared" si="12"/>
        <v/>
      </c>
      <c r="X116" s="199" t="str">
        <f t="shared" si="13"/>
        <v/>
      </c>
      <c r="Y116" s="199" t="str">
        <f t="shared" si="14"/>
        <v/>
      </c>
      <c r="AA116" s="6">
        <f t="shared" si="11"/>
        <v>1</v>
      </c>
      <c r="AB116" s="199" t="str">
        <f>IF(DMA!A119="","",DMA!A119)</f>
        <v/>
      </c>
      <c r="AC116" s="199" t="str">
        <f>IF(DMA!$E119="","",DMA!$E119/5*100)</f>
        <v/>
      </c>
      <c r="AD116" s="199" t="str">
        <f>IF(DMA!J119="","",DMA!J119)</f>
        <v/>
      </c>
      <c r="AE116" s="199" t="str">
        <f>IF(DMA!L119="","",DMA!L119)</f>
        <v/>
      </c>
      <c r="AF116" s="199" t="str">
        <f>IF(DMA!T119="","",DMA!T119)</f>
        <v/>
      </c>
    </row>
    <row r="117" spans="6:32" x14ac:dyDescent="0.25">
      <c r="F117" s="768"/>
      <c r="U117" s="6">
        <v>116</v>
      </c>
      <c r="V117" s="199" t="str">
        <f t="shared" si="10"/>
        <v/>
      </c>
      <c r="W117" s="199" t="str">
        <f t="shared" si="12"/>
        <v/>
      </c>
      <c r="X117" s="199" t="str">
        <f t="shared" si="13"/>
        <v/>
      </c>
      <c r="Y117" s="199" t="str">
        <f t="shared" si="14"/>
        <v/>
      </c>
      <c r="AA117" s="6">
        <f t="shared" si="11"/>
        <v>1</v>
      </c>
      <c r="AB117" s="199" t="str">
        <f>IF(DMA!A120="","",DMA!A120)</f>
        <v/>
      </c>
      <c r="AC117" s="199" t="str">
        <f>IF(DMA!$E120="","",DMA!$E120/5*100)</f>
        <v/>
      </c>
      <c r="AD117" s="199" t="str">
        <f>IF(DMA!J120="","",DMA!J120)</f>
        <v/>
      </c>
      <c r="AE117" s="199" t="str">
        <f>IF(DMA!L120="","",DMA!L120)</f>
        <v/>
      </c>
      <c r="AF117" s="199" t="str">
        <f>IF(DMA!T120="","",DMA!T120)</f>
        <v/>
      </c>
    </row>
    <row r="118" spans="6:32" x14ac:dyDescent="0.25">
      <c r="F118" s="766"/>
      <c r="U118" s="6">
        <v>117</v>
      </c>
      <c r="V118" s="199" t="str">
        <f t="shared" si="10"/>
        <v/>
      </c>
      <c r="W118" s="199" t="str">
        <f t="shared" si="12"/>
        <v/>
      </c>
      <c r="X118" s="199" t="str">
        <f t="shared" si="13"/>
        <v/>
      </c>
      <c r="Y118" s="199" t="str">
        <f t="shared" si="14"/>
        <v/>
      </c>
      <c r="AA118" s="6">
        <f t="shared" si="11"/>
        <v>1</v>
      </c>
      <c r="AB118" s="199" t="str">
        <f>IF(DMA!A121="","",DMA!A121)</f>
        <v/>
      </c>
      <c r="AC118" s="199" t="str">
        <f>IF(DMA!$E121="","",DMA!$E121/5*100)</f>
        <v/>
      </c>
      <c r="AD118" s="199" t="str">
        <f>IF(DMA!J121="","",DMA!J121)</f>
        <v/>
      </c>
      <c r="AE118" s="199" t="str">
        <f>IF(DMA!L121="","",DMA!L121)</f>
        <v/>
      </c>
      <c r="AF118" s="199" t="str">
        <f>IF(DMA!T121="","",DMA!T121)</f>
        <v/>
      </c>
    </row>
    <row r="119" spans="6:32" x14ac:dyDescent="0.25">
      <c r="F119" s="768"/>
      <c r="U119" s="6">
        <v>118</v>
      </c>
      <c r="V119" s="199" t="str">
        <f t="shared" si="10"/>
        <v/>
      </c>
      <c r="W119" s="199" t="str">
        <f t="shared" si="12"/>
        <v/>
      </c>
      <c r="X119" s="199" t="str">
        <f t="shared" si="13"/>
        <v/>
      </c>
      <c r="Y119" s="199" t="str">
        <f t="shared" si="14"/>
        <v/>
      </c>
      <c r="AA119" s="6">
        <f t="shared" si="11"/>
        <v>1</v>
      </c>
      <c r="AB119" s="199" t="str">
        <f>IF(DMA!A122="","",DMA!A122)</f>
        <v/>
      </c>
      <c r="AC119" s="199" t="str">
        <f>IF(DMA!$E122="","",DMA!$E122/5*100)</f>
        <v/>
      </c>
      <c r="AD119" s="199" t="str">
        <f>IF(DMA!J122="","",DMA!J122)</f>
        <v/>
      </c>
      <c r="AE119" s="199" t="str">
        <f>IF(DMA!L122="","",DMA!L122)</f>
        <v/>
      </c>
      <c r="AF119" s="199" t="str">
        <f>IF(DMA!T122="","",DMA!T122)</f>
        <v/>
      </c>
    </row>
    <row r="120" spans="6:32" x14ac:dyDescent="0.25">
      <c r="F120" s="766"/>
      <c r="U120" s="6">
        <v>119</v>
      </c>
      <c r="V120" s="199" t="str">
        <f t="shared" si="10"/>
        <v/>
      </c>
      <c r="W120" s="199" t="str">
        <f t="shared" si="12"/>
        <v/>
      </c>
      <c r="X120" s="199" t="str">
        <f t="shared" si="13"/>
        <v/>
      </c>
      <c r="Y120" s="199" t="str">
        <f t="shared" si="14"/>
        <v/>
      </c>
      <c r="AA120" s="6">
        <f t="shared" si="11"/>
        <v>1</v>
      </c>
      <c r="AB120" s="199" t="str">
        <f>IF(DMA!A123="","",DMA!A123)</f>
        <v/>
      </c>
      <c r="AC120" s="199" t="str">
        <f>IF(DMA!$E123="","",DMA!$E123/5*100)</f>
        <v/>
      </c>
      <c r="AD120" s="199" t="str">
        <f>IF(DMA!J123="","",DMA!J123)</f>
        <v/>
      </c>
      <c r="AE120" s="199" t="str">
        <f>IF(DMA!L123="","",DMA!L123)</f>
        <v/>
      </c>
      <c r="AF120" s="199" t="str">
        <f>IF(DMA!T123="","",DMA!T123)</f>
        <v/>
      </c>
    </row>
    <row r="121" spans="6:32" x14ac:dyDescent="0.25">
      <c r="F121" s="766"/>
      <c r="U121" s="6">
        <v>120</v>
      </c>
      <c r="V121" s="199" t="str">
        <f t="shared" si="10"/>
        <v/>
      </c>
      <c r="W121" s="199" t="str">
        <f t="shared" si="12"/>
        <v/>
      </c>
      <c r="X121" s="199" t="str">
        <f t="shared" si="13"/>
        <v/>
      </c>
      <c r="Y121" s="199" t="str">
        <f t="shared" si="14"/>
        <v/>
      </c>
      <c r="AA121" s="6">
        <f t="shared" si="11"/>
        <v>1</v>
      </c>
      <c r="AB121" s="199" t="str">
        <f>IF(DMA!A124="","",DMA!A124)</f>
        <v/>
      </c>
      <c r="AC121" s="199" t="str">
        <f>IF(DMA!$E124="","",DMA!$E124/5*100)</f>
        <v/>
      </c>
      <c r="AD121" s="199" t="str">
        <f>IF(DMA!J124="","",DMA!J124)</f>
        <v/>
      </c>
      <c r="AE121" s="199" t="str">
        <f>IF(DMA!L124="","",DMA!L124)</f>
        <v/>
      </c>
      <c r="AF121" s="199" t="str">
        <f>IF(DMA!T124="","",DMA!T124)</f>
        <v/>
      </c>
    </row>
    <row r="122" spans="6:32" x14ac:dyDescent="0.25">
      <c r="F122" s="768"/>
      <c r="U122" s="6">
        <v>121</v>
      </c>
      <c r="V122" s="199" t="str">
        <f t="shared" si="10"/>
        <v/>
      </c>
      <c r="W122" s="199" t="str">
        <f t="shared" si="12"/>
        <v/>
      </c>
      <c r="X122" s="199" t="str">
        <f t="shared" si="13"/>
        <v/>
      </c>
      <c r="Y122" s="199" t="str">
        <f t="shared" si="14"/>
        <v/>
      </c>
      <c r="AA122" s="6">
        <f t="shared" si="11"/>
        <v>1</v>
      </c>
      <c r="AB122" s="199" t="str">
        <f>IF(DMA!A125="","",DMA!A125)</f>
        <v/>
      </c>
      <c r="AC122" s="199" t="str">
        <f>IF(DMA!$E125="","",DMA!$E125/5*100)</f>
        <v/>
      </c>
      <c r="AD122" s="199" t="str">
        <f>IF(DMA!J125="","",DMA!J125)</f>
        <v/>
      </c>
      <c r="AE122" s="199" t="str">
        <f>IF(DMA!L125="","",DMA!L125)</f>
        <v/>
      </c>
      <c r="AF122" s="199" t="str">
        <f>IF(DMA!T125="","",DMA!T125)</f>
        <v/>
      </c>
    </row>
    <row r="123" spans="6:32" x14ac:dyDescent="0.25">
      <c r="F123" s="766"/>
      <c r="U123" s="6">
        <v>122</v>
      </c>
      <c r="V123" s="199" t="str">
        <f t="shared" si="10"/>
        <v/>
      </c>
      <c r="W123" s="199" t="str">
        <f t="shared" si="12"/>
        <v/>
      </c>
      <c r="X123" s="199" t="str">
        <f t="shared" si="13"/>
        <v/>
      </c>
      <c r="Y123" s="199" t="str">
        <f t="shared" si="14"/>
        <v/>
      </c>
      <c r="AA123" s="6">
        <f t="shared" si="11"/>
        <v>1</v>
      </c>
      <c r="AB123" s="199" t="str">
        <f>IF(DMA!A126="","",DMA!A126)</f>
        <v/>
      </c>
      <c r="AC123" s="199" t="str">
        <f>IF(DMA!$E126="","",DMA!$E126/5*100)</f>
        <v/>
      </c>
      <c r="AD123" s="199" t="str">
        <f>IF(DMA!J126="","",DMA!J126)</f>
        <v/>
      </c>
      <c r="AE123" s="199" t="str">
        <f>IF(DMA!L126="","",DMA!L126)</f>
        <v/>
      </c>
      <c r="AF123" s="199" t="str">
        <f>IF(DMA!T126="","",DMA!T126)</f>
        <v/>
      </c>
    </row>
    <row r="124" spans="6:32" x14ac:dyDescent="0.25">
      <c r="F124" s="767"/>
      <c r="U124" s="6">
        <v>123</v>
      </c>
      <c r="V124" s="199" t="str">
        <f t="shared" si="10"/>
        <v/>
      </c>
      <c r="W124" s="199" t="str">
        <f t="shared" si="12"/>
        <v/>
      </c>
      <c r="X124" s="199" t="str">
        <f t="shared" si="13"/>
        <v/>
      </c>
      <c r="Y124" s="199" t="str">
        <f t="shared" si="14"/>
        <v/>
      </c>
      <c r="AA124" s="6">
        <f t="shared" si="11"/>
        <v>1</v>
      </c>
      <c r="AB124" s="199" t="str">
        <f>IF(DMA!A127="","",DMA!A127)</f>
        <v/>
      </c>
      <c r="AC124" s="199" t="str">
        <f>IF(DMA!$E127="","",DMA!$E127/5*100)</f>
        <v/>
      </c>
      <c r="AD124" s="199" t="str">
        <f>IF(DMA!J127="","",DMA!J127)</f>
        <v/>
      </c>
      <c r="AE124" s="199" t="str">
        <f>IF(DMA!L127="","",DMA!L127)</f>
        <v/>
      </c>
      <c r="AF124" s="199" t="str">
        <f>IF(DMA!T127="","",DMA!T127)</f>
        <v/>
      </c>
    </row>
    <row r="125" spans="6:32" x14ac:dyDescent="0.25">
      <c r="F125" s="766"/>
      <c r="U125" s="6">
        <v>124</v>
      </c>
      <c r="V125" s="199" t="str">
        <f t="shared" si="10"/>
        <v/>
      </c>
      <c r="W125" s="199" t="str">
        <f t="shared" si="12"/>
        <v/>
      </c>
      <c r="X125" s="199" t="str">
        <f t="shared" si="13"/>
        <v/>
      </c>
      <c r="Y125" s="199" t="str">
        <f t="shared" si="14"/>
        <v/>
      </c>
      <c r="AA125" s="6">
        <f t="shared" si="11"/>
        <v>1</v>
      </c>
      <c r="AB125" s="199" t="str">
        <f>IF(DMA!A128="","",DMA!A128)</f>
        <v/>
      </c>
      <c r="AC125" s="199" t="str">
        <f>IF(DMA!$E128="","",DMA!$E128/5*100)</f>
        <v/>
      </c>
      <c r="AD125" s="199" t="str">
        <f>IF(DMA!J128="","",DMA!J128)</f>
        <v/>
      </c>
      <c r="AE125" s="199" t="str">
        <f>IF(DMA!L128="","",DMA!L128)</f>
        <v/>
      </c>
      <c r="AF125" s="199" t="str">
        <f>IF(DMA!T128="","",DMA!T128)</f>
        <v/>
      </c>
    </row>
    <row r="126" spans="6:32" x14ac:dyDescent="0.25">
      <c r="F126" s="768"/>
      <c r="U126" s="6">
        <v>125</v>
      </c>
      <c r="V126" s="199" t="str">
        <f t="shared" si="10"/>
        <v/>
      </c>
      <c r="W126" s="199" t="str">
        <f t="shared" si="12"/>
        <v/>
      </c>
      <c r="X126" s="199" t="str">
        <f t="shared" si="13"/>
        <v/>
      </c>
      <c r="Y126" s="199" t="str">
        <f t="shared" si="14"/>
        <v/>
      </c>
      <c r="AA126" s="6">
        <f t="shared" si="11"/>
        <v>1</v>
      </c>
      <c r="AB126" s="199" t="str">
        <f>IF(DMA!A129="","",DMA!A129)</f>
        <v/>
      </c>
      <c r="AC126" s="199" t="str">
        <f>IF(DMA!$E129="","",DMA!$E129/5*100)</f>
        <v/>
      </c>
      <c r="AD126" s="199" t="str">
        <f>IF(DMA!J129="","",DMA!J129)</f>
        <v/>
      </c>
      <c r="AE126" s="199" t="str">
        <f>IF(DMA!L129="","",DMA!L129)</f>
        <v/>
      </c>
      <c r="AF126" s="199" t="str">
        <f>IF(DMA!T129="","",DMA!T129)</f>
        <v/>
      </c>
    </row>
    <row r="127" spans="6:32" x14ac:dyDescent="0.25">
      <c r="F127" s="766"/>
      <c r="U127" s="6">
        <v>126</v>
      </c>
      <c r="V127" s="199" t="str">
        <f t="shared" si="10"/>
        <v/>
      </c>
      <c r="W127" s="199" t="str">
        <f t="shared" si="12"/>
        <v/>
      </c>
      <c r="X127" s="199" t="str">
        <f t="shared" si="13"/>
        <v/>
      </c>
      <c r="Y127" s="199" t="str">
        <f t="shared" si="14"/>
        <v/>
      </c>
      <c r="AA127" s="6">
        <f t="shared" si="11"/>
        <v>1</v>
      </c>
      <c r="AB127" s="199" t="str">
        <f>IF(DMA!A130="","",DMA!A130)</f>
        <v/>
      </c>
      <c r="AC127" s="199" t="str">
        <f>IF(DMA!$E130="","",DMA!$E130/5*100)</f>
        <v/>
      </c>
      <c r="AD127" s="199" t="str">
        <f>IF(DMA!J130="","",DMA!J130)</f>
        <v/>
      </c>
      <c r="AE127" s="199" t="str">
        <f>IF(DMA!L130="","",DMA!L130)</f>
        <v/>
      </c>
      <c r="AF127" s="199" t="str">
        <f>IF(DMA!T130="","",DMA!T130)</f>
        <v/>
      </c>
    </row>
    <row r="128" spans="6:32" x14ac:dyDescent="0.25">
      <c r="F128" s="768"/>
      <c r="U128" s="6">
        <v>127</v>
      </c>
      <c r="V128" s="199" t="str">
        <f t="shared" si="10"/>
        <v/>
      </c>
      <c r="W128" s="199" t="str">
        <f t="shared" si="12"/>
        <v/>
      </c>
      <c r="X128" s="199" t="str">
        <f t="shared" si="13"/>
        <v/>
      </c>
      <c r="Y128" s="199" t="str">
        <f t="shared" si="14"/>
        <v/>
      </c>
      <c r="AA128" s="6">
        <f t="shared" si="11"/>
        <v>1</v>
      </c>
      <c r="AB128" s="199" t="str">
        <f>IF(DMA!A131="","",DMA!A131)</f>
        <v/>
      </c>
      <c r="AC128" s="199" t="str">
        <f>IF(DMA!$E131="","",DMA!$E131/5*100)</f>
        <v/>
      </c>
      <c r="AD128" s="199" t="str">
        <f>IF(DMA!J131="","",DMA!J131)</f>
        <v/>
      </c>
      <c r="AE128" s="199" t="str">
        <f>IF(DMA!L131="","",DMA!L131)</f>
        <v/>
      </c>
      <c r="AF128" s="199" t="str">
        <f>IF(DMA!T131="","",DMA!T131)</f>
        <v/>
      </c>
    </row>
    <row r="129" spans="6:32" x14ac:dyDescent="0.25">
      <c r="F129" s="768"/>
      <c r="U129" s="6">
        <v>128</v>
      </c>
      <c r="V129" s="199" t="str">
        <f t="shared" si="10"/>
        <v/>
      </c>
      <c r="W129" s="199" t="str">
        <f t="shared" si="12"/>
        <v/>
      </c>
      <c r="X129" s="199" t="str">
        <f t="shared" si="13"/>
        <v/>
      </c>
      <c r="Y129" s="199" t="str">
        <f t="shared" si="14"/>
        <v/>
      </c>
      <c r="AA129" s="6">
        <f t="shared" si="11"/>
        <v>1</v>
      </c>
      <c r="AB129" s="199" t="str">
        <f>IF(DMA!A132="","",DMA!A132)</f>
        <v/>
      </c>
      <c r="AC129" s="199" t="str">
        <f>IF(DMA!$E132="","",DMA!$E132/5*100)</f>
        <v/>
      </c>
      <c r="AD129" s="199" t="str">
        <f>IF(DMA!J132="","",DMA!J132)</f>
        <v/>
      </c>
      <c r="AE129" s="199" t="str">
        <f>IF(DMA!L132="","",DMA!L132)</f>
        <v/>
      </c>
      <c r="AF129" s="199" t="str">
        <f>IF(DMA!T132="","",DMA!T132)</f>
        <v/>
      </c>
    </row>
    <row r="130" spans="6:32" x14ac:dyDescent="0.25">
      <c r="F130" s="766"/>
      <c r="U130" s="6">
        <v>129</v>
      </c>
      <c r="V130" s="199" t="str">
        <f t="shared" si="10"/>
        <v/>
      </c>
      <c r="W130" s="199" t="str">
        <f t="shared" si="12"/>
        <v/>
      </c>
      <c r="X130" s="199" t="str">
        <f t="shared" si="13"/>
        <v/>
      </c>
      <c r="Y130" s="199" t="str">
        <f t="shared" si="14"/>
        <v/>
      </c>
      <c r="AA130" s="6">
        <f t="shared" si="11"/>
        <v>1</v>
      </c>
      <c r="AB130" s="199" t="str">
        <f>IF(DMA!A133="","",DMA!A133)</f>
        <v/>
      </c>
      <c r="AC130" s="199" t="str">
        <f>IF(DMA!$E133="","",DMA!$E133/5*100)</f>
        <v/>
      </c>
      <c r="AD130" s="199" t="str">
        <f>IF(DMA!J133="","",DMA!J133)</f>
        <v/>
      </c>
      <c r="AE130" s="199" t="str">
        <f>IF(DMA!L133="","",DMA!L133)</f>
        <v/>
      </c>
      <c r="AF130" s="199" t="str">
        <f>IF(DMA!T133="","",DMA!T133)</f>
        <v/>
      </c>
    </row>
    <row r="131" spans="6:32" x14ac:dyDescent="0.25">
      <c r="F131" s="766"/>
      <c r="U131" s="6">
        <v>130</v>
      </c>
      <c r="V131" s="199" t="str">
        <f t="shared" ref="V131:V151" si="15">IF(ISERROR(AVERAGEIF(AA:AA,U131,AC:AC)),"",AVERAGEIF(AA:AA,U131,AC:AC))</f>
        <v/>
      </c>
      <c r="W131" s="199" t="str">
        <f t="shared" si="12"/>
        <v/>
      </c>
      <c r="X131" s="199" t="str">
        <f t="shared" si="13"/>
        <v/>
      </c>
      <c r="Y131" s="199" t="str">
        <f t="shared" si="14"/>
        <v/>
      </c>
      <c r="AA131" s="6">
        <f t="shared" si="11"/>
        <v>1</v>
      </c>
      <c r="AB131" s="199" t="str">
        <f>IF(DMA!A134="","",DMA!A134)</f>
        <v/>
      </c>
      <c r="AC131" s="199" t="str">
        <f>IF(DMA!$E134="","",DMA!$E134/5*100)</f>
        <v/>
      </c>
      <c r="AD131" s="199" t="str">
        <f>IF(DMA!J134="","",DMA!J134)</f>
        <v/>
      </c>
      <c r="AE131" s="199" t="str">
        <f>IF(DMA!L134="","",DMA!L134)</f>
        <v/>
      </c>
      <c r="AF131" s="199" t="str">
        <f>IF(DMA!T134="","",DMA!T134)</f>
        <v/>
      </c>
    </row>
    <row r="132" spans="6:32" x14ac:dyDescent="0.25">
      <c r="F132" s="768"/>
      <c r="U132" s="6">
        <v>131</v>
      </c>
      <c r="V132" s="199" t="str">
        <f t="shared" si="15"/>
        <v/>
      </c>
      <c r="W132" s="199" t="str">
        <f t="shared" si="12"/>
        <v/>
      </c>
      <c r="X132" s="199" t="str">
        <f t="shared" si="13"/>
        <v/>
      </c>
      <c r="Y132" s="199" t="str">
        <f t="shared" si="14"/>
        <v/>
      </c>
      <c r="AA132" s="6">
        <f t="shared" ref="AA132:AA195" si="16">IF(AB132=AA131+1,AB132,AA131)</f>
        <v>1</v>
      </c>
      <c r="AB132" s="199" t="str">
        <f>IF(DMA!A135="","",DMA!A135)</f>
        <v/>
      </c>
      <c r="AC132" s="199" t="str">
        <f>IF(DMA!$E135="","",DMA!$E135/5*100)</f>
        <v/>
      </c>
      <c r="AD132" s="199" t="str">
        <f>IF(DMA!J135="","",DMA!J135)</f>
        <v/>
      </c>
      <c r="AE132" s="199" t="str">
        <f>IF(DMA!L135="","",DMA!L135)</f>
        <v/>
      </c>
      <c r="AF132" s="199" t="str">
        <f>IF(DMA!T135="","",DMA!T135)</f>
        <v/>
      </c>
    </row>
    <row r="133" spans="6:32" x14ac:dyDescent="0.25">
      <c r="F133" s="766"/>
      <c r="U133" s="6">
        <v>132</v>
      </c>
      <c r="V133" s="199" t="str">
        <f t="shared" si="15"/>
        <v/>
      </c>
      <c r="W133" s="199" t="str">
        <f t="shared" si="12"/>
        <v/>
      </c>
      <c r="X133" s="199" t="str">
        <f t="shared" si="13"/>
        <v/>
      </c>
      <c r="Y133" s="199" t="str">
        <f t="shared" si="14"/>
        <v/>
      </c>
      <c r="AA133" s="6">
        <f t="shared" si="16"/>
        <v>1</v>
      </c>
      <c r="AB133" s="199" t="str">
        <f>IF(DMA!A136="","",DMA!A136)</f>
        <v/>
      </c>
      <c r="AC133" s="199" t="str">
        <f>IF(DMA!$E136="","",DMA!$E136/5*100)</f>
        <v/>
      </c>
      <c r="AD133" s="199" t="str">
        <f>IF(DMA!J136="","",DMA!J136)</f>
        <v/>
      </c>
      <c r="AE133" s="199" t="str">
        <f>IF(DMA!L136="","",DMA!L136)</f>
        <v/>
      </c>
      <c r="AF133" s="199" t="str">
        <f>IF(DMA!T136="","",DMA!T136)</f>
        <v/>
      </c>
    </row>
    <row r="134" spans="6:32" x14ac:dyDescent="0.25">
      <c r="F134" s="768"/>
      <c r="U134" s="6">
        <v>133</v>
      </c>
      <c r="V134" s="199" t="str">
        <f t="shared" si="15"/>
        <v/>
      </c>
      <c r="W134" s="199" t="str">
        <f t="shared" si="12"/>
        <v/>
      </c>
      <c r="X134" s="199" t="str">
        <f t="shared" si="13"/>
        <v/>
      </c>
      <c r="Y134" s="199" t="str">
        <f t="shared" si="14"/>
        <v/>
      </c>
      <c r="AA134" s="6">
        <f t="shared" si="16"/>
        <v>1</v>
      </c>
      <c r="AB134" s="199" t="str">
        <f>IF(DMA!A137="","",DMA!A137)</f>
        <v/>
      </c>
      <c r="AC134" s="199" t="str">
        <f>IF(DMA!$E137="","",DMA!$E137/5*100)</f>
        <v/>
      </c>
      <c r="AD134" s="199" t="str">
        <f>IF(DMA!J137="","",DMA!J137)</f>
        <v/>
      </c>
      <c r="AE134" s="199" t="str">
        <f>IF(DMA!L137="","",DMA!L137)</f>
        <v/>
      </c>
      <c r="AF134" s="199" t="str">
        <f>IF(DMA!T137="","",DMA!T137)</f>
        <v/>
      </c>
    </row>
    <row r="135" spans="6:32" x14ac:dyDescent="0.25">
      <c r="F135" s="766"/>
      <c r="U135" s="6">
        <v>134</v>
      </c>
      <c r="V135" s="199" t="str">
        <f t="shared" si="15"/>
        <v/>
      </c>
      <c r="W135" s="199" t="str">
        <f t="shared" si="12"/>
        <v/>
      </c>
      <c r="X135" s="199" t="str">
        <f t="shared" si="13"/>
        <v/>
      </c>
      <c r="Y135" s="199" t="str">
        <f t="shared" si="14"/>
        <v/>
      </c>
      <c r="AA135" s="6">
        <f t="shared" si="16"/>
        <v>1</v>
      </c>
      <c r="AB135" s="199" t="str">
        <f>IF(DMA!A138="","",DMA!A138)</f>
        <v/>
      </c>
      <c r="AC135" s="199" t="str">
        <f>IF(DMA!$E138="","",DMA!$E138/5*100)</f>
        <v/>
      </c>
      <c r="AD135" s="199" t="str">
        <f>IF(DMA!J138="","",DMA!J138)</f>
        <v/>
      </c>
      <c r="AE135" s="199" t="str">
        <f>IF(DMA!L138="","",DMA!L138)</f>
        <v/>
      </c>
      <c r="AF135" s="199" t="str">
        <f>IF(DMA!T138="","",DMA!T138)</f>
        <v/>
      </c>
    </row>
    <row r="136" spans="6:32" x14ac:dyDescent="0.25">
      <c r="F136" s="768"/>
      <c r="U136" s="6">
        <v>135</v>
      </c>
      <c r="V136" s="199" t="str">
        <f t="shared" si="15"/>
        <v/>
      </c>
      <c r="W136" s="199" t="str">
        <f t="shared" si="12"/>
        <v/>
      </c>
      <c r="X136" s="199" t="str">
        <f t="shared" si="13"/>
        <v/>
      </c>
      <c r="Y136" s="199" t="str">
        <f t="shared" si="14"/>
        <v/>
      </c>
      <c r="AA136" s="6">
        <f t="shared" si="16"/>
        <v>1</v>
      </c>
      <c r="AB136" s="199" t="str">
        <f>IF(DMA!A139="","",DMA!A139)</f>
        <v/>
      </c>
      <c r="AC136" s="199" t="str">
        <f>IF(DMA!$E139="","",DMA!$E139/5*100)</f>
        <v/>
      </c>
      <c r="AD136" s="199" t="str">
        <f>IF(DMA!J139="","",DMA!J139)</f>
        <v/>
      </c>
      <c r="AE136" s="199" t="str">
        <f>IF(DMA!L139="","",DMA!L139)</f>
        <v/>
      </c>
      <c r="AF136" s="199" t="str">
        <f>IF(DMA!T139="","",DMA!T139)</f>
        <v/>
      </c>
    </row>
    <row r="137" spans="6:32" x14ac:dyDescent="0.25">
      <c r="F137" s="766"/>
      <c r="U137" s="6">
        <v>136</v>
      </c>
      <c r="V137" s="199" t="str">
        <f t="shared" si="15"/>
        <v/>
      </c>
      <c r="W137" s="199" t="str">
        <f t="shared" si="12"/>
        <v/>
      </c>
      <c r="X137" s="199" t="str">
        <f t="shared" si="13"/>
        <v/>
      </c>
      <c r="Y137" s="199" t="str">
        <f t="shared" si="14"/>
        <v/>
      </c>
      <c r="AA137" s="6">
        <f t="shared" si="16"/>
        <v>1</v>
      </c>
      <c r="AB137" s="199" t="str">
        <f>IF(DMA!A140="","",DMA!A140)</f>
        <v/>
      </c>
      <c r="AC137" s="199" t="str">
        <f>IF(DMA!$E140="","",DMA!$E140/5*100)</f>
        <v/>
      </c>
      <c r="AD137" s="199" t="str">
        <f>IF(DMA!J140="","",DMA!J140)</f>
        <v/>
      </c>
      <c r="AE137" s="199" t="str">
        <f>IF(DMA!L140="","",DMA!L140)</f>
        <v/>
      </c>
      <c r="AF137" s="199" t="str">
        <f>IF(DMA!T140="","",DMA!T140)</f>
        <v/>
      </c>
    </row>
    <row r="138" spans="6:32" x14ac:dyDescent="0.25">
      <c r="F138" s="768"/>
      <c r="U138" s="6">
        <v>137</v>
      </c>
      <c r="V138" s="199" t="str">
        <f t="shared" si="15"/>
        <v/>
      </c>
      <c r="W138" s="199" t="str">
        <f t="shared" si="12"/>
        <v/>
      </c>
      <c r="X138" s="199" t="str">
        <f t="shared" si="13"/>
        <v/>
      </c>
      <c r="Y138" s="199" t="str">
        <f t="shared" si="14"/>
        <v/>
      </c>
      <c r="AA138" s="6">
        <f t="shared" si="16"/>
        <v>1</v>
      </c>
      <c r="AB138" s="199" t="str">
        <f>IF(DMA!A141="","",DMA!A141)</f>
        <v/>
      </c>
      <c r="AC138" s="199" t="str">
        <f>IF(DMA!$E141="","",DMA!$E141/5*100)</f>
        <v/>
      </c>
      <c r="AD138" s="199" t="str">
        <f>IF(DMA!J141="","",DMA!J141)</f>
        <v/>
      </c>
      <c r="AE138" s="199" t="str">
        <f>IF(DMA!L141="","",DMA!L141)</f>
        <v/>
      </c>
      <c r="AF138" s="199" t="str">
        <f>IF(DMA!T141="","",DMA!T141)</f>
        <v/>
      </c>
    </row>
    <row r="139" spans="6:32" x14ac:dyDescent="0.25">
      <c r="F139" s="766"/>
      <c r="U139" s="6">
        <v>138</v>
      </c>
      <c r="V139" s="199" t="str">
        <f t="shared" si="15"/>
        <v/>
      </c>
      <c r="W139" s="199" t="str">
        <f t="shared" si="12"/>
        <v/>
      </c>
      <c r="X139" s="199" t="str">
        <f t="shared" si="13"/>
        <v/>
      </c>
      <c r="Y139" s="199" t="str">
        <f t="shared" si="14"/>
        <v/>
      </c>
      <c r="AA139" s="6">
        <f t="shared" si="16"/>
        <v>1</v>
      </c>
      <c r="AB139" s="199" t="str">
        <f>IF(DMA!A142="","",DMA!A142)</f>
        <v/>
      </c>
      <c r="AC139" s="199" t="str">
        <f>IF(DMA!$E142="","",DMA!$E142/5*100)</f>
        <v/>
      </c>
      <c r="AD139" s="199" t="str">
        <f>IF(DMA!J142="","",DMA!J142)</f>
        <v/>
      </c>
      <c r="AE139" s="199" t="str">
        <f>IF(DMA!L142="","",DMA!L142)</f>
        <v/>
      </c>
      <c r="AF139" s="199" t="str">
        <f>IF(DMA!T142="","",DMA!T142)</f>
        <v/>
      </c>
    </row>
    <row r="140" spans="6:32" x14ac:dyDescent="0.25">
      <c r="F140" s="768"/>
      <c r="U140" s="6">
        <v>139</v>
      </c>
      <c r="V140" s="199" t="str">
        <f t="shared" si="15"/>
        <v/>
      </c>
      <c r="W140" s="199" t="str">
        <f t="shared" ref="W140:W151" si="17">IF(ISERROR(AVERAGEIF($AA:$AA,$U140,AD:AD)),"",AVERAGEIF($AA:$AA,$U140,AD:AD))</f>
        <v/>
      </c>
      <c r="X140" s="199" t="str">
        <f t="shared" ref="X140:X151" si="18">IF(ISERROR(AVERAGEIF($AA:$AA,$U140,AE:AE)),"",AVERAGEIF($AA:$AA,$U140,AE:AE))</f>
        <v/>
      </c>
      <c r="Y140" s="199" t="str">
        <f t="shared" ref="Y140:Y151" si="19">IF(ISERROR(AVERAGEIF($AA:$AA,$U140,AF:AF)),"",AVERAGEIF($AA:$AA,$U140,AF:AF))</f>
        <v/>
      </c>
      <c r="AA140" s="6">
        <f t="shared" si="16"/>
        <v>1</v>
      </c>
      <c r="AB140" s="199" t="str">
        <f>IF(DMA!A143="","",DMA!A143)</f>
        <v/>
      </c>
      <c r="AC140" s="199" t="str">
        <f>IF(DMA!$E143="","",DMA!$E143/5*100)</f>
        <v/>
      </c>
      <c r="AD140" s="199" t="str">
        <f>IF(DMA!J143="","",DMA!J143)</f>
        <v/>
      </c>
      <c r="AE140" s="199" t="str">
        <f>IF(DMA!L143="","",DMA!L143)</f>
        <v/>
      </c>
      <c r="AF140" s="199" t="str">
        <f>IF(DMA!T143="","",DMA!T143)</f>
        <v/>
      </c>
    </row>
    <row r="141" spans="6:32" x14ac:dyDescent="0.25">
      <c r="F141" s="766"/>
      <c r="U141" s="6">
        <v>140</v>
      </c>
      <c r="V141" s="199" t="str">
        <f t="shared" si="15"/>
        <v/>
      </c>
      <c r="W141" s="199" t="str">
        <f t="shared" si="17"/>
        <v/>
      </c>
      <c r="X141" s="199" t="str">
        <f t="shared" si="18"/>
        <v/>
      </c>
      <c r="Y141" s="199" t="str">
        <f t="shared" si="19"/>
        <v/>
      </c>
      <c r="AA141" s="6">
        <f t="shared" si="16"/>
        <v>1</v>
      </c>
      <c r="AB141" s="199" t="str">
        <f>IF(DMA!A144="","",DMA!A144)</f>
        <v/>
      </c>
      <c r="AC141" s="199" t="str">
        <f>IF(DMA!$E144="","",DMA!$E144/5*100)</f>
        <v/>
      </c>
      <c r="AD141" s="199" t="str">
        <f>IF(DMA!J144="","",DMA!J144)</f>
        <v/>
      </c>
      <c r="AE141" s="199" t="str">
        <f>IF(DMA!L144="","",DMA!L144)</f>
        <v/>
      </c>
      <c r="AF141" s="199" t="str">
        <f>IF(DMA!T144="","",DMA!T144)</f>
        <v/>
      </c>
    </row>
    <row r="142" spans="6:32" x14ac:dyDescent="0.25">
      <c r="F142" s="766"/>
      <c r="U142" s="6">
        <v>141</v>
      </c>
      <c r="V142" s="199" t="str">
        <f t="shared" si="15"/>
        <v/>
      </c>
      <c r="W142" s="199" t="str">
        <f t="shared" si="17"/>
        <v/>
      </c>
      <c r="X142" s="199" t="str">
        <f t="shared" si="18"/>
        <v/>
      </c>
      <c r="Y142" s="199" t="str">
        <f t="shared" si="19"/>
        <v/>
      </c>
      <c r="AA142" s="6">
        <f t="shared" si="16"/>
        <v>1</v>
      </c>
      <c r="AB142" s="199" t="str">
        <f>IF(DMA!A145="","",DMA!A145)</f>
        <v/>
      </c>
      <c r="AC142" s="199" t="str">
        <f>IF(DMA!$E145="","",DMA!$E145/5*100)</f>
        <v/>
      </c>
      <c r="AD142" s="199" t="str">
        <f>IF(DMA!J145="","",DMA!J145)</f>
        <v/>
      </c>
      <c r="AE142" s="199" t="str">
        <f>IF(DMA!L145="","",DMA!L145)</f>
        <v/>
      </c>
      <c r="AF142" s="199" t="str">
        <f>IF(DMA!T145="","",DMA!T145)</f>
        <v/>
      </c>
    </row>
    <row r="143" spans="6:32" x14ac:dyDescent="0.25">
      <c r="F143" s="767"/>
      <c r="U143" s="6">
        <v>142</v>
      </c>
      <c r="V143" s="199" t="str">
        <f t="shared" si="15"/>
        <v/>
      </c>
      <c r="W143" s="199" t="str">
        <f t="shared" si="17"/>
        <v/>
      </c>
      <c r="X143" s="199" t="str">
        <f t="shared" si="18"/>
        <v/>
      </c>
      <c r="Y143" s="199" t="str">
        <f t="shared" si="19"/>
        <v/>
      </c>
      <c r="AA143" s="6">
        <f t="shared" si="16"/>
        <v>1</v>
      </c>
      <c r="AB143" s="199" t="str">
        <f>IF(DMA!A146="","",DMA!A146)</f>
        <v/>
      </c>
      <c r="AC143" s="199" t="str">
        <f>IF(DMA!$E146="","",DMA!$E146/5*100)</f>
        <v/>
      </c>
      <c r="AD143" s="199" t="str">
        <f>IF(DMA!J146="","",DMA!J146)</f>
        <v/>
      </c>
      <c r="AE143" s="199" t="str">
        <f>IF(DMA!L146="","",DMA!L146)</f>
        <v/>
      </c>
      <c r="AF143" s="199" t="str">
        <f>IF(DMA!T146="","",DMA!T146)</f>
        <v/>
      </c>
    </row>
    <row r="144" spans="6:32" x14ac:dyDescent="0.25">
      <c r="F144" s="766"/>
      <c r="U144" s="6">
        <v>143</v>
      </c>
      <c r="V144" s="199" t="str">
        <f t="shared" si="15"/>
        <v/>
      </c>
      <c r="W144" s="199" t="str">
        <f t="shared" si="17"/>
        <v/>
      </c>
      <c r="X144" s="199" t="str">
        <f t="shared" si="18"/>
        <v/>
      </c>
      <c r="Y144" s="199" t="str">
        <f t="shared" si="19"/>
        <v/>
      </c>
      <c r="AA144" s="6">
        <f t="shared" si="16"/>
        <v>1</v>
      </c>
      <c r="AB144" s="199" t="str">
        <f>IF(DMA!A147="","",DMA!A147)</f>
        <v/>
      </c>
      <c r="AC144" s="199" t="str">
        <f>IF(DMA!$E147="","",DMA!$E147/5*100)</f>
        <v/>
      </c>
      <c r="AD144" s="199" t="str">
        <f>IF(DMA!J147="","",DMA!J147)</f>
        <v/>
      </c>
      <c r="AE144" s="199" t="str">
        <f>IF(DMA!L147="","",DMA!L147)</f>
        <v/>
      </c>
      <c r="AF144" s="199" t="str">
        <f>IF(DMA!T147="","",DMA!T147)</f>
        <v/>
      </c>
    </row>
    <row r="145" spans="6:32" x14ac:dyDescent="0.25">
      <c r="F145" s="766"/>
      <c r="U145" s="6">
        <v>144</v>
      </c>
      <c r="V145" s="199" t="str">
        <f t="shared" si="15"/>
        <v/>
      </c>
      <c r="W145" s="199" t="str">
        <f t="shared" si="17"/>
        <v/>
      </c>
      <c r="X145" s="199" t="str">
        <f t="shared" si="18"/>
        <v/>
      </c>
      <c r="Y145" s="199" t="str">
        <f t="shared" si="19"/>
        <v/>
      </c>
      <c r="AA145" s="6">
        <f t="shared" si="16"/>
        <v>1</v>
      </c>
      <c r="AB145" s="199" t="str">
        <f>IF(DMA!A148="","",DMA!A148)</f>
        <v/>
      </c>
      <c r="AC145" s="199" t="str">
        <f>IF(DMA!$E148="","",DMA!$E148/5*100)</f>
        <v/>
      </c>
      <c r="AD145" s="199" t="str">
        <f>IF(DMA!J148="","",DMA!J148)</f>
        <v/>
      </c>
      <c r="AE145" s="199" t="str">
        <f>IF(DMA!L148="","",DMA!L148)</f>
        <v/>
      </c>
      <c r="AF145" s="199" t="str">
        <f>IF(DMA!T148="","",DMA!T148)</f>
        <v/>
      </c>
    </row>
    <row r="146" spans="6:32" x14ac:dyDescent="0.25">
      <c r="F146" s="767"/>
      <c r="U146" s="6">
        <v>145</v>
      </c>
      <c r="V146" s="199" t="str">
        <f t="shared" si="15"/>
        <v/>
      </c>
      <c r="W146" s="199" t="str">
        <f t="shared" si="17"/>
        <v/>
      </c>
      <c r="X146" s="199" t="str">
        <f t="shared" si="18"/>
        <v/>
      </c>
      <c r="Y146" s="199" t="str">
        <f t="shared" si="19"/>
        <v/>
      </c>
      <c r="AA146" s="6">
        <f t="shared" si="16"/>
        <v>1</v>
      </c>
      <c r="AB146" s="199" t="str">
        <f>IF(DMA!A149="","",DMA!A149)</f>
        <v/>
      </c>
      <c r="AC146" s="199" t="str">
        <f>IF(DMA!$E149="","",DMA!$E149/5*100)</f>
        <v/>
      </c>
      <c r="AD146" s="199" t="str">
        <f>IF(DMA!J149="","",DMA!J149)</f>
        <v/>
      </c>
      <c r="AE146" s="199" t="str">
        <f>IF(DMA!L149="","",DMA!L149)</f>
        <v/>
      </c>
      <c r="AF146" s="199" t="str">
        <f>IF(DMA!T149="","",DMA!T149)</f>
        <v/>
      </c>
    </row>
    <row r="147" spans="6:32" x14ac:dyDescent="0.25">
      <c r="F147" s="767"/>
      <c r="U147" s="6">
        <v>146</v>
      </c>
      <c r="V147" s="199" t="str">
        <f t="shared" si="15"/>
        <v/>
      </c>
      <c r="W147" s="199" t="str">
        <f t="shared" si="17"/>
        <v/>
      </c>
      <c r="X147" s="199" t="str">
        <f t="shared" si="18"/>
        <v/>
      </c>
      <c r="Y147" s="199" t="str">
        <f t="shared" si="19"/>
        <v/>
      </c>
      <c r="AA147" s="6">
        <f t="shared" si="16"/>
        <v>1</v>
      </c>
      <c r="AB147" s="199" t="str">
        <f>IF(DMA!A150="","",DMA!A150)</f>
        <v/>
      </c>
      <c r="AC147" s="199" t="str">
        <f>IF(DMA!$E150="","",DMA!$E150/5*100)</f>
        <v/>
      </c>
      <c r="AD147" s="199" t="str">
        <f>IF(DMA!J150="","",DMA!J150)</f>
        <v/>
      </c>
      <c r="AE147" s="199" t="str">
        <f>IF(DMA!L150="","",DMA!L150)</f>
        <v/>
      </c>
      <c r="AF147" s="199" t="str">
        <f>IF(DMA!T150="","",DMA!T150)</f>
        <v/>
      </c>
    </row>
    <row r="148" spans="6:32" x14ac:dyDescent="0.25">
      <c r="F148" s="767"/>
      <c r="U148" s="6">
        <v>147</v>
      </c>
      <c r="V148" s="199" t="str">
        <f t="shared" si="15"/>
        <v/>
      </c>
      <c r="W148" s="199" t="str">
        <f t="shared" si="17"/>
        <v/>
      </c>
      <c r="X148" s="199" t="str">
        <f t="shared" si="18"/>
        <v/>
      </c>
      <c r="Y148" s="199" t="str">
        <f t="shared" si="19"/>
        <v/>
      </c>
      <c r="AA148" s="6">
        <f t="shared" si="16"/>
        <v>1</v>
      </c>
      <c r="AB148" s="199" t="str">
        <f>IF(DMA!A151="","",DMA!A151)</f>
        <v/>
      </c>
      <c r="AC148" s="199" t="str">
        <f>IF(DMA!$E151="","",DMA!$E151/5*100)</f>
        <v/>
      </c>
      <c r="AD148" s="199" t="str">
        <f>IF(DMA!J151="","",DMA!J151)</f>
        <v/>
      </c>
      <c r="AE148" s="199" t="str">
        <f>IF(DMA!L151="","",DMA!L151)</f>
        <v/>
      </c>
      <c r="AF148" s="199" t="str">
        <f>IF(DMA!T151="","",DMA!T151)</f>
        <v/>
      </c>
    </row>
    <row r="149" spans="6:32" x14ac:dyDescent="0.25">
      <c r="F149" s="767"/>
      <c r="U149" s="6">
        <v>148</v>
      </c>
      <c r="V149" s="199" t="str">
        <f t="shared" si="15"/>
        <v/>
      </c>
      <c r="W149" s="199" t="str">
        <f t="shared" si="17"/>
        <v/>
      </c>
      <c r="X149" s="199" t="str">
        <f t="shared" si="18"/>
        <v/>
      </c>
      <c r="Y149" s="199" t="str">
        <f t="shared" si="19"/>
        <v/>
      </c>
      <c r="AA149" s="6">
        <f t="shared" si="16"/>
        <v>1</v>
      </c>
      <c r="AB149" s="199" t="str">
        <f>IF(DMA!A152="","",DMA!A152)</f>
        <v/>
      </c>
      <c r="AC149" s="199" t="str">
        <f>IF(DMA!$E152="","",DMA!$E152/5*100)</f>
        <v/>
      </c>
      <c r="AD149" s="199" t="str">
        <f>IF(DMA!J152="","",DMA!J152)</f>
        <v/>
      </c>
      <c r="AE149" s="199" t="str">
        <f>IF(DMA!L152="","",DMA!L152)</f>
        <v/>
      </c>
      <c r="AF149" s="199" t="str">
        <f>IF(DMA!T152="","",DMA!T152)</f>
        <v/>
      </c>
    </row>
    <row r="150" spans="6:32" x14ac:dyDescent="0.25">
      <c r="F150" s="766"/>
      <c r="U150" s="6">
        <v>149</v>
      </c>
      <c r="V150" s="199" t="str">
        <f t="shared" si="15"/>
        <v/>
      </c>
      <c r="W150" s="199" t="str">
        <f t="shared" si="17"/>
        <v/>
      </c>
      <c r="X150" s="199" t="str">
        <f t="shared" si="18"/>
        <v/>
      </c>
      <c r="Y150" s="199" t="str">
        <f t="shared" si="19"/>
        <v/>
      </c>
      <c r="AA150" s="6">
        <f t="shared" si="16"/>
        <v>1</v>
      </c>
      <c r="AB150" s="199" t="str">
        <f>IF(DMA!A153="","",DMA!A153)</f>
        <v/>
      </c>
      <c r="AC150" s="199" t="str">
        <f>IF(DMA!$E153="","",DMA!$E153/5*100)</f>
        <v/>
      </c>
      <c r="AD150" s="199" t="str">
        <f>IF(DMA!J153="","",DMA!J153)</f>
        <v/>
      </c>
      <c r="AE150" s="199" t="str">
        <f>IF(DMA!L153="","",DMA!L153)</f>
        <v/>
      </c>
      <c r="AF150" s="199" t="str">
        <f>IF(DMA!T153="","",DMA!T153)</f>
        <v/>
      </c>
    </row>
    <row r="151" spans="6:32" x14ac:dyDescent="0.25">
      <c r="F151" s="766"/>
      <c r="U151" s="6">
        <v>150</v>
      </c>
      <c r="V151" s="199" t="str">
        <f t="shared" si="15"/>
        <v/>
      </c>
      <c r="W151" s="199" t="str">
        <f t="shared" si="17"/>
        <v/>
      </c>
      <c r="X151" s="199" t="str">
        <f t="shared" si="18"/>
        <v/>
      </c>
      <c r="Y151" s="199" t="str">
        <f t="shared" si="19"/>
        <v/>
      </c>
      <c r="AA151" s="6">
        <f t="shared" si="16"/>
        <v>1</v>
      </c>
      <c r="AB151" s="199" t="str">
        <f>IF(DMA!A154="","",DMA!A154)</f>
        <v/>
      </c>
      <c r="AC151" s="199" t="str">
        <f>IF(DMA!$E154="","",DMA!$E154/5*100)</f>
        <v/>
      </c>
      <c r="AD151" s="199" t="str">
        <f>IF(DMA!J154="","",DMA!J154)</f>
        <v/>
      </c>
      <c r="AE151" s="199" t="str">
        <f>IF(DMA!L154="","",DMA!L154)</f>
        <v/>
      </c>
      <c r="AF151" s="199" t="str">
        <f>IF(DMA!T154="","",DMA!T154)</f>
        <v/>
      </c>
    </row>
    <row r="152" spans="6:32" x14ac:dyDescent="0.25">
      <c r="F152" s="766"/>
      <c r="U152" s="6"/>
      <c r="AA152" s="6">
        <f t="shared" si="16"/>
        <v>1</v>
      </c>
      <c r="AB152" s="199" t="str">
        <f>IF(DMA!A155="","",DMA!A155)</f>
        <v/>
      </c>
      <c r="AC152" s="199" t="str">
        <f>IF(DMA!$E155="","",DMA!$E155/5*100)</f>
        <v/>
      </c>
      <c r="AD152" s="199" t="str">
        <f>IF(DMA!J155="","",DMA!J155)</f>
        <v/>
      </c>
      <c r="AE152" s="199" t="str">
        <f>IF(DMA!L155="","",DMA!L155)</f>
        <v/>
      </c>
      <c r="AF152" s="199" t="str">
        <f>IF(DMA!T155="","",DMA!T155)</f>
        <v/>
      </c>
    </row>
    <row r="153" spans="6:32" x14ac:dyDescent="0.25">
      <c r="F153" s="767"/>
      <c r="U153" s="6"/>
      <c r="AA153" s="6">
        <f t="shared" si="16"/>
        <v>1</v>
      </c>
      <c r="AB153" s="199" t="str">
        <f>IF(DMA!A156="","",DMA!A156)</f>
        <v/>
      </c>
      <c r="AC153" s="199" t="str">
        <f>IF(DMA!$E156="","",DMA!$E156/5*100)</f>
        <v/>
      </c>
      <c r="AD153" s="199" t="str">
        <f>IF(DMA!J156="","",DMA!J156)</f>
        <v/>
      </c>
      <c r="AE153" s="199" t="str">
        <f>IF(DMA!L156="","",DMA!L156)</f>
        <v/>
      </c>
      <c r="AF153" s="199" t="str">
        <f>IF(DMA!T156="","",DMA!T156)</f>
        <v/>
      </c>
    </row>
    <row r="154" spans="6:32" x14ac:dyDescent="0.25">
      <c r="F154" s="766"/>
      <c r="U154" s="6"/>
      <c r="AA154" s="6">
        <f t="shared" si="16"/>
        <v>1</v>
      </c>
      <c r="AB154" s="199" t="str">
        <f>IF(DMA!A157="","",DMA!A157)</f>
        <v/>
      </c>
      <c r="AC154" s="199" t="str">
        <f>IF(DMA!$E157="","",DMA!$E157/5*100)</f>
        <v/>
      </c>
      <c r="AD154" s="199" t="str">
        <f>IF(DMA!J157="","",DMA!J157)</f>
        <v/>
      </c>
      <c r="AE154" s="199" t="str">
        <f>IF(DMA!L157="","",DMA!L157)</f>
        <v/>
      </c>
      <c r="AF154" s="199" t="str">
        <f>IF(DMA!T157="","",DMA!T157)</f>
        <v/>
      </c>
    </row>
    <row r="155" spans="6:32" x14ac:dyDescent="0.25">
      <c r="F155" s="767"/>
      <c r="U155" s="6"/>
      <c r="AA155" s="6">
        <f t="shared" si="16"/>
        <v>1</v>
      </c>
      <c r="AB155" s="199" t="str">
        <f>IF(DMA!A158="","",DMA!A158)</f>
        <v/>
      </c>
      <c r="AC155" s="199" t="str">
        <f>IF(DMA!$E158="","",DMA!$E158/5*100)</f>
        <v/>
      </c>
      <c r="AD155" s="199" t="str">
        <f>IF(DMA!J158="","",DMA!J158)</f>
        <v/>
      </c>
      <c r="AE155" s="199" t="str">
        <f>IF(DMA!L158="","",DMA!L158)</f>
        <v/>
      </c>
      <c r="AF155" s="199" t="str">
        <f>IF(DMA!T158="","",DMA!T158)</f>
        <v/>
      </c>
    </row>
    <row r="156" spans="6:32" x14ac:dyDescent="0.25">
      <c r="F156" s="766"/>
      <c r="U156" s="6"/>
      <c r="AA156" s="6">
        <f t="shared" si="16"/>
        <v>1</v>
      </c>
      <c r="AB156" s="199" t="str">
        <f>IF(DMA!A159="","",DMA!A159)</f>
        <v/>
      </c>
      <c r="AC156" s="199" t="str">
        <f>IF(DMA!$E159="","",DMA!$E159/5*100)</f>
        <v/>
      </c>
      <c r="AD156" s="199" t="str">
        <f>IF(DMA!J159="","",DMA!J159)</f>
        <v/>
      </c>
      <c r="AE156" s="199" t="str">
        <f>IF(DMA!L159="","",DMA!L159)</f>
        <v/>
      </c>
      <c r="AF156" s="199" t="str">
        <f>IF(DMA!T159="","",DMA!T159)</f>
        <v/>
      </c>
    </row>
    <row r="157" spans="6:32" x14ac:dyDescent="0.25">
      <c r="F157" s="767"/>
      <c r="U157" s="6"/>
      <c r="AA157" s="6">
        <f t="shared" si="16"/>
        <v>1</v>
      </c>
      <c r="AB157" s="199" t="str">
        <f>IF(DMA!A160="","",DMA!A160)</f>
        <v/>
      </c>
      <c r="AC157" s="199" t="str">
        <f>IF(DMA!$E160="","",DMA!$E160/5*100)</f>
        <v/>
      </c>
      <c r="AD157" s="199" t="str">
        <f>IF(DMA!J160="","",DMA!J160)</f>
        <v/>
      </c>
      <c r="AE157" s="199" t="str">
        <f>IF(DMA!L160="","",DMA!L160)</f>
        <v/>
      </c>
      <c r="AF157" s="199" t="str">
        <f>IF(DMA!T160="","",DMA!T160)</f>
        <v/>
      </c>
    </row>
    <row r="158" spans="6:32" x14ac:dyDescent="0.25">
      <c r="F158" s="767"/>
      <c r="U158" s="6"/>
      <c r="AA158" s="6">
        <f t="shared" si="16"/>
        <v>1</v>
      </c>
      <c r="AB158" s="199" t="str">
        <f>IF(DMA!A161="","",DMA!A161)</f>
        <v/>
      </c>
      <c r="AC158" s="199" t="str">
        <f>IF(DMA!$E161="","",DMA!$E161/5*100)</f>
        <v/>
      </c>
      <c r="AD158" s="199" t="str">
        <f>IF(DMA!J161="","",DMA!J161)</f>
        <v/>
      </c>
      <c r="AE158" s="199" t="str">
        <f>IF(DMA!L161="","",DMA!L161)</f>
        <v/>
      </c>
      <c r="AF158" s="199" t="str">
        <f>IF(DMA!T161="","",DMA!T161)</f>
        <v/>
      </c>
    </row>
    <row r="159" spans="6:32" x14ac:dyDescent="0.25">
      <c r="F159" s="766"/>
      <c r="U159" s="6"/>
      <c r="AA159" s="6">
        <f t="shared" si="16"/>
        <v>1</v>
      </c>
      <c r="AB159" s="199" t="str">
        <f>IF(DMA!A162="","",DMA!A162)</f>
        <v/>
      </c>
      <c r="AC159" s="199" t="str">
        <f>IF(DMA!$E162="","",DMA!$E162/5*100)</f>
        <v/>
      </c>
      <c r="AD159" s="199" t="str">
        <f>IF(DMA!J162="","",DMA!J162)</f>
        <v/>
      </c>
      <c r="AE159" s="199" t="str">
        <f>IF(DMA!L162="","",DMA!L162)</f>
        <v/>
      </c>
      <c r="AF159" s="199" t="str">
        <f>IF(DMA!T162="","",DMA!T162)</f>
        <v/>
      </c>
    </row>
    <row r="160" spans="6:32" x14ac:dyDescent="0.25">
      <c r="F160" s="767"/>
      <c r="U160" s="6"/>
      <c r="AA160" s="6">
        <f t="shared" si="16"/>
        <v>1</v>
      </c>
      <c r="AB160" s="199" t="str">
        <f>IF(DMA!A163="","",DMA!A163)</f>
        <v/>
      </c>
      <c r="AC160" s="199" t="str">
        <f>IF(DMA!$E163="","",DMA!$E163/5*100)</f>
        <v/>
      </c>
      <c r="AD160" s="199" t="str">
        <f>IF(DMA!J163="","",DMA!J163)</f>
        <v/>
      </c>
      <c r="AE160" s="199" t="str">
        <f>IF(DMA!L163="","",DMA!L163)</f>
        <v/>
      </c>
      <c r="AF160" s="199" t="str">
        <f>IF(DMA!T163="","",DMA!T163)</f>
        <v/>
      </c>
    </row>
    <row r="161" spans="6:32" x14ac:dyDescent="0.25">
      <c r="F161" s="767"/>
      <c r="U161" s="6"/>
      <c r="AA161" s="6">
        <f t="shared" si="16"/>
        <v>1</v>
      </c>
      <c r="AB161" s="199" t="str">
        <f>IF(DMA!A164="","",DMA!A164)</f>
        <v/>
      </c>
      <c r="AC161" s="199" t="str">
        <f>IF(DMA!$E164="","",DMA!$E164/5*100)</f>
        <v/>
      </c>
      <c r="AD161" s="199" t="str">
        <f>IF(DMA!J164="","",DMA!J164)</f>
        <v/>
      </c>
      <c r="AE161" s="199" t="str">
        <f>IF(DMA!L164="","",DMA!L164)</f>
        <v/>
      </c>
      <c r="AF161" s="199" t="str">
        <f>IF(DMA!T164="","",DMA!T164)</f>
        <v/>
      </c>
    </row>
    <row r="162" spans="6:32" x14ac:dyDescent="0.25">
      <c r="F162" s="766"/>
      <c r="U162" s="6"/>
      <c r="AA162" s="6">
        <f t="shared" si="16"/>
        <v>1</v>
      </c>
      <c r="AB162" s="199" t="str">
        <f>IF(DMA!A165="","",DMA!A165)</f>
        <v/>
      </c>
      <c r="AC162" s="199" t="str">
        <f>IF(DMA!$E165="","",DMA!$E165/5*100)</f>
        <v/>
      </c>
      <c r="AD162" s="199" t="str">
        <f>IF(DMA!J165="","",DMA!J165)</f>
        <v/>
      </c>
      <c r="AE162" s="199" t="str">
        <f>IF(DMA!L165="","",DMA!L165)</f>
        <v/>
      </c>
      <c r="AF162" s="199" t="str">
        <f>IF(DMA!T165="","",DMA!T165)</f>
        <v/>
      </c>
    </row>
    <row r="163" spans="6:32" x14ac:dyDescent="0.25">
      <c r="F163" s="767"/>
      <c r="U163" s="6"/>
      <c r="AA163" s="6">
        <f t="shared" si="16"/>
        <v>1</v>
      </c>
      <c r="AB163" s="199" t="str">
        <f>IF(DMA!A166="","",DMA!A166)</f>
        <v/>
      </c>
      <c r="AC163" s="199" t="str">
        <f>IF(DMA!$E166="","",DMA!$E166/5*100)</f>
        <v/>
      </c>
      <c r="AD163" s="199" t="str">
        <f>IF(DMA!J166="","",DMA!J166)</f>
        <v/>
      </c>
      <c r="AE163" s="199" t="str">
        <f>IF(DMA!L166="","",DMA!L166)</f>
        <v/>
      </c>
      <c r="AF163" s="199" t="str">
        <f>IF(DMA!T166="","",DMA!T166)</f>
        <v/>
      </c>
    </row>
    <row r="164" spans="6:32" x14ac:dyDescent="0.25">
      <c r="F164" s="767"/>
      <c r="U164" s="6"/>
      <c r="AA164" s="6">
        <f t="shared" si="16"/>
        <v>1</v>
      </c>
      <c r="AB164" s="199" t="str">
        <f>IF(DMA!A167="","",DMA!A167)</f>
        <v/>
      </c>
      <c r="AC164" s="199" t="str">
        <f>IF(DMA!$E167="","",DMA!$E167/5*100)</f>
        <v/>
      </c>
      <c r="AD164" s="199" t="str">
        <f>IF(DMA!J167="","",DMA!J167)</f>
        <v/>
      </c>
      <c r="AE164" s="199" t="str">
        <f>IF(DMA!L167="","",DMA!L167)</f>
        <v/>
      </c>
      <c r="AF164" s="199" t="str">
        <f>IF(DMA!T167="","",DMA!T167)</f>
        <v/>
      </c>
    </row>
    <row r="165" spans="6:32" x14ac:dyDescent="0.25">
      <c r="F165" s="766"/>
      <c r="U165" s="6"/>
      <c r="AA165" s="6">
        <f t="shared" si="16"/>
        <v>1</v>
      </c>
      <c r="AB165" s="199" t="str">
        <f>IF(DMA!A168="","",DMA!A168)</f>
        <v/>
      </c>
      <c r="AC165" s="199" t="str">
        <f>IF(DMA!$E168="","",DMA!$E168/5*100)</f>
        <v/>
      </c>
      <c r="AD165" s="199" t="str">
        <f>IF(DMA!J168="","",DMA!J168)</f>
        <v/>
      </c>
      <c r="AE165" s="199" t="str">
        <f>IF(DMA!L168="","",DMA!L168)</f>
        <v/>
      </c>
      <c r="AF165" s="199" t="str">
        <f>IF(DMA!T168="","",DMA!T168)</f>
        <v/>
      </c>
    </row>
    <row r="166" spans="6:32" x14ac:dyDescent="0.25">
      <c r="F166" s="766"/>
      <c r="U166" s="6"/>
      <c r="AA166" s="6">
        <f t="shared" si="16"/>
        <v>1</v>
      </c>
      <c r="AB166" s="199" t="str">
        <f>IF(DMA!A169="","",DMA!A169)</f>
        <v/>
      </c>
      <c r="AC166" s="199" t="str">
        <f>IF(DMA!$E169="","",DMA!$E169/5*100)</f>
        <v/>
      </c>
      <c r="AD166" s="199" t="str">
        <f>IF(DMA!J169="","",DMA!J169)</f>
        <v/>
      </c>
      <c r="AE166" s="199" t="str">
        <f>IF(DMA!L169="","",DMA!L169)</f>
        <v/>
      </c>
      <c r="AF166" s="199" t="str">
        <f>IF(DMA!T169="","",DMA!T169)</f>
        <v/>
      </c>
    </row>
    <row r="167" spans="6:32" x14ac:dyDescent="0.25">
      <c r="F167" s="766"/>
      <c r="U167" s="6"/>
      <c r="AA167" s="6">
        <f t="shared" si="16"/>
        <v>1</v>
      </c>
      <c r="AB167" s="199" t="str">
        <f>IF(DMA!A170="","",DMA!A170)</f>
        <v/>
      </c>
      <c r="AC167" s="199" t="str">
        <f>IF(DMA!$E170="","",DMA!$E170/5*100)</f>
        <v/>
      </c>
      <c r="AD167" s="199" t="str">
        <f>IF(DMA!J170="","",DMA!J170)</f>
        <v/>
      </c>
      <c r="AE167" s="199" t="str">
        <f>IF(DMA!L170="","",DMA!L170)</f>
        <v/>
      </c>
      <c r="AF167" s="199" t="str">
        <f>IF(DMA!T170="","",DMA!T170)</f>
        <v/>
      </c>
    </row>
    <row r="168" spans="6:32" x14ac:dyDescent="0.25">
      <c r="F168" s="767"/>
      <c r="U168" s="6"/>
      <c r="AA168" s="6">
        <f t="shared" si="16"/>
        <v>1</v>
      </c>
      <c r="AB168" s="199" t="str">
        <f>IF(DMA!A171="","",DMA!A171)</f>
        <v/>
      </c>
      <c r="AC168" s="199" t="str">
        <f>IF(DMA!$E171="","",DMA!$E171/5*100)</f>
        <v/>
      </c>
      <c r="AD168" s="199" t="str">
        <f>IF(DMA!J171="","",DMA!J171)</f>
        <v/>
      </c>
      <c r="AE168" s="199" t="str">
        <f>IF(DMA!L171="","",DMA!L171)</f>
        <v/>
      </c>
      <c r="AF168" s="199" t="str">
        <f>IF(DMA!T171="","",DMA!T171)</f>
        <v/>
      </c>
    </row>
    <row r="169" spans="6:32" x14ac:dyDescent="0.25">
      <c r="F169" s="767"/>
      <c r="U169" s="6"/>
      <c r="AA169" s="6">
        <f t="shared" si="16"/>
        <v>1</v>
      </c>
      <c r="AB169" s="199" t="str">
        <f>IF(DMA!A172="","",DMA!A172)</f>
        <v/>
      </c>
      <c r="AC169" s="199" t="str">
        <f>IF(DMA!$E172="","",DMA!$E172/5*100)</f>
        <v/>
      </c>
      <c r="AD169" s="199" t="str">
        <f>IF(DMA!J172="","",DMA!J172)</f>
        <v/>
      </c>
      <c r="AE169" s="199" t="str">
        <f>IF(DMA!L172="","",DMA!L172)</f>
        <v/>
      </c>
      <c r="AF169" s="199" t="str">
        <f>IF(DMA!T172="","",DMA!T172)</f>
        <v/>
      </c>
    </row>
    <row r="170" spans="6:32" x14ac:dyDescent="0.25">
      <c r="F170" s="766"/>
      <c r="U170" s="6"/>
      <c r="AA170" s="6">
        <f t="shared" si="16"/>
        <v>1</v>
      </c>
      <c r="AB170" s="199" t="str">
        <f>IF(DMA!A173="","",DMA!A173)</f>
        <v/>
      </c>
      <c r="AC170" s="199" t="str">
        <f>IF(DMA!$E173="","",DMA!$E173/5*100)</f>
        <v/>
      </c>
      <c r="AD170" s="199" t="str">
        <f>IF(DMA!J173="","",DMA!J173)</f>
        <v/>
      </c>
      <c r="AE170" s="199" t="str">
        <f>IF(DMA!L173="","",DMA!L173)</f>
        <v/>
      </c>
      <c r="AF170" s="199" t="str">
        <f>IF(DMA!T173="","",DMA!T173)</f>
        <v/>
      </c>
    </row>
    <row r="171" spans="6:32" x14ac:dyDescent="0.25">
      <c r="F171" s="766"/>
      <c r="U171" s="6"/>
      <c r="AA171" s="6">
        <f t="shared" si="16"/>
        <v>1</v>
      </c>
      <c r="AB171" s="199" t="str">
        <f>IF(DMA!A174="","",DMA!A174)</f>
        <v/>
      </c>
      <c r="AC171" s="199" t="str">
        <f>IF(DMA!$E174="","",DMA!$E174/5*100)</f>
        <v/>
      </c>
      <c r="AD171" s="199" t="str">
        <f>IF(DMA!J174="","",DMA!J174)</f>
        <v/>
      </c>
      <c r="AE171" s="199" t="str">
        <f>IF(DMA!L174="","",DMA!L174)</f>
        <v/>
      </c>
      <c r="AF171" s="199" t="str">
        <f>IF(DMA!T174="","",DMA!T174)</f>
        <v/>
      </c>
    </row>
    <row r="172" spans="6:32" x14ac:dyDescent="0.25">
      <c r="F172" s="766"/>
      <c r="U172" s="6"/>
      <c r="AA172" s="6">
        <f t="shared" si="16"/>
        <v>1</v>
      </c>
      <c r="AB172" s="199" t="str">
        <f>IF(DMA!A175="","",DMA!A175)</f>
        <v/>
      </c>
      <c r="AC172" s="199" t="str">
        <f>IF(DMA!$E175="","",DMA!$E175/5*100)</f>
        <v/>
      </c>
      <c r="AD172" s="199" t="str">
        <f>IF(DMA!J175="","",DMA!J175)</f>
        <v/>
      </c>
      <c r="AE172" s="199" t="str">
        <f>IF(DMA!L175="","",DMA!L175)</f>
        <v/>
      </c>
      <c r="AF172" s="199" t="str">
        <f>IF(DMA!T175="","",DMA!T175)</f>
        <v/>
      </c>
    </row>
    <row r="173" spans="6:32" x14ac:dyDescent="0.25">
      <c r="F173" s="768"/>
      <c r="U173" s="6"/>
      <c r="AA173" s="6">
        <f t="shared" si="16"/>
        <v>1</v>
      </c>
      <c r="AB173" s="199" t="str">
        <f>IF(DMA!A176="","",DMA!A176)</f>
        <v/>
      </c>
      <c r="AC173" s="199" t="str">
        <f>IF(DMA!$E176="","",DMA!$E176/5*100)</f>
        <v/>
      </c>
      <c r="AD173" s="199" t="str">
        <f>IF(DMA!J176="","",DMA!J176)</f>
        <v/>
      </c>
      <c r="AE173" s="199" t="str">
        <f>IF(DMA!L176="","",DMA!L176)</f>
        <v/>
      </c>
      <c r="AF173" s="199" t="str">
        <f>IF(DMA!T176="","",DMA!T176)</f>
        <v/>
      </c>
    </row>
    <row r="174" spans="6:32" x14ac:dyDescent="0.25">
      <c r="F174" s="767"/>
      <c r="U174" s="6"/>
      <c r="AA174" s="6">
        <f t="shared" si="16"/>
        <v>1</v>
      </c>
      <c r="AB174" s="199" t="str">
        <f>IF(DMA!A177="","",DMA!A177)</f>
        <v/>
      </c>
      <c r="AC174" s="199" t="str">
        <f>IF(DMA!$E177="","",DMA!$E177/5*100)</f>
        <v/>
      </c>
      <c r="AD174" s="199" t="str">
        <f>IF(DMA!J177="","",DMA!J177)</f>
        <v/>
      </c>
      <c r="AE174" s="199" t="str">
        <f>IF(DMA!L177="","",DMA!L177)</f>
        <v/>
      </c>
      <c r="AF174" s="199" t="str">
        <f>IF(DMA!T177="","",DMA!T177)</f>
        <v/>
      </c>
    </row>
    <row r="175" spans="6:32" x14ac:dyDescent="0.25">
      <c r="F175" s="767"/>
      <c r="U175" s="6"/>
      <c r="AA175" s="6">
        <f t="shared" si="16"/>
        <v>1</v>
      </c>
      <c r="AB175" s="199" t="str">
        <f>IF(DMA!A178="","",DMA!A178)</f>
        <v/>
      </c>
      <c r="AC175" s="199" t="str">
        <f>IF(DMA!$E178="","",DMA!$E178/5*100)</f>
        <v/>
      </c>
      <c r="AD175" s="199" t="str">
        <f>IF(DMA!J178="","",DMA!J178)</f>
        <v/>
      </c>
      <c r="AE175" s="199" t="str">
        <f>IF(DMA!L178="","",DMA!L178)</f>
        <v/>
      </c>
      <c r="AF175" s="199" t="str">
        <f>IF(DMA!T178="","",DMA!T178)</f>
        <v/>
      </c>
    </row>
    <row r="176" spans="6:32" x14ac:dyDescent="0.25">
      <c r="F176" s="766"/>
      <c r="U176" s="6"/>
      <c r="AA176" s="6">
        <f t="shared" si="16"/>
        <v>1</v>
      </c>
      <c r="AB176" s="199" t="str">
        <f>IF(DMA!A179="","",DMA!A179)</f>
        <v/>
      </c>
      <c r="AC176" s="199" t="str">
        <f>IF(DMA!$E179="","",DMA!$E179/5*100)</f>
        <v/>
      </c>
      <c r="AD176" s="199" t="str">
        <f>IF(DMA!J179="","",DMA!J179)</f>
        <v/>
      </c>
      <c r="AE176" s="199" t="str">
        <f>IF(DMA!L179="","",DMA!L179)</f>
        <v/>
      </c>
      <c r="AF176" s="199" t="str">
        <f>IF(DMA!T179="","",DMA!T179)</f>
        <v/>
      </c>
    </row>
    <row r="177" spans="6:32" x14ac:dyDescent="0.25">
      <c r="F177" s="768"/>
      <c r="U177" s="6"/>
      <c r="AA177" s="6">
        <f t="shared" si="16"/>
        <v>1</v>
      </c>
      <c r="AB177" s="199" t="str">
        <f>IF(DMA!A180="","",DMA!A180)</f>
        <v/>
      </c>
      <c r="AC177" s="199" t="str">
        <f>IF(DMA!$E180="","",DMA!$E180/5*100)</f>
        <v/>
      </c>
      <c r="AD177" s="199" t="str">
        <f>IF(DMA!J180="","",DMA!J180)</f>
        <v/>
      </c>
      <c r="AE177" s="199" t="str">
        <f>IF(DMA!L180="","",DMA!L180)</f>
        <v/>
      </c>
      <c r="AF177" s="199" t="str">
        <f>IF(DMA!T180="","",DMA!T180)</f>
        <v/>
      </c>
    </row>
    <row r="178" spans="6:32" x14ac:dyDescent="0.25">
      <c r="F178" s="766"/>
      <c r="U178" s="6"/>
      <c r="AA178" s="6">
        <f t="shared" si="16"/>
        <v>1</v>
      </c>
      <c r="AB178" s="199" t="str">
        <f>IF(DMA!A181="","",DMA!A181)</f>
        <v/>
      </c>
      <c r="AC178" s="199" t="str">
        <f>IF(DMA!$E181="","",DMA!$E181/5*100)</f>
        <v/>
      </c>
      <c r="AD178" s="199" t="str">
        <f>IF(DMA!J181="","",DMA!J181)</f>
        <v/>
      </c>
      <c r="AE178" s="199" t="str">
        <f>IF(DMA!L181="","",DMA!L181)</f>
        <v/>
      </c>
      <c r="AF178" s="199" t="str">
        <f>IF(DMA!T181="","",DMA!T181)</f>
        <v/>
      </c>
    </row>
    <row r="179" spans="6:32" x14ac:dyDescent="0.25">
      <c r="F179" s="766"/>
      <c r="U179" s="6"/>
      <c r="AA179" s="6">
        <f t="shared" si="16"/>
        <v>1</v>
      </c>
      <c r="AB179" s="199" t="str">
        <f>IF(DMA!A182="","",DMA!A182)</f>
        <v/>
      </c>
      <c r="AC179" s="199" t="str">
        <f>IF(DMA!$E182="","",DMA!$E182/5*100)</f>
        <v/>
      </c>
      <c r="AD179" s="199" t="str">
        <f>IF(DMA!J182="","",DMA!J182)</f>
        <v/>
      </c>
      <c r="AE179" s="199" t="str">
        <f>IF(DMA!L182="","",DMA!L182)</f>
        <v/>
      </c>
      <c r="AF179" s="199" t="str">
        <f>IF(DMA!T182="","",DMA!T182)</f>
        <v/>
      </c>
    </row>
    <row r="180" spans="6:32" x14ac:dyDescent="0.25">
      <c r="F180" s="766"/>
      <c r="U180" s="6"/>
      <c r="AA180" s="6">
        <f t="shared" si="16"/>
        <v>1</v>
      </c>
      <c r="AB180" s="199" t="str">
        <f>IF(DMA!A183="","",DMA!A183)</f>
        <v/>
      </c>
      <c r="AC180" s="199" t="str">
        <f>IF(DMA!$E183="","",DMA!$E183/5*100)</f>
        <v/>
      </c>
      <c r="AD180" s="199" t="str">
        <f>IF(DMA!J183="","",DMA!J183)</f>
        <v/>
      </c>
      <c r="AE180" s="199" t="str">
        <f>IF(DMA!L183="","",DMA!L183)</f>
        <v/>
      </c>
      <c r="AF180" s="199" t="str">
        <f>IF(DMA!T183="","",DMA!T183)</f>
        <v/>
      </c>
    </row>
    <row r="181" spans="6:32" x14ac:dyDescent="0.25">
      <c r="F181" s="768"/>
      <c r="U181" s="6"/>
      <c r="AA181" s="6">
        <f t="shared" si="16"/>
        <v>1</v>
      </c>
      <c r="AB181" s="199" t="str">
        <f>IF(DMA!A184="","",DMA!A184)</f>
        <v/>
      </c>
      <c r="AC181" s="199" t="str">
        <f>IF(DMA!$E184="","",DMA!$E184/5*100)</f>
        <v/>
      </c>
      <c r="AD181" s="199" t="str">
        <f>IF(DMA!J184="","",DMA!J184)</f>
        <v/>
      </c>
      <c r="AE181" s="199" t="str">
        <f>IF(DMA!L184="","",DMA!L184)</f>
        <v/>
      </c>
      <c r="AF181" s="199" t="str">
        <f>IF(DMA!T184="","",DMA!T184)</f>
        <v/>
      </c>
    </row>
    <row r="182" spans="6:32" x14ac:dyDescent="0.25">
      <c r="F182" s="767"/>
      <c r="U182" s="6"/>
      <c r="AA182" s="6">
        <f t="shared" si="16"/>
        <v>1</v>
      </c>
      <c r="AB182" s="199" t="str">
        <f>IF(DMA!A185="","",DMA!A185)</f>
        <v/>
      </c>
      <c r="AC182" s="199" t="str">
        <f>IF(DMA!$E185="","",DMA!$E185/5*100)</f>
        <v/>
      </c>
      <c r="AD182" s="199" t="str">
        <f>IF(DMA!J185="","",DMA!J185)</f>
        <v/>
      </c>
      <c r="AE182" s="199" t="str">
        <f>IF(DMA!L185="","",DMA!L185)</f>
        <v/>
      </c>
      <c r="AF182" s="199" t="str">
        <f>IF(DMA!T185="","",DMA!T185)</f>
        <v/>
      </c>
    </row>
    <row r="183" spans="6:32" x14ac:dyDescent="0.25">
      <c r="F183" s="766"/>
      <c r="U183" s="6"/>
      <c r="AA183" s="6">
        <f t="shared" si="16"/>
        <v>1</v>
      </c>
      <c r="AB183" s="199" t="str">
        <f>IF(DMA!A186="","",DMA!A186)</f>
        <v/>
      </c>
      <c r="AC183" s="199" t="str">
        <f>IF(DMA!$E186="","",DMA!$E186/5*100)</f>
        <v/>
      </c>
      <c r="AD183" s="199" t="str">
        <f>IF(DMA!J186="","",DMA!J186)</f>
        <v/>
      </c>
      <c r="AE183" s="199" t="str">
        <f>IF(DMA!L186="","",DMA!L186)</f>
        <v/>
      </c>
      <c r="AF183" s="199" t="str">
        <f>IF(DMA!T186="","",DMA!T186)</f>
        <v/>
      </c>
    </row>
    <row r="184" spans="6:32" x14ac:dyDescent="0.25">
      <c r="F184" s="768"/>
      <c r="U184" s="6"/>
      <c r="AA184" s="6">
        <f t="shared" si="16"/>
        <v>1</v>
      </c>
      <c r="AB184" s="199" t="str">
        <f>IF(DMA!A187="","",DMA!A187)</f>
        <v/>
      </c>
      <c r="AC184" s="199" t="str">
        <f>IF(DMA!$E187="","",DMA!$E187/5*100)</f>
        <v/>
      </c>
      <c r="AD184" s="199" t="str">
        <f>IF(DMA!J187="","",DMA!J187)</f>
        <v/>
      </c>
      <c r="AE184" s="199" t="str">
        <f>IF(DMA!L187="","",DMA!L187)</f>
        <v/>
      </c>
      <c r="AF184" s="199" t="str">
        <f>IF(DMA!T187="","",DMA!T187)</f>
        <v/>
      </c>
    </row>
    <row r="185" spans="6:32" x14ac:dyDescent="0.25">
      <c r="F185" s="766"/>
      <c r="U185" s="6"/>
      <c r="AA185" s="6">
        <f t="shared" si="16"/>
        <v>1</v>
      </c>
      <c r="AB185" s="199" t="str">
        <f>IF(DMA!A188="","",DMA!A188)</f>
        <v/>
      </c>
      <c r="AC185" s="199" t="str">
        <f>IF(DMA!$E188="","",DMA!$E188/5*100)</f>
        <v/>
      </c>
      <c r="AD185" s="199" t="str">
        <f>IF(DMA!J188="","",DMA!J188)</f>
        <v/>
      </c>
      <c r="AE185" s="199" t="str">
        <f>IF(DMA!L188="","",DMA!L188)</f>
        <v/>
      </c>
      <c r="AF185" s="199" t="str">
        <f>IF(DMA!T188="","",DMA!T188)</f>
        <v/>
      </c>
    </row>
    <row r="186" spans="6:32" x14ac:dyDescent="0.25">
      <c r="F186" s="767"/>
      <c r="U186" s="6"/>
      <c r="AA186" s="6">
        <f t="shared" si="16"/>
        <v>1</v>
      </c>
      <c r="AB186" s="199" t="str">
        <f>IF(DMA!A189="","",DMA!A189)</f>
        <v/>
      </c>
      <c r="AC186" s="199" t="str">
        <f>IF(DMA!$E189="","",DMA!$E189/5*100)</f>
        <v/>
      </c>
      <c r="AD186" s="199" t="str">
        <f>IF(DMA!J189="","",DMA!J189)</f>
        <v/>
      </c>
      <c r="AE186" s="199" t="str">
        <f>IF(DMA!L189="","",DMA!L189)</f>
        <v/>
      </c>
      <c r="AF186" s="199" t="str">
        <f>IF(DMA!T189="","",DMA!T189)</f>
        <v/>
      </c>
    </row>
    <row r="187" spans="6:32" x14ac:dyDescent="0.25">
      <c r="F187" s="766"/>
      <c r="U187" s="6"/>
      <c r="AA187" s="6">
        <f t="shared" si="16"/>
        <v>1</v>
      </c>
      <c r="AB187" s="199" t="str">
        <f>IF(DMA!A190="","",DMA!A190)</f>
        <v/>
      </c>
      <c r="AC187" s="199" t="str">
        <f>IF(DMA!$E190="","",DMA!$E190/5*100)</f>
        <v/>
      </c>
      <c r="AD187" s="199" t="str">
        <f>IF(DMA!J190="","",DMA!J190)</f>
        <v/>
      </c>
      <c r="AE187" s="199" t="str">
        <f>IF(DMA!L190="","",DMA!L190)</f>
        <v/>
      </c>
      <c r="AF187" s="199" t="str">
        <f>IF(DMA!T190="","",DMA!T190)</f>
        <v/>
      </c>
    </row>
    <row r="188" spans="6:32" x14ac:dyDescent="0.25">
      <c r="F188" s="767"/>
      <c r="U188" s="6"/>
      <c r="AA188" s="6">
        <f t="shared" si="16"/>
        <v>1</v>
      </c>
      <c r="AB188" s="199" t="str">
        <f>IF(DMA!A191="","",DMA!A191)</f>
        <v/>
      </c>
      <c r="AC188" s="199" t="str">
        <f>IF(DMA!$E191="","",DMA!$E191/5*100)</f>
        <v/>
      </c>
      <c r="AD188" s="199" t="str">
        <f>IF(DMA!J191="","",DMA!J191)</f>
        <v/>
      </c>
      <c r="AE188" s="199" t="str">
        <f>IF(DMA!L191="","",DMA!L191)</f>
        <v/>
      </c>
      <c r="AF188" s="199" t="str">
        <f>IF(DMA!T191="","",DMA!T191)</f>
        <v/>
      </c>
    </row>
    <row r="189" spans="6:32" x14ac:dyDescent="0.25">
      <c r="F189" s="768"/>
      <c r="U189" s="6"/>
      <c r="AA189" s="6">
        <f t="shared" si="16"/>
        <v>1</v>
      </c>
      <c r="AB189" s="199" t="str">
        <f>IF(DMA!A192="","",DMA!A192)</f>
        <v/>
      </c>
      <c r="AC189" s="199" t="str">
        <f>IF(DMA!$E192="","",DMA!$E192/5*100)</f>
        <v/>
      </c>
      <c r="AD189" s="199" t="str">
        <f>IF(DMA!J192="","",DMA!J192)</f>
        <v/>
      </c>
      <c r="AE189" s="199" t="str">
        <f>IF(DMA!L192="","",DMA!L192)</f>
        <v/>
      </c>
      <c r="AF189" s="199" t="str">
        <f>IF(DMA!T192="","",DMA!T192)</f>
        <v/>
      </c>
    </row>
    <row r="190" spans="6:32" x14ac:dyDescent="0.25">
      <c r="F190" s="766"/>
      <c r="U190" s="6"/>
      <c r="AA190" s="6">
        <f t="shared" si="16"/>
        <v>1</v>
      </c>
      <c r="AB190" s="199" t="str">
        <f>IF(DMA!A193="","",DMA!A193)</f>
        <v/>
      </c>
      <c r="AC190" s="199" t="str">
        <f>IF(DMA!$E193="","",DMA!$E193/5*100)</f>
        <v/>
      </c>
      <c r="AD190" s="199" t="str">
        <f>IF(DMA!J193="","",DMA!J193)</f>
        <v/>
      </c>
      <c r="AE190" s="199" t="str">
        <f>IF(DMA!L193="","",DMA!L193)</f>
        <v/>
      </c>
      <c r="AF190" s="199" t="str">
        <f>IF(DMA!T193="","",DMA!T193)</f>
        <v/>
      </c>
    </row>
    <row r="191" spans="6:32" x14ac:dyDescent="0.25">
      <c r="F191" s="767"/>
      <c r="U191" s="6"/>
      <c r="AA191" s="6">
        <f t="shared" si="16"/>
        <v>1</v>
      </c>
      <c r="AB191" s="199" t="str">
        <f>IF(DMA!A194="","",DMA!A194)</f>
        <v/>
      </c>
      <c r="AC191" s="199" t="str">
        <f>IF(DMA!$E194="","",DMA!$E194/5*100)</f>
        <v/>
      </c>
      <c r="AD191" s="199" t="str">
        <f>IF(DMA!J194="","",DMA!J194)</f>
        <v/>
      </c>
      <c r="AE191" s="199" t="str">
        <f>IF(DMA!L194="","",DMA!L194)</f>
        <v/>
      </c>
      <c r="AF191" s="199" t="str">
        <f>IF(DMA!T194="","",DMA!T194)</f>
        <v/>
      </c>
    </row>
    <row r="192" spans="6:32" x14ac:dyDescent="0.25">
      <c r="F192" s="766"/>
      <c r="U192" s="6"/>
      <c r="AA192" s="6">
        <f t="shared" si="16"/>
        <v>1</v>
      </c>
      <c r="AB192" s="199" t="str">
        <f>IF(DMA!A195="","",DMA!A195)</f>
        <v/>
      </c>
      <c r="AC192" s="199" t="str">
        <f>IF(DMA!$E195="","",DMA!$E195/5*100)</f>
        <v/>
      </c>
      <c r="AD192" s="199" t="str">
        <f>IF(DMA!J195="","",DMA!J195)</f>
        <v/>
      </c>
      <c r="AE192" s="199" t="str">
        <f>IF(DMA!L195="","",DMA!L195)</f>
        <v/>
      </c>
      <c r="AF192" s="199" t="str">
        <f>IF(DMA!T195="","",DMA!T195)</f>
        <v/>
      </c>
    </row>
    <row r="193" spans="6:32" x14ac:dyDescent="0.25">
      <c r="F193" s="768"/>
      <c r="U193" s="6"/>
      <c r="AA193" s="6">
        <f t="shared" si="16"/>
        <v>1</v>
      </c>
      <c r="AB193" s="199" t="str">
        <f>IF(DMA!A196="","",DMA!A196)</f>
        <v/>
      </c>
      <c r="AC193" s="199" t="str">
        <f>IF(DMA!$E196="","",DMA!$E196/5*100)</f>
        <v/>
      </c>
      <c r="AD193" s="199" t="str">
        <f>IF(DMA!J196="","",DMA!J196)</f>
        <v/>
      </c>
      <c r="AE193" s="199" t="str">
        <f>IF(DMA!L196="","",DMA!L196)</f>
        <v/>
      </c>
      <c r="AF193" s="199" t="str">
        <f>IF(DMA!T196="","",DMA!T196)</f>
        <v/>
      </c>
    </row>
    <row r="194" spans="6:32" x14ac:dyDescent="0.25">
      <c r="F194" s="767"/>
      <c r="AA194" s="6">
        <f t="shared" si="16"/>
        <v>1</v>
      </c>
      <c r="AB194" s="199" t="str">
        <f>IF(DMA!A197="","",DMA!A197)</f>
        <v/>
      </c>
      <c r="AC194" s="199" t="str">
        <f>IF(DMA!$E197="","",DMA!$E197/5*100)</f>
        <v/>
      </c>
      <c r="AD194" s="199" t="str">
        <f>IF(DMA!J197="","",DMA!J197)</f>
        <v/>
      </c>
      <c r="AE194" s="199" t="str">
        <f>IF(DMA!L197="","",DMA!L197)</f>
        <v/>
      </c>
      <c r="AF194" s="199" t="str">
        <f>IF(DMA!T197="","",DMA!T197)</f>
        <v/>
      </c>
    </row>
    <row r="195" spans="6:32" x14ac:dyDescent="0.25">
      <c r="F195" s="766"/>
      <c r="AA195" s="6">
        <f t="shared" si="16"/>
        <v>1</v>
      </c>
      <c r="AB195" s="199" t="str">
        <f>IF(DMA!A198="","",DMA!A198)</f>
        <v/>
      </c>
      <c r="AC195" s="199" t="str">
        <f>IF(DMA!$E198="","",DMA!$E198/5*100)</f>
        <v/>
      </c>
      <c r="AD195" s="199" t="str">
        <f>IF(DMA!J198="","",DMA!J198)</f>
        <v/>
      </c>
      <c r="AE195" s="199" t="str">
        <f>IF(DMA!L198="","",DMA!L198)</f>
        <v/>
      </c>
      <c r="AF195" s="199" t="str">
        <f>IF(DMA!T198="","",DMA!T198)</f>
        <v/>
      </c>
    </row>
    <row r="196" spans="6:32" x14ac:dyDescent="0.25">
      <c r="F196" s="766"/>
      <c r="AA196" s="6">
        <f t="shared" ref="AA196:AA259" si="20">IF(AB196=AA195+1,AB196,AA195)</f>
        <v>1</v>
      </c>
      <c r="AB196" s="199" t="str">
        <f>IF(DMA!A199="","",DMA!A199)</f>
        <v/>
      </c>
      <c r="AC196" s="199" t="str">
        <f>IF(DMA!$E199="","",DMA!$E199/5*100)</f>
        <v/>
      </c>
      <c r="AD196" s="199" t="str">
        <f>IF(DMA!J199="","",DMA!J199)</f>
        <v/>
      </c>
      <c r="AE196" s="199" t="str">
        <f>IF(DMA!L199="","",DMA!L199)</f>
        <v/>
      </c>
      <c r="AF196" s="199" t="str">
        <f>IF(DMA!T199="","",DMA!T199)</f>
        <v/>
      </c>
    </row>
    <row r="197" spans="6:32" x14ac:dyDescent="0.25">
      <c r="F197" s="768"/>
      <c r="AA197" s="6">
        <f t="shared" si="20"/>
        <v>1</v>
      </c>
      <c r="AB197" s="199" t="str">
        <f>IF(DMA!A200="","",DMA!A200)</f>
        <v/>
      </c>
      <c r="AC197" s="199" t="str">
        <f>IF(DMA!$E200="","",DMA!$E200/5*100)</f>
        <v/>
      </c>
      <c r="AD197" s="199" t="str">
        <f>IF(DMA!J200="","",DMA!J200)</f>
        <v/>
      </c>
      <c r="AE197" s="199" t="str">
        <f>IF(DMA!L200="","",DMA!L200)</f>
        <v/>
      </c>
      <c r="AF197" s="199" t="str">
        <f>IF(DMA!T200="","",DMA!T200)</f>
        <v/>
      </c>
    </row>
    <row r="198" spans="6:32" x14ac:dyDescent="0.25">
      <c r="F198" s="768"/>
      <c r="AA198" s="6">
        <f t="shared" si="20"/>
        <v>1</v>
      </c>
      <c r="AB198" s="199" t="str">
        <f>IF(DMA!A201="","",DMA!A201)</f>
        <v/>
      </c>
      <c r="AC198" s="199" t="str">
        <f>IF(DMA!$E201="","",DMA!$E201/5*100)</f>
        <v/>
      </c>
      <c r="AD198" s="199" t="str">
        <f>IF(DMA!J201="","",DMA!J201)</f>
        <v/>
      </c>
      <c r="AE198" s="199" t="str">
        <f>IF(DMA!L201="","",DMA!L201)</f>
        <v/>
      </c>
      <c r="AF198" s="199" t="str">
        <f>IF(DMA!T201="","",DMA!T201)</f>
        <v/>
      </c>
    </row>
    <row r="199" spans="6:32" x14ac:dyDescent="0.25">
      <c r="F199" s="766"/>
      <c r="AA199" s="6">
        <f t="shared" si="20"/>
        <v>1</v>
      </c>
      <c r="AB199" s="199" t="str">
        <f>IF(DMA!A202="","",DMA!A202)</f>
        <v/>
      </c>
      <c r="AC199" s="199" t="str">
        <f>IF(DMA!$E202="","",DMA!$E202/5*100)</f>
        <v/>
      </c>
      <c r="AD199" s="199" t="str">
        <f>IF(DMA!J202="","",DMA!J202)</f>
        <v/>
      </c>
      <c r="AE199" s="199" t="str">
        <f>IF(DMA!L202="","",DMA!L202)</f>
        <v/>
      </c>
      <c r="AF199" s="199" t="str">
        <f>IF(DMA!T202="","",DMA!T202)</f>
        <v/>
      </c>
    </row>
    <row r="200" spans="6:32" x14ac:dyDescent="0.25">
      <c r="F200" s="768"/>
      <c r="AA200" s="6">
        <f t="shared" si="20"/>
        <v>1</v>
      </c>
      <c r="AB200" s="199" t="str">
        <f>IF(DMA!A203="","",DMA!A203)</f>
        <v/>
      </c>
      <c r="AC200" s="199" t="str">
        <f>IF(DMA!$E203="","",DMA!$E203/5*100)</f>
        <v/>
      </c>
      <c r="AD200" s="199" t="str">
        <f>IF(DMA!J203="","",DMA!J203)</f>
        <v/>
      </c>
      <c r="AE200" s="199" t="str">
        <f>IF(DMA!L203="","",DMA!L203)</f>
        <v/>
      </c>
      <c r="AF200" s="199" t="str">
        <f>IF(DMA!T203="","",DMA!T203)</f>
        <v/>
      </c>
    </row>
    <row r="201" spans="6:32" x14ac:dyDescent="0.25">
      <c r="F201" s="766"/>
      <c r="AA201" s="6">
        <f t="shared" si="20"/>
        <v>1</v>
      </c>
      <c r="AB201" s="199" t="str">
        <f>IF(DMA!A204="","",DMA!A204)</f>
        <v/>
      </c>
      <c r="AC201" s="199" t="str">
        <f>IF(DMA!$E204="","",DMA!$E204/5*100)</f>
        <v/>
      </c>
      <c r="AD201" s="199" t="str">
        <f>IF(DMA!J204="","",DMA!J204)</f>
        <v/>
      </c>
      <c r="AE201" s="199" t="str">
        <f>IF(DMA!L204="","",DMA!L204)</f>
        <v/>
      </c>
      <c r="AF201" s="199" t="str">
        <f>IF(DMA!T204="","",DMA!T204)</f>
        <v/>
      </c>
    </row>
    <row r="202" spans="6:32" x14ac:dyDescent="0.25">
      <c r="F202" s="766"/>
      <c r="AA202" s="6">
        <f t="shared" si="20"/>
        <v>1</v>
      </c>
      <c r="AB202" s="199" t="str">
        <f>IF(DMA!A205="","",DMA!A205)</f>
        <v/>
      </c>
      <c r="AC202" s="199" t="str">
        <f>IF(DMA!$E205="","",DMA!$E205/5*100)</f>
        <v/>
      </c>
      <c r="AD202" s="199" t="str">
        <f>IF(DMA!J205="","",DMA!J205)</f>
        <v/>
      </c>
      <c r="AE202" s="199" t="str">
        <f>IF(DMA!L205="","",DMA!L205)</f>
        <v/>
      </c>
      <c r="AF202" s="199" t="str">
        <f>IF(DMA!T205="","",DMA!T205)</f>
        <v/>
      </c>
    </row>
    <row r="203" spans="6:32" x14ac:dyDescent="0.25">
      <c r="F203" s="768"/>
      <c r="AA203" s="6">
        <f t="shared" si="20"/>
        <v>1</v>
      </c>
      <c r="AB203" s="199" t="str">
        <f>IF(DMA!A206="","",DMA!A206)</f>
        <v/>
      </c>
      <c r="AC203" s="199" t="str">
        <f>IF(DMA!$E206="","",DMA!$E206/5*100)</f>
        <v/>
      </c>
      <c r="AD203" s="199" t="str">
        <f>IF(DMA!J206="","",DMA!J206)</f>
        <v/>
      </c>
      <c r="AE203" s="199" t="str">
        <f>IF(DMA!L206="","",DMA!L206)</f>
        <v/>
      </c>
      <c r="AF203" s="199" t="str">
        <f>IF(DMA!T206="","",DMA!T206)</f>
        <v/>
      </c>
    </row>
    <row r="204" spans="6:32" x14ac:dyDescent="0.25">
      <c r="F204" s="766"/>
      <c r="AA204" s="6">
        <f t="shared" si="20"/>
        <v>1</v>
      </c>
      <c r="AB204" s="199" t="str">
        <f>IF(DMA!A207="","",DMA!A207)</f>
        <v/>
      </c>
      <c r="AC204" s="199" t="str">
        <f>IF(DMA!$E207="","",DMA!$E207/5*100)</f>
        <v/>
      </c>
      <c r="AD204" s="199" t="str">
        <f>IF(DMA!J207="","",DMA!J207)</f>
        <v/>
      </c>
      <c r="AE204" s="199" t="str">
        <f>IF(DMA!L207="","",DMA!L207)</f>
        <v/>
      </c>
      <c r="AF204" s="199" t="str">
        <f>IF(DMA!T207="","",DMA!T207)</f>
        <v/>
      </c>
    </row>
    <row r="205" spans="6:32" x14ac:dyDescent="0.25">
      <c r="F205" s="768"/>
      <c r="AA205" s="6">
        <f t="shared" si="20"/>
        <v>1</v>
      </c>
      <c r="AB205" s="199" t="str">
        <f>IF(DMA!A208="","",DMA!A208)</f>
        <v/>
      </c>
      <c r="AC205" s="199" t="str">
        <f>IF(DMA!$E208="","",DMA!$E208/5*100)</f>
        <v/>
      </c>
      <c r="AD205" s="199" t="str">
        <f>IF(DMA!J208="","",DMA!J208)</f>
        <v/>
      </c>
      <c r="AE205" s="199" t="str">
        <f>IF(DMA!L208="","",DMA!L208)</f>
        <v/>
      </c>
      <c r="AF205" s="199" t="str">
        <f>IF(DMA!T208="","",DMA!T208)</f>
        <v/>
      </c>
    </row>
    <row r="206" spans="6:32" x14ac:dyDescent="0.25">
      <c r="F206" s="766"/>
      <c r="AA206" s="6">
        <f t="shared" si="20"/>
        <v>1</v>
      </c>
      <c r="AB206" s="199" t="str">
        <f>IF(DMA!A209="","",DMA!A209)</f>
        <v/>
      </c>
      <c r="AC206" s="199" t="str">
        <f>IF(DMA!$E209="","",DMA!$E209/5*100)</f>
        <v/>
      </c>
      <c r="AD206" s="199" t="str">
        <f>IF(DMA!J209="","",DMA!J209)</f>
        <v/>
      </c>
      <c r="AE206" s="199" t="str">
        <f>IF(DMA!L209="","",DMA!L209)</f>
        <v/>
      </c>
      <c r="AF206" s="199" t="str">
        <f>IF(DMA!T209="","",DMA!T209)</f>
        <v/>
      </c>
    </row>
    <row r="207" spans="6:32" x14ac:dyDescent="0.25">
      <c r="F207" s="767"/>
      <c r="AA207" s="6">
        <f t="shared" si="20"/>
        <v>1</v>
      </c>
      <c r="AB207" s="199" t="str">
        <f>IF(DMA!A210="","",DMA!A210)</f>
        <v/>
      </c>
      <c r="AC207" s="199" t="str">
        <f>IF(DMA!$E210="","",DMA!$E210/5*100)</f>
        <v/>
      </c>
      <c r="AD207" s="199" t="str">
        <f>IF(DMA!J210="","",DMA!J210)</f>
        <v/>
      </c>
      <c r="AE207" s="199" t="str">
        <f>IF(DMA!L210="","",DMA!L210)</f>
        <v/>
      </c>
      <c r="AF207" s="199" t="str">
        <f>IF(DMA!T210="","",DMA!T210)</f>
        <v/>
      </c>
    </row>
    <row r="208" spans="6:32" x14ac:dyDescent="0.25">
      <c r="F208" s="766"/>
      <c r="AA208" s="6">
        <f t="shared" si="20"/>
        <v>1</v>
      </c>
      <c r="AB208" s="199" t="str">
        <f>IF(DMA!A211="","",DMA!A211)</f>
        <v/>
      </c>
      <c r="AC208" s="199" t="str">
        <f>IF(DMA!$E211="","",DMA!$E211/5*100)</f>
        <v/>
      </c>
      <c r="AD208" s="199" t="str">
        <f>IF(DMA!J211="","",DMA!J211)</f>
        <v/>
      </c>
      <c r="AE208" s="199" t="str">
        <f>IF(DMA!L211="","",DMA!L211)</f>
        <v/>
      </c>
      <c r="AF208" s="199" t="str">
        <f>IF(DMA!T211="","",DMA!T211)</f>
        <v/>
      </c>
    </row>
    <row r="209" spans="6:32" x14ac:dyDescent="0.25">
      <c r="F209" s="767"/>
      <c r="AA209" s="6">
        <f t="shared" si="20"/>
        <v>1</v>
      </c>
      <c r="AB209" s="199" t="str">
        <f>IF(DMA!A212="","",DMA!A212)</f>
        <v/>
      </c>
      <c r="AC209" s="199" t="str">
        <f>IF(DMA!$E212="","",DMA!$E212/5*100)</f>
        <v/>
      </c>
      <c r="AD209" s="199" t="str">
        <f>IF(DMA!J212="","",DMA!J212)</f>
        <v/>
      </c>
      <c r="AE209" s="199" t="str">
        <f>IF(DMA!L212="","",DMA!L212)</f>
        <v/>
      </c>
      <c r="AF209" s="199" t="str">
        <f>IF(DMA!T212="","",DMA!T212)</f>
        <v/>
      </c>
    </row>
    <row r="210" spans="6:32" x14ac:dyDescent="0.25">
      <c r="F210" s="766"/>
      <c r="AA210" s="6">
        <f t="shared" si="20"/>
        <v>1</v>
      </c>
      <c r="AB210" s="199" t="str">
        <f>IF(DMA!A213="","",DMA!A213)</f>
        <v/>
      </c>
      <c r="AC210" s="199" t="str">
        <f>IF(DMA!$E213="","",DMA!$E213/5*100)</f>
        <v/>
      </c>
      <c r="AD210" s="199" t="str">
        <f>IF(DMA!J213="","",DMA!J213)</f>
        <v/>
      </c>
      <c r="AE210" s="199" t="str">
        <f>IF(DMA!L213="","",DMA!L213)</f>
        <v/>
      </c>
      <c r="AF210" s="199" t="str">
        <f>IF(DMA!T213="","",DMA!T213)</f>
        <v/>
      </c>
    </row>
    <row r="211" spans="6:32" x14ac:dyDescent="0.25">
      <c r="F211" s="767"/>
      <c r="AA211" s="6">
        <f t="shared" si="20"/>
        <v>1</v>
      </c>
      <c r="AB211" s="199" t="str">
        <f>IF(DMA!A214="","",DMA!A214)</f>
        <v/>
      </c>
      <c r="AC211" s="199" t="str">
        <f>IF(DMA!$E214="","",DMA!$E214/5*100)</f>
        <v/>
      </c>
      <c r="AD211" s="199" t="str">
        <f>IF(DMA!J214="","",DMA!J214)</f>
        <v/>
      </c>
      <c r="AE211" s="199" t="str">
        <f>IF(DMA!L214="","",DMA!L214)</f>
        <v/>
      </c>
      <c r="AF211" s="199" t="str">
        <f>IF(DMA!T214="","",DMA!T214)</f>
        <v/>
      </c>
    </row>
    <row r="212" spans="6:32" x14ac:dyDescent="0.25">
      <c r="F212" s="767"/>
      <c r="AA212" s="6">
        <f t="shared" si="20"/>
        <v>1</v>
      </c>
      <c r="AB212" s="199" t="str">
        <f>IF(DMA!A215="","",DMA!A215)</f>
        <v/>
      </c>
      <c r="AC212" s="199" t="str">
        <f>IF(DMA!$E215="","",DMA!$E215/5*100)</f>
        <v/>
      </c>
      <c r="AD212" s="199" t="str">
        <f>IF(DMA!J215="","",DMA!J215)</f>
        <v/>
      </c>
      <c r="AE212" s="199" t="str">
        <f>IF(DMA!L215="","",DMA!L215)</f>
        <v/>
      </c>
      <c r="AF212" s="199" t="str">
        <f>IF(DMA!T215="","",DMA!T215)</f>
        <v/>
      </c>
    </row>
    <row r="213" spans="6:32" x14ac:dyDescent="0.25">
      <c r="F213" s="766"/>
      <c r="AA213" s="6">
        <f t="shared" si="20"/>
        <v>1</v>
      </c>
      <c r="AB213" s="199" t="str">
        <f>IF(DMA!A216="","",DMA!A216)</f>
        <v/>
      </c>
      <c r="AC213" s="199" t="str">
        <f>IF(DMA!$E216="","",DMA!$E216/5*100)</f>
        <v/>
      </c>
      <c r="AD213" s="199" t="str">
        <f>IF(DMA!J216="","",DMA!J216)</f>
        <v/>
      </c>
      <c r="AE213" s="199" t="str">
        <f>IF(DMA!L216="","",DMA!L216)</f>
        <v/>
      </c>
      <c r="AF213" s="199" t="str">
        <f>IF(DMA!T216="","",DMA!T216)</f>
        <v/>
      </c>
    </row>
    <row r="214" spans="6:32" x14ac:dyDescent="0.25">
      <c r="F214" s="766"/>
      <c r="AA214" s="6">
        <f t="shared" si="20"/>
        <v>1</v>
      </c>
      <c r="AB214" s="199" t="str">
        <f>IF(DMA!A217="","",DMA!A217)</f>
        <v/>
      </c>
      <c r="AC214" s="199" t="str">
        <f>IF(DMA!$E217="","",DMA!$E217/5*100)</f>
        <v/>
      </c>
      <c r="AD214" s="199" t="str">
        <f>IF(DMA!J217="","",DMA!J217)</f>
        <v/>
      </c>
      <c r="AE214" s="199" t="str">
        <f>IF(DMA!L217="","",DMA!L217)</f>
        <v/>
      </c>
      <c r="AF214" s="199" t="str">
        <f>IF(DMA!T217="","",DMA!T217)</f>
        <v/>
      </c>
    </row>
    <row r="215" spans="6:32" x14ac:dyDescent="0.25">
      <c r="F215" s="767"/>
      <c r="AA215" s="6">
        <f t="shared" si="20"/>
        <v>1</v>
      </c>
      <c r="AB215" s="199" t="str">
        <f>IF(DMA!A218="","",DMA!A218)</f>
        <v/>
      </c>
      <c r="AC215" s="199" t="str">
        <f>IF(DMA!$E218="","",DMA!$E218/5*100)</f>
        <v/>
      </c>
      <c r="AD215" s="199" t="str">
        <f>IF(DMA!J218="","",DMA!J218)</f>
        <v/>
      </c>
      <c r="AE215" s="199" t="str">
        <f>IF(DMA!L218="","",DMA!L218)</f>
        <v/>
      </c>
      <c r="AF215" s="199" t="str">
        <f>IF(DMA!T218="","",DMA!T218)</f>
        <v/>
      </c>
    </row>
    <row r="216" spans="6:32" x14ac:dyDescent="0.25">
      <c r="F216" s="766"/>
      <c r="AA216" s="6">
        <f t="shared" si="20"/>
        <v>1</v>
      </c>
      <c r="AB216" s="199" t="str">
        <f>IF(DMA!A219="","",DMA!A219)</f>
        <v/>
      </c>
      <c r="AC216" s="199" t="str">
        <f>IF(DMA!$E219="","",DMA!$E219/5*100)</f>
        <v/>
      </c>
      <c r="AD216" s="199" t="str">
        <f>IF(DMA!J219="","",DMA!J219)</f>
        <v/>
      </c>
      <c r="AE216" s="199" t="str">
        <f>IF(DMA!L219="","",DMA!L219)</f>
        <v/>
      </c>
      <c r="AF216" s="199" t="str">
        <f>IF(DMA!T219="","",DMA!T219)</f>
        <v/>
      </c>
    </row>
    <row r="217" spans="6:32" x14ac:dyDescent="0.25">
      <c r="F217" s="766"/>
      <c r="AA217" s="6">
        <f t="shared" si="20"/>
        <v>1</v>
      </c>
      <c r="AB217" s="199" t="str">
        <f>IF(DMA!A220="","",DMA!A220)</f>
        <v/>
      </c>
      <c r="AC217" s="199" t="str">
        <f>IF(DMA!$E220="","",DMA!$E220/5*100)</f>
        <v/>
      </c>
      <c r="AD217" s="199" t="str">
        <f>IF(DMA!J220="","",DMA!J220)</f>
        <v/>
      </c>
      <c r="AE217" s="199" t="str">
        <f>IF(DMA!L220="","",DMA!L220)</f>
        <v/>
      </c>
      <c r="AF217" s="199" t="str">
        <f>IF(DMA!T220="","",DMA!T220)</f>
        <v/>
      </c>
    </row>
    <row r="218" spans="6:32" x14ac:dyDescent="0.25">
      <c r="F218" s="767"/>
      <c r="AA218" s="6">
        <f t="shared" si="20"/>
        <v>1</v>
      </c>
      <c r="AB218" s="199" t="str">
        <f>IF(DMA!A221="","",DMA!A221)</f>
        <v/>
      </c>
      <c r="AC218" s="199" t="str">
        <f>IF(DMA!$E221="","",DMA!$E221/5*100)</f>
        <v/>
      </c>
      <c r="AD218" s="199" t="str">
        <f>IF(DMA!J221="","",DMA!J221)</f>
        <v/>
      </c>
      <c r="AE218" s="199" t="str">
        <f>IF(DMA!L221="","",DMA!L221)</f>
        <v/>
      </c>
      <c r="AF218" s="199" t="str">
        <f>IF(DMA!T221="","",DMA!T221)</f>
        <v/>
      </c>
    </row>
    <row r="219" spans="6:32" x14ac:dyDescent="0.25">
      <c r="F219" s="767"/>
      <c r="AA219" s="6">
        <f t="shared" si="20"/>
        <v>1</v>
      </c>
      <c r="AB219" s="199" t="str">
        <f>IF(DMA!A222="","",DMA!A222)</f>
        <v/>
      </c>
      <c r="AC219" s="199" t="str">
        <f>IF(DMA!$E222="","",DMA!$E222/5*100)</f>
        <v/>
      </c>
      <c r="AD219" s="199" t="str">
        <f>IF(DMA!J222="","",DMA!J222)</f>
        <v/>
      </c>
      <c r="AE219" s="199" t="str">
        <f>IF(DMA!L222="","",DMA!L222)</f>
        <v/>
      </c>
      <c r="AF219" s="199" t="str">
        <f>IF(DMA!T222="","",DMA!T222)</f>
        <v/>
      </c>
    </row>
    <row r="220" spans="6:32" x14ac:dyDescent="0.25">
      <c r="F220" s="766"/>
      <c r="AA220" s="6">
        <f t="shared" si="20"/>
        <v>1</v>
      </c>
      <c r="AB220" s="199" t="str">
        <f>IF(DMA!A223="","",DMA!A223)</f>
        <v/>
      </c>
      <c r="AC220" s="199" t="str">
        <f>IF(DMA!$E223="","",DMA!$E223/5*100)</f>
        <v/>
      </c>
      <c r="AD220" s="199" t="str">
        <f>IF(DMA!J223="","",DMA!J223)</f>
        <v/>
      </c>
      <c r="AE220" s="199" t="str">
        <f>IF(DMA!L223="","",DMA!L223)</f>
        <v/>
      </c>
      <c r="AF220" s="199" t="str">
        <f>IF(DMA!T223="","",DMA!T223)</f>
        <v/>
      </c>
    </row>
    <row r="221" spans="6:32" x14ac:dyDescent="0.25">
      <c r="F221" s="766"/>
      <c r="AA221" s="6">
        <f t="shared" si="20"/>
        <v>1</v>
      </c>
      <c r="AB221" s="199" t="str">
        <f>IF(DMA!A224="","",DMA!A224)</f>
        <v/>
      </c>
      <c r="AC221" s="199" t="str">
        <f>IF(DMA!$E224="","",DMA!$E224/5*100)</f>
        <v/>
      </c>
      <c r="AD221" s="199" t="str">
        <f>IF(DMA!J224="","",DMA!J224)</f>
        <v/>
      </c>
      <c r="AE221" s="199" t="str">
        <f>IF(DMA!L224="","",DMA!L224)</f>
        <v/>
      </c>
      <c r="AF221" s="199" t="str">
        <f>IF(DMA!T224="","",DMA!T224)</f>
        <v/>
      </c>
    </row>
    <row r="222" spans="6:32" x14ac:dyDescent="0.25">
      <c r="F222" s="767"/>
      <c r="AA222" s="6">
        <f t="shared" si="20"/>
        <v>1</v>
      </c>
      <c r="AB222" s="199" t="str">
        <f>IF(DMA!A225="","",DMA!A225)</f>
        <v/>
      </c>
      <c r="AC222" s="199" t="str">
        <f>IF(DMA!$E225="","",DMA!$E225/5*100)</f>
        <v/>
      </c>
      <c r="AD222" s="199" t="str">
        <f>IF(DMA!J225="","",DMA!J225)</f>
        <v/>
      </c>
      <c r="AE222" s="199" t="str">
        <f>IF(DMA!L225="","",DMA!L225)</f>
        <v/>
      </c>
      <c r="AF222" s="199" t="str">
        <f>IF(DMA!T225="","",DMA!T225)</f>
        <v/>
      </c>
    </row>
    <row r="223" spans="6:32" x14ac:dyDescent="0.25">
      <c r="F223" s="767"/>
      <c r="AA223" s="6">
        <f t="shared" si="20"/>
        <v>1</v>
      </c>
      <c r="AB223" s="199" t="str">
        <f>IF(DMA!A226="","",DMA!A226)</f>
        <v/>
      </c>
      <c r="AC223" s="199" t="str">
        <f>IF(DMA!$E226="","",DMA!$E226/5*100)</f>
        <v/>
      </c>
      <c r="AD223" s="199" t="str">
        <f>IF(DMA!J226="","",DMA!J226)</f>
        <v/>
      </c>
      <c r="AE223" s="199" t="str">
        <f>IF(DMA!L226="","",DMA!L226)</f>
        <v/>
      </c>
      <c r="AF223" s="199" t="str">
        <f>IF(DMA!T226="","",DMA!T226)</f>
        <v/>
      </c>
    </row>
    <row r="224" spans="6:32" x14ac:dyDescent="0.25">
      <c r="F224" s="766"/>
      <c r="AA224" s="6">
        <f t="shared" si="20"/>
        <v>1</v>
      </c>
      <c r="AB224" s="199" t="str">
        <f>IF(DMA!A227="","",DMA!A227)</f>
        <v/>
      </c>
      <c r="AC224" s="199" t="str">
        <f>IF(DMA!$E227="","",DMA!$E227/5*100)</f>
        <v/>
      </c>
      <c r="AD224" s="199" t="str">
        <f>IF(DMA!J227="","",DMA!J227)</f>
        <v/>
      </c>
      <c r="AE224" s="199" t="str">
        <f>IF(DMA!L227="","",DMA!L227)</f>
        <v/>
      </c>
      <c r="AF224" s="199" t="str">
        <f>IF(DMA!T227="","",DMA!T227)</f>
        <v/>
      </c>
    </row>
    <row r="225" spans="6:32" x14ac:dyDescent="0.25">
      <c r="F225" s="768"/>
      <c r="AA225" s="6">
        <f t="shared" si="20"/>
        <v>1</v>
      </c>
      <c r="AB225" s="199" t="str">
        <f>IF(DMA!A228="","",DMA!A228)</f>
        <v/>
      </c>
      <c r="AC225" s="199" t="str">
        <f>IF(DMA!$E228="","",DMA!$E228/5*100)</f>
        <v/>
      </c>
      <c r="AD225" s="199" t="str">
        <f>IF(DMA!J228="","",DMA!J228)</f>
        <v/>
      </c>
      <c r="AE225" s="199" t="str">
        <f>IF(DMA!L228="","",DMA!L228)</f>
        <v/>
      </c>
      <c r="AF225" s="199" t="str">
        <f>IF(DMA!T228="","",DMA!T228)</f>
        <v/>
      </c>
    </row>
    <row r="226" spans="6:32" x14ac:dyDescent="0.25">
      <c r="F226" s="766"/>
      <c r="AA226" s="6">
        <f t="shared" si="20"/>
        <v>1</v>
      </c>
      <c r="AB226" s="199" t="str">
        <f>IF(DMA!A229="","",DMA!A229)</f>
        <v/>
      </c>
      <c r="AC226" s="199" t="str">
        <f>IF(DMA!$E229="","",DMA!$E229/5*100)</f>
        <v/>
      </c>
      <c r="AD226" s="199" t="str">
        <f>IF(DMA!J229="","",DMA!J229)</f>
        <v/>
      </c>
      <c r="AE226" s="199" t="str">
        <f>IF(DMA!L229="","",DMA!L229)</f>
        <v/>
      </c>
      <c r="AF226" s="199" t="str">
        <f>IF(DMA!T229="","",DMA!T229)</f>
        <v/>
      </c>
    </row>
    <row r="227" spans="6:32" x14ac:dyDescent="0.25">
      <c r="F227" s="767"/>
      <c r="AA227" s="6">
        <f t="shared" si="20"/>
        <v>1</v>
      </c>
      <c r="AB227" s="199" t="str">
        <f>IF(DMA!A230="","",DMA!A230)</f>
        <v/>
      </c>
      <c r="AC227" s="199" t="str">
        <f>IF(DMA!$E230="","",DMA!$E230/5*100)</f>
        <v/>
      </c>
      <c r="AD227" s="199" t="str">
        <f>IF(DMA!J230="","",DMA!J230)</f>
        <v/>
      </c>
      <c r="AE227" s="199" t="str">
        <f>IF(DMA!L230="","",DMA!L230)</f>
        <v/>
      </c>
      <c r="AF227" s="199" t="str">
        <f>IF(DMA!T230="","",DMA!T230)</f>
        <v/>
      </c>
    </row>
    <row r="228" spans="6:32" x14ac:dyDescent="0.25">
      <c r="F228" s="766"/>
      <c r="AA228" s="6">
        <f t="shared" si="20"/>
        <v>1</v>
      </c>
      <c r="AB228" s="199" t="str">
        <f>IF(DMA!A231="","",DMA!A231)</f>
        <v/>
      </c>
      <c r="AC228" s="199" t="str">
        <f>IF(DMA!$E231="","",DMA!$E231/5*100)</f>
        <v/>
      </c>
      <c r="AD228" s="199" t="str">
        <f>IF(DMA!J231="","",DMA!J231)</f>
        <v/>
      </c>
      <c r="AE228" s="199" t="str">
        <f>IF(DMA!L231="","",DMA!L231)</f>
        <v/>
      </c>
      <c r="AF228" s="199" t="str">
        <f>IF(DMA!T231="","",DMA!T231)</f>
        <v/>
      </c>
    </row>
    <row r="229" spans="6:32" x14ac:dyDescent="0.25">
      <c r="F229" s="766"/>
      <c r="AA229" s="6">
        <f t="shared" si="20"/>
        <v>1</v>
      </c>
      <c r="AB229" s="199" t="str">
        <f>IF(DMA!A232="","",DMA!A232)</f>
        <v/>
      </c>
      <c r="AC229" s="199" t="str">
        <f>IF(DMA!$E232="","",DMA!$E232/5*100)</f>
        <v/>
      </c>
      <c r="AD229" s="199" t="str">
        <f>IF(DMA!J232="","",DMA!J232)</f>
        <v/>
      </c>
      <c r="AE229" s="199" t="str">
        <f>IF(DMA!L232="","",DMA!L232)</f>
        <v/>
      </c>
      <c r="AF229" s="199" t="str">
        <f>IF(DMA!T232="","",DMA!T232)</f>
        <v/>
      </c>
    </row>
    <row r="230" spans="6:32" x14ac:dyDescent="0.25">
      <c r="F230" s="767"/>
      <c r="AA230" s="6">
        <f t="shared" si="20"/>
        <v>1</v>
      </c>
      <c r="AB230" s="199" t="str">
        <f>IF(DMA!A233="","",DMA!A233)</f>
        <v/>
      </c>
      <c r="AC230" s="199" t="str">
        <f>IF(DMA!$E233="","",DMA!$E233/5*100)</f>
        <v/>
      </c>
      <c r="AD230" s="199" t="str">
        <f>IF(DMA!J233="","",DMA!J233)</f>
        <v/>
      </c>
      <c r="AE230" s="199" t="str">
        <f>IF(DMA!L233="","",DMA!L233)</f>
        <v/>
      </c>
      <c r="AF230" s="199" t="str">
        <f>IF(DMA!T233="","",DMA!T233)</f>
        <v/>
      </c>
    </row>
    <row r="231" spans="6:32" x14ac:dyDescent="0.25">
      <c r="F231" s="766"/>
      <c r="AA231" s="6">
        <f t="shared" si="20"/>
        <v>1</v>
      </c>
      <c r="AB231" s="199" t="str">
        <f>IF(DMA!A234="","",DMA!A234)</f>
        <v/>
      </c>
      <c r="AC231" s="199" t="str">
        <f>IF(DMA!$E234="","",DMA!$E234/5*100)</f>
        <v/>
      </c>
      <c r="AD231" s="199" t="str">
        <f>IF(DMA!J234="","",DMA!J234)</f>
        <v/>
      </c>
      <c r="AE231" s="199" t="str">
        <f>IF(DMA!L234="","",DMA!L234)</f>
        <v/>
      </c>
      <c r="AF231" s="199" t="str">
        <f>IF(DMA!T234="","",DMA!T234)</f>
        <v/>
      </c>
    </row>
    <row r="232" spans="6:32" x14ac:dyDescent="0.25">
      <c r="F232" s="767"/>
      <c r="AA232" s="6">
        <f t="shared" si="20"/>
        <v>1</v>
      </c>
      <c r="AB232" s="199" t="str">
        <f>IF(DMA!A235="","",DMA!A235)</f>
        <v/>
      </c>
      <c r="AC232" s="199" t="str">
        <f>IF(DMA!$E235="","",DMA!$E235/5*100)</f>
        <v/>
      </c>
      <c r="AD232" s="199" t="str">
        <f>IF(DMA!J235="","",DMA!J235)</f>
        <v/>
      </c>
      <c r="AE232" s="199" t="str">
        <f>IF(DMA!L235="","",DMA!L235)</f>
        <v/>
      </c>
      <c r="AF232" s="199" t="str">
        <f>IF(DMA!T235="","",DMA!T235)</f>
        <v/>
      </c>
    </row>
    <row r="233" spans="6:32" x14ac:dyDescent="0.25">
      <c r="F233" s="766"/>
      <c r="AA233" s="6">
        <f t="shared" si="20"/>
        <v>1</v>
      </c>
      <c r="AB233" s="199" t="str">
        <f>IF(DMA!A236="","",DMA!A236)</f>
        <v/>
      </c>
      <c r="AC233" s="199" t="str">
        <f>IF(DMA!$E236="","",DMA!$E236/5*100)</f>
        <v/>
      </c>
      <c r="AD233" s="199" t="str">
        <f>IF(DMA!J236="","",DMA!J236)</f>
        <v/>
      </c>
      <c r="AE233" s="199" t="str">
        <f>IF(DMA!L236="","",DMA!L236)</f>
        <v/>
      </c>
      <c r="AF233" s="199" t="str">
        <f>IF(DMA!T236="","",DMA!T236)</f>
        <v/>
      </c>
    </row>
    <row r="234" spans="6:32" x14ac:dyDescent="0.25">
      <c r="F234" s="767"/>
      <c r="AA234" s="6">
        <f t="shared" si="20"/>
        <v>1</v>
      </c>
      <c r="AB234" s="199" t="str">
        <f>IF(DMA!A237="","",DMA!A237)</f>
        <v/>
      </c>
      <c r="AC234" s="199" t="str">
        <f>IF(DMA!$E237="","",DMA!$E237/5*100)</f>
        <v/>
      </c>
      <c r="AD234" s="199" t="str">
        <f>IF(DMA!J237="","",DMA!J237)</f>
        <v/>
      </c>
      <c r="AE234" s="199" t="str">
        <f>IF(DMA!L237="","",DMA!L237)</f>
        <v/>
      </c>
      <c r="AF234" s="199" t="str">
        <f>IF(DMA!T237="","",DMA!T237)</f>
        <v/>
      </c>
    </row>
    <row r="235" spans="6:32" x14ac:dyDescent="0.25">
      <c r="F235" s="766"/>
      <c r="AA235" s="6">
        <f t="shared" si="20"/>
        <v>1</v>
      </c>
      <c r="AB235" s="199" t="str">
        <f>IF(DMA!A238="","",DMA!A238)</f>
        <v/>
      </c>
      <c r="AC235" s="199" t="str">
        <f>IF(DMA!$E238="","",DMA!$E238/5*100)</f>
        <v/>
      </c>
      <c r="AD235" s="199" t="str">
        <f>IF(DMA!J238="","",DMA!J238)</f>
        <v/>
      </c>
      <c r="AE235" s="199" t="str">
        <f>IF(DMA!L238="","",DMA!L238)</f>
        <v/>
      </c>
      <c r="AF235" s="199" t="str">
        <f>IF(DMA!T238="","",DMA!T238)</f>
        <v/>
      </c>
    </row>
    <row r="236" spans="6:32" x14ac:dyDescent="0.25">
      <c r="F236" s="767"/>
      <c r="AA236" s="6">
        <f t="shared" si="20"/>
        <v>1</v>
      </c>
      <c r="AB236" s="199" t="str">
        <f>IF(DMA!A239="","",DMA!A239)</f>
        <v/>
      </c>
      <c r="AC236" s="199" t="str">
        <f>IF(DMA!$E239="","",DMA!$E239/5*100)</f>
        <v/>
      </c>
      <c r="AD236" s="199" t="str">
        <f>IF(DMA!J239="","",DMA!J239)</f>
        <v/>
      </c>
      <c r="AE236" s="199" t="str">
        <f>IF(DMA!L239="","",DMA!L239)</f>
        <v/>
      </c>
      <c r="AF236" s="199" t="str">
        <f>IF(DMA!T239="","",DMA!T239)</f>
        <v/>
      </c>
    </row>
    <row r="237" spans="6:32" x14ac:dyDescent="0.25">
      <c r="F237" s="766"/>
      <c r="AA237" s="6">
        <f t="shared" si="20"/>
        <v>1</v>
      </c>
      <c r="AB237" s="199" t="str">
        <f>IF(DMA!A240="","",DMA!A240)</f>
        <v/>
      </c>
      <c r="AC237" s="199" t="str">
        <f>IF(DMA!$E240="","",DMA!$E240/5*100)</f>
        <v/>
      </c>
      <c r="AD237" s="199" t="str">
        <f>IF(DMA!J240="","",DMA!J240)</f>
        <v/>
      </c>
      <c r="AE237" s="199" t="str">
        <f>IF(DMA!L240="","",DMA!L240)</f>
        <v/>
      </c>
      <c r="AF237" s="199" t="str">
        <f>IF(DMA!T240="","",DMA!T240)</f>
        <v/>
      </c>
    </row>
    <row r="238" spans="6:32" x14ac:dyDescent="0.25">
      <c r="F238" s="766"/>
      <c r="AA238" s="6">
        <f t="shared" si="20"/>
        <v>1</v>
      </c>
      <c r="AB238" s="199" t="str">
        <f>IF(DMA!A241="","",DMA!A241)</f>
        <v/>
      </c>
      <c r="AC238" s="199" t="str">
        <f>IF(DMA!$E241="","",DMA!$E241/5*100)</f>
        <v/>
      </c>
      <c r="AD238" s="199" t="str">
        <f>IF(DMA!J241="","",DMA!J241)</f>
        <v/>
      </c>
      <c r="AE238" s="199" t="str">
        <f>IF(DMA!L241="","",DMA!L241)</f>
        <v/>
      </c>
      <c r="AF238" s="199" t="str">
        <f>IF(DMA!T241="","",DMA!T241)</f>
        <v/>
      </c>
    </row>
    <row r="239" spans="6:32" x14ac:dyDescent="0.25">
      <c r="F239" s="768"/>
      <c r="AA239" s="6">
        <f t="shared" si="20"/>
        <v>1</v>
      </c>
      <c r="AB239" s="199" t="str">
        <f>IF(DMA!A242="","",DMA!A242)</f>
        <v/>
      </c>
      <c r="AC239" s="199" t="str">
        <f>IF(DMA!$E242="","",DMA!$E242/5*100)</f>
        <v/>
      </c>
      <c r="AD239" s="199" t="str">
        <f>IF(DMA!J242="","",DMA!J242)</f>
        <v/>
      </c>
      <c r="AE239" s="199" t="str">
        <f>IF(DMA!L242="","",DMA!L242)</f>
        <v/>
      </c>
      <c r="AF239" s="199" t="str">
        <f>IF(DMA!T242="","",DMA!T242)</f>
        <v/>
      </c>
    </row>
    <row r="240" spans="6:32" x14ac:dyDescent="0.25">
      <c r="F240" s="766"/>
      <c r="AA240" s="6">
        <f t="shared" si="20"/>
        <v>1</v>
      </c>
      <c r="AB240" s="199" t="str">
        <f>IF(DMA!A243="","",DMA!A243)</f>
        <v/>
      </c>
      <c r="AC240" s="199" t="str">
        <f>IF(DMA!$E243="","",DMA!$E243/5*100)</f>
        <v/>
      </c>
      <c r="AD240" s="199" t="str">
        <f>IF(DMA!J243="","",DMA!J243)</f>
        <v/>
      </c>
      <c r="AE240" s="199" t="str">
        <f>IF(DMA!L243="","",DMA!L243)</f>
        <v/>
      </c>
      <c r="AF240" s="199" t="str">
        <f>IF(DMA!T243="","",DMA!T243)</f>
        <v/>
      </c>
    </row>
    <row r="241" spans="6:32" x14ac:dyDescent="0.25">
      <c r="F241" s="767"/>
      <c r="AA241" s="6">
        <f t="shared" si="20"/>
        <v>1</v>
      </c>
      <c r="AB241" s="199" t="str">
        <f>IF(DMA!A244="","",DMA!A244)</f>
        <v/>
      </c>
      <c r="AC241" s="199" t="str">
        <f>IF(DMA!$E244="","",DMA!$E244/5*100)</f>
        <v/>
      </c>
      <c r="AD241" s="199" t="str">
        <f>IF(DMA!J244="","",DMA!J244)</f>
        <v/>
      </c>
      <c r="AE241" s="199" t="str">
        <f>IF(DMA!L244="","",DMA!L244)</f>
        <v/>
      </c>
      <c r="AF241" s="199" t="str">
        <f>IF(DMA!T244="","",DMA!T244)</f>
        <v/>
      </c>
    </row>
    <row r="242" spans="6:32" x14ac:dyDescent="0.25">
      <c r="F242" s="768"/>
      <c r="AA242" s="6">
        <f t="shared" si="20"/>
        <v>1</v>
      </c>
      <c r="AB242" s="199" t="str">
        <f>IF(DMA!A245="","",DMA!A245)</f>
        <v/>
      </c>
      <c r="AC242" s="199" t="str">
        <f>IF(DMA!$E245="","",DMA!$E245/5*100)</f>
        <v/>
      </c>
      <c r="AD242" s="199" t="str">
        <f>IF(DMA!J245="","",DMA!J245)</f>
        <v/>
      </c>
      <c r="AE242" s="199" t="str">
        <f>IF(DMA!L245="","",DMA!L245)</f>
        <v/>
      </c>
      <c r="AF242" s="199" t="str">
        <f>IF(DMA!T245="","",DMA!T245)</f>
        <v/>
      </c>
    </row>
    <row r="243" spans="6:32" x14ac:dyDescent="0.25">
      <c r="F243" s="766"/>
      <c r="AA243" s="6">
        <f t="shared" si="20"/>
        <v>1</v>
      </c>
      <c r="AB243" s="199" t="str">
        <f>IF(DMA!A246="","",DMA!A246)</f>
        <v/>
      </c>
      <c r="AC243" s="199" t="str">
        <f>IF(DMA!$E246="","",DMA!$E246/5*100)</f>
        <v/>
      </c>
      <c r="AD243" s="199" t="str">
        <f>IF(DMA!J246="","",DMA!J246)</f>
        <v/>
      </c>
      <c r="AE243" s="199" t="str">
        <f>IF(DMA!L246="","",DMA!L246)</f>
        <v/>
      </c>
      <c r="AF243" s="199" t="str">
        <f>IF(DMA!T246="","",DMA!T246)</f>
        <v/>
      </c>
    </row>
    <row r="244" spans="6:32" x14ac:dyDescent="0.25">
      <c r="F244" s="767"/>
      <c r="AA244" s="6">
        <f t="shared" si="20"/>
        <v>1</v>
      </c>
      <c r="AB244" s="199" t="str">
        <f>IF(DMA!A247="","",DMA!A247)</f>
        <v/>
      </c>
      <c r="AC244" s="199" t="str">
        <f>IF(DMA!$E247="","",DMA!$E247/5*100)</f>
        <v/>
      </c>
      <c r="AD244" s="199" t="str">
        <f>IF(DMA!J247="","",DMA!J247)</f>
        <v/>
      </c>
      <c r="AE244" s="199" t="str">
        <f>IF(DMA!L247="","",DMA!L247)</f>
        <v/>
      </c>
      <c r="AF244" s="199" t="str">
        <f>IF(DMA!T247="","",DMA!T247)</f>
        <v/>
      </c>
    </row>
    <row r="245" spans="6:32" x14ac:dyDescent="0.25">
      <c r="F245" s="766"/>
      <c r="AA245" s="6">
        <f t="shared" si="20"/>
        <v>1</v>
      </c>
      <c r="AB245" s="199" t="str">
        <f>IF(DMA!A248="","",DMA!A248)</f>
        <v/>
      </c>
      <c r="AC245" s="199" t="str">
        <f>IF(DMA!$E248="","",DMA!$E248/5*100)</f>
        <v/>
      </c>
      <c r="AD245" s="199" t="str">
        <f>IF(DMA!J248="","",DMA!J248)</f>
        <v/>
      </c>
      <c r="AE245" s="199" t="str">
        <f>IF(DMA!L248="","",DMA!L248)</f>
        <v/>
      </c>
      <c r="AF245" s="199" t="str">
        <f>IF(DMA!T248="","",DMA!T248)</f>
        <v/>
      </c>
    </row>
    <row r="246" spans="6:32" x14ac:dyDescent="0.25">
      <c r="F246" s="766"/>
      <c r="AA246" s="6">
        <f t="shared" si="20"/>
        <v>1</v>
      </c>
      <c r="AB246" s="199" t="str">
        <f>IF(DMA!A249="","",DMA!A249)</f>
        <v/>
      </c>
      <c r="AC246" s="199" t="str">
        <f>IF(DMA!$E249="","",DMA!$E249/5*100)</f>
        <v/>
      </c>
      <c r="AD246" s="199" t="str">
        <f>IF(DMA!J249="","",DMA!J249)</f>
        <v/>
      </c>
      <c r="AE246" s="199" t="str">
        <f>IF(DMA!L249="","",DMA!L249)</f>
        <v/>
      </c>
      <c r="AF246" s="199" t="str">
        <f>IF(DMA!T249="","",DMA!T249)</f>
        <v/>
      </c>
    </row>
    <row r="247" spans="6:32" x14ac:dyDescent="0.25">
      <c r="F247" s="767"/>
      <c r="AA247" s="6">
        <f t="shared" si="20"/>
        <v>1</v>
      </c>
      <c r="AB247" s="199" t="str">
        <f>IF(DMA!A250="","",DMA!A250)</f>
        <v/>
      </c>
      <c r="AC247" s="199" t="str">
        <f>IF(DMA!$E250="","",DMA!$E250/5*100)</f>
        <v/>
      </c>
      <c r="AD247" s="199" t="str">
        <f>IF(DMA!J250="","",DMA!J250)</f>
        <v/>
      </c>
      <c r="AE247" s="199" t="str">
        <f>IF(DMA!L250="","",DMA!L250)</f>
        <v/>
      </c>
      <c r="AF247" s="199" t="str">
        <f>IF(DMA!T250="","",DMA!T250)</f>
        <v/>
      </c>
    </row>
    <row r="248" spans="6:32" x14ac:dyDescent="0.25">
      <c r="F248" s="767"/>
      <c r="AA248" s="6">
        <f t="shared" si="20"/>
        <v>1</v>
      </c>
      <c r="AB248" s="199" t="str">
        <f>IF(DMA!A251="","",DMA!A251)</f>
        <v/>
      </c>
      <c r="AC248" s="199" t="str">
        <f>IF(DMA!$E251="","",DMA!$E251/5*100)</f>
        <v/>
      </c>
      <c r="AD248" s="199" t="str">
        <f>IF(DMA!J251="","",DMA!J251)</f>
        <v/>
      </c>
      <c r="AE248" s="199" t="str">
        <f>IF(DMA!L251="","",DMA!L251)</f>
        <v/>
      </c>
      <c r="AF248" s="199" t="str">
        <f>IF(DMA!T251="","",DMA!T251)</f>
        <v/>
      </c>
    </row>
    <row r="249" spans="6:32" x14ac:dyDescent="0.25">
      <c r="F249" s="766"/>
      <c r="AA249" s="6">
        <f t="shared" si="20"/>
        <v>1</v>
      </c>
      <c r="AB249" s="199" t="str">
        <f>IF(DMA!A252="","",DMA!A252)</f>
        <v/>
      </c>
      <c r="AC249" s="199" t="str">
        <f>IF(DMA!$E252="","",DMA!$E252/5*100)</f>
        <v/>
      </c>
      <c r="AD249" s="199" t="str">
        <f>IF(DMA!J252="","",DMA!J252)</f>
        <v/>
      </c>
      <c r="AE249" s="199" t="str">
        <f>IF(DMA!L252="","",DMA!L252)</f>
        <v/>
      </c>
      <c r="AF249" s="199" t="str">
        <f>IF(DMA!T252="","",DMA!T252)</f>
        <v/>
      </c>
    </row>
    <row r="250" spans="6:32" x14ac:dyDescent="0.25">
      <c r="F250" s="767"/>
      <c r="AA250" s="6">
        <f t="shared" si="20"/>
        <v>1</v>
      </c>
      <c r="AB250" s="199" t="str">
        <f>IF(DMA!A253="","",DMA!A253)</f>
        <v/>
      </c>
      <c r="AC250" s="199" t="str">
        <f>IF(DMA!$E253="","",DMA!$E253/5*100)</f>
        <v/>
      </c>
      <c r="AD250" s="199" t="str">
        <f>IF(DMA!J253="","",DMA!J253)</f>
        <v/>
      </c>
      <c r="AE250" s="199" t="str">
        <f>IF(DMA!L253="","",DMA!L253)</f>
        <v/>
      </c>
      <c r="AF250" s="199" t="str">
        <f>IF(DMA!T253="","",DMA!T253)</f>
        <v/>
      </c>
    </row>
    <row r="251" spans="6:32" x14ac:dyDescent="0.25">
      <c r="F251" s="766"/>
      <c r="AA251" s="6">
        <f t="shared" si="20"/>
        <v>1</v>
      </c>
      <c r="AB251" s="199" t="str">
        <f>IF(DMA!A254="","",DMA!A254)</f>
        <v/>
      </c>
      <c r="AC251" s="199" t="str">
        <f>IF(DMA!$E254="","",DMA!$E254/5*100)</f>
        <v/>
      </c>
      <c r="AD251" s="199" t="str">
        <f>IF(DMA!J254="","",DMA!J254)</f>
        <v/>
      </c>
      <c r="AE251" s="199" t="str">
        <f>IF(DMA!L254="","",DMA!L254)</f>
        <v/>
      </c>
      <c r="AF251" s="199" t="str">
        <f>IF(DMA!T254="","",DMA!T254)</f>
        <v/>
      </c>
    </row>
    <row r="252" spans="6:32" x14ac:dyDescent="0.25">
      <c r="F252" s="768"/>
      <c r="AA252" s="6">
        <f t="shared" si="20"/>
        <v>1</v>
      </c>
      <c r="AB252" s="199" t="str">
        <f>IF(DMA!A255="","",DMA!A255)</f>
        <v/>
      </c>
      <c r="AC252" s="199" t="str">
        <f>IF(DMA!$E255="","",DMA!$E255/5*100)</f>
        <v/>
      </c>
      <c r="AD252" s="199" t="str">
        <f>IF(DMA!J255="","",DMA!J255)</f>
        <v/>
      </c>
      <c r="AE252" s="199" t="str">
        <f>IF(DMA!L255="","",DMA!L255)</f>
        <v/>
      </c>
      <c r="AF252" s="199" t="str">
        <f>IF(DMA!T255="","",DMA!T255)</f>
        <v/>
      </c>
    </row>
    <row r="253" spans="6:32" x14ac:dyDescent="0.25">
      <c r="F253" s="766"/>
      <c r="AA253" s="6">
        <f t="shared" si="20"/>
        <v>1</v>
      </c>
      <c r="AB253" s="199" t="str">
        <f>IF(DMA!A256="","",DMA!A256)</f>
        <v/>
      </c>
      <c r="AC253" s="199" t="str">
        <f>IF(DMA!$E256="","",DMA!$E256/5*100)</f>
        <v/>
      </c>
      <c r="AD253" s="199" t="str">
        <f>IF(DMA!J256="","",DMA!J256)</f>
        <v/>
      </c>
      <c r="AE253" s="199" t="str">
        <f>IF(DMA!L256="","",DMA!L256)</f>
        <v/>
      </c>
      <c r="AF253" s="199" t="str">
        <f>IF(DMA!T256="","",DMA!T256)</f>
        <v/>
      </c>
    </row>
    <row r="254" spans="6:32" x14ac:dyDescent="0.25">
      <c r="F254" s="767"/>
      <c r="AA254" s="6">
        <f t="shared" si="20"/>
        <v>1</v>
      </c>
      <c r="AB254" s="199" t="str">
        <f>IF(DMA!A257="","",DMA!A257)</f>
        <v/>
      </c>
      <c r="AC254" s="199" t="str">
        <f>IF(DMA!$E257="","",DMA!$E257/5*100)</f>
        <v/>
      </c>
      <c r="AD254" s="199" t="str">
        <f>IF(DMA!J257="","",DMA!J257)</f>
        <v/>
      </c>
      <c r="AE254" s="199" t="str">
        <f>IF(DMA!L257="","",DMA!L257)</f>
        <v/>
      </c>
      <c r="AF254" s="199" t="str">
        <f>IF(DMA!T257="","",DMA!T257)</f>
        <v/>
      </c>
    </row>
    <row r="255" spans="6:32" x14ac:dyDescent="0.25">
      <c r="F255" s="766"/>
      <c r="AA255" s="6">
        <f t="shared" si="20"/>
        <v>1</v>
      </c>
      <c r="AB255" s="199" t="str">
        <f>IF(DMA!A258="","",DMA!A258)</f>
        <v/>
      </c>
      <c r="AC255" s="199" t="str">
        <f>IF(DMA!$E258="","",DMA!$E258/5*100)</f>
        <v/>
      </c>
      <c r="AD255" s="199" t="str">
        <f>IF(DMA!J258="","",DMA!J258)</f>
        <v/>
      </c>
      <c r="AE255" s="199" t="str">
        <f>IF(DMA!L258="","",DMA!L258)</f>
        <v/>
      </c>
      <c r="AF255" s="199" t="str">
        <f>IF(DMA!T258="","",DMA!T258)</f>
        <v/>
      </c>
    </row>
    <row r="256" spans="6:32" x14ac:dyDescent="0.25">
      <c r="F256" s="766"/>
      <c r="AA256" s="6">
        <f t="shared" si="20"/>
        <v>1</v>
      </c>
      <c r="AB256" s="199" t="str">
        <f>IF(DMA!A259="","",DMA!A259)</f>
        <v/>
      </c>
      <c r="AC256" s="199" t="str">
        <f>IF(DMA!$E259="","",DMA!$E259/5*100)</f>
        <v/>
      </c>
      <c r="AD256" s="199" t="str">
        <f>IF(DMA!J259="","",DMA!J259)</f>
        <v/>
      </c>
      <c r="AE256" s="199" t="str">
        <f>IF(DMA!L259="","",DMA!L259)</f>
        <v/>
      </c>
      <c r="AF256" s="199" t="str">
        <f>IF(DMA!T259="","",DMA!T259)</f>
        <v/>
      </c>
    </row>
    <row r="257" spans="6:32" x14ac:dyDescent="0.25">
      <c r="F257" s="768"/>
      <c r="AA257" s="6">
        <f t="shared" si="20"/>
        <v>1</v>
      </c>
      <c r="AB257" s="199" t="str">
        <f>IF(DMA!A260="","",DMA!A260)</f>
        <v/>
      </c>
      <c r="AC257" s="199" t="str">
        <f>IF(DMA!$E260="","",DMA!$E260/5*100)</f>
        <v/>
      </c>
      <c r="AD257" s="199" t="str">
        <f>IF(DMA!J260="","",DMA!J260)</f>
        <v/>
      </c>
      <c r="AE257" s="199" t="str">
        <f>IF(DMA!L260="","",DMA!L260)</f>
        <v/>
      </c>
      <c r="AF257" s="199" t="str">
        <f>IF(DMA!T260="","",DMA!T260)</f>
        <v/>
      </c>
    </row>
    <row r="258" spans="6:32" x14ac:dyDescent="0.25">
      <c r="F258" s="766"/>
      <c r="AA258" s="6">
        <f t="shared" si="20"/>
        <v>1</v>
      </c>
      <c r="AB258" s="199" t="str">
        <f>IF(DMA!A261="","",DMA!A261)</f>
        <v/>
      </c>
      <c r="AC258" s="199" t="str">
        <f>IF(DMA!$E261="","",DMA!$E261/5*100)</f>
        <v/>
      </c>
      <c r="AD258" s="199" t="str">
        <f>IF(DMA!J261="","",DMA!J261)</f>
        <v/>
      </c>
      <c r="AE258" s="199" t="str">
        <f>IF(DMA!L261="","",DMA!L261)</f>
        <v/>
      </c>
      <c r="AF258" s="199" t="str">
        <f>IF(DMA!T261="","",DMA!T261)</f>
        <v/>
      </c>
    </row>
    <row r="259" spans="6:32" x14ac:dyDescent="0.25">
      <c r="F259" s="767"/>
      <c r="AA259" s="6">
        <f t="shared" si="20"/>
        <v>1</v>
      </c>
      <c r="AB259" s="199" t="str">
        <f>IF(DMA!A262="","",DMA!A262)</f>
        <v/>
      </c>
      <c r="AC259" s="199" t="str">
        <f>IF(DMA!$E262="","",DMA!$E262/5*100)</f>
        <v/>
      </c>
      <c r="AD259" s="199" t="str">
        <f>IF(DMA!J262="","",DMA!J262)</f>
        <v/>
      </c>
      <c r="AE259" s="199" t="str">
        <f>IF(DMA!L262="","",DMA!L262)</f>
        <v/>
      </c>
      <c r="AF259" s="199" t="str">
        <f>IF(DMA!T262="","",DMA!T262)</f>
        <v/>
      </c>
    </row>
    <row r="260" spans="6:32" x14ac:dyDescent="0.25">
      <c r="F260" s="768"/>
      <c r="AA260" s="6">
        <f t="shared" ref="AA260:AA323" si="21">IF(AB260=AA259+1,AB260,AA259)</f>
        <v>1</v>
      </c>
      <c r="AB260" s="199" t="str">
        <f>IF(DMA!A263="","",DMA!A263)</f>
        <v/>
      </c>
      <c r="AC260" s="199" t="str">
        <f>IF(DMA!$E263="","",DMA!$E263/5*100)</f>
        <v/>
      </c>
      <c r="AD260" s="199" t="str">
        <f>IF(DMA!J263="","",DMA!J263)</f>
        <v/>
      </c>
      <c r="AE260" s="199" t="str">
        <f>IF(DMA!L263="","",DMA!L263)</f>
        <v/>
      </c>
      <c r="AF260" s="199" t="str">
        <f>IF(DMA!T263="","",DMA!T263)</f>
        <v/>
      </c>
    </row>
    <row r="261" spans="6:32" x14ac:dyDescent="0.25">
      <c r="F261" s="766"/>
      <c r="AA261" s="6">
        <f t="shared" si="21"/>
        <v>1</v>
      </c>
      <c r="AB261" s="199" t="str">
        <f>IF(DMA!A264="","",DMA!A264)</f>
        <v/>
      </c>
      <c r="AC261" s="199" t="str">
        <f>IF(DMA!$E264="","",DMA!$E264/5*100)</f>
        <v/>
      </c>
      <c r="AD261" s="199" t="str">
        <f>IF(DMA!J264="","",DMA!J264)</f>
        <v/>
      </c>
      <c r="AE261" s="199" t="str">
        <f>IF(DMA!L264="","",DMA!L264)</f>
        <v/>
      </c>
      <c r="AF261" s="199" t="str">
        <f>IF(DMA!T264="","",DMA!T264)</f>
        <v/>
      </c>
    </row>
    <row r="262" spans="6:32" x14ac:dyDescent="0.25">
      <c r="F262" s="768"/>
      <c r="AA262" s="6">
        <f t="shared" si="21"/>
        <v>1</v>
      </c>
      <c r="AB262" s="199" t="str">
        <f>IF(DMA!A265="","",DMA!A265)</f>
        <v/>
      </c>
      <c r="AC262" s="199" t="str">
        <f>IF(DMA!$E265="","",DMA!$E265/5*100)</f>
        <v/>
      </c>
      <c r="AD262" s="199" t="str">
        <f>IF(DMA!J265="","",DMA!J265)</f>
        <v/>
      </c>
      <c r="AE262" s="199" t="str">
        <f>IF(DMA!L265="","",DMA!L265)</f>
        <v/>
      </c>
      <c r="AF262" s="199" t="str">
        <f>IF(DMA!T265="","",DMA!T265)</f>
        <v/>
      </c>
    </row>
    <row r="263" spans="6:32" x14ac:dyDescent="0.25">
      <c r="F263" s="766"/>
      <c r="AA263" s="6">
        <f t="shared" si="21"/>
        <v>1</v>
      </c>
      <c r="AB263" s="199" t="str">
        <f>IF(DMA!A266="","",DMA!A266)</f>
        <v/>
      </c>
      <c r="AC263" s="199" t="str">
        <f>IF(DMA!$E266="","",DMA!$E266/5*100)</f>
        <v/>
      </c>
      <c r="AD263" s="199" t="str">
        <f>IF(DMA!J266="","",DMA!J266)</f>
        <v/>
      </c>
      <c r="AE263" s="199" t="str">
        <f>IF(DMA!L266="","",DMA!L266)</f>
        <v/>
      </c>
      <c r="AF263" s="199" t="str">
        <f>IF(DMA!T266="","",DMA!T266)</f>
        <v/>
      </c>
    </row>
    <row r="264" spans="6:32" x14ac:dyDescent="0.25">
      <c r="F264" s="768"/>
      <c r="AA264" s="6">
        <f t="shared" si="21"/>
        <v>1</v>
      </c>
      <c r="AB264" s="199" t="str">
        <f>IF(DMA!A267="","",DMA!A267)</f>
        <v/>
      </c>
      <c r="AC264" s="199" t="str">
        <f>IF(DMA!$E267="","",DMA!$E267/5*100)</f>
        <v/>
      </c>
      <c r="AD264" s="199" t="str">
        <f>IF(DMA!J267="","",DMA!J267)</f>
        <v/>
      </c>
      <c r="AE264" s="199" t="str">
        <f>IF(DMA!L267="","",DMA!L267)</f>
        <v/>
      </c>
      <c r="AF264" s="199" t="str">
        <f>IF(DMA!T267="","",DMA!T267)</f>
        <v/>
      </c>
    </row>
    <row r="265" spans="6:32" x14ac:dyDescent="0.25">
      <c r="F265" s="767"/>
      <c r="AA265" s="6">
        <f t="shared" si="21"/>
        <v>1</v>
      </c>
      <c r="AB265" s="199" t="str">
        <f>IF(DMA!A268="","",DMA!A268)</f>
        <v/>
      </c>
      <c r="AC265" s="199" t="str">
        <f>IF(DMA!$E268="","",DMA!$E268/5*100)</f>
        <v/>
      </c>
      <c r="AD265" s="199" t="str">
        <f>IF(DMA!J268="","",DMA!J268)</f>
        <v/>
      </c>
      <c r="AE265" s="199" t="str">
        <f>IF(DMA!L268="","",DMA!L268)</f>
        <v/>
      </c>
      <c r="AF265" s="199" t="str">
        <f>IF(DMA!T268="","",DMA!T268)</f>
        <v/>
      </c>
    </row>
    <row r="266" spans="6:32" x14ac:dyDescent="0.25">
      <c r="F266" s="766"/>
      <c r="AA266" s="6">
        <f t="shared" si="21"/>
        <v>1</v>
      </c>
      <c r="AB266" s="199" t="str">
        <f>IF(DMA!A269="","",DMA!A269)</f>
        <v/>
      </c>
      <c r="AC266" s="199" t="str">
        <f>IF(DMA!$E269="","",DMA!$E269/5*100)</f>
        <v/>
      </c>
      <c r="AD266" s="199" t="str">
        <f>IF(DMA!J269="","",DMA!J269)</f>
        <v/>
      </c>
      <c r="AE266" s="199" t="str">
        <f>IF(DMA!L269="","",DMA!L269)</f>
        <v/>
      </c>
      <c r="AF266" s="199" t="str">
        <f>IF(DMA!T269="","",DMA!T269)</f>
        <v/>
      </c>
    </row>
    <row r="267" spans="6:32" x14ac:dyDescent="0.25">
      <c r="F267" s="766"/>
      <c r="AA267" s="6">
        <f t="shared" si="21"/>
        <v>1</v>
      </c>
      <c r="AB267" s="199" t="str">
        <f>IF(DMA!A270="","",DMA!A270)</f>
        <v/>
      </c>
      <c r="AC267" s="199" t="str">
        <f>IF(DMA!$E270="","",DMA!$E270/5*100)</f>
        <v/>
      </c>
      <c r="AD267" s="199" t="str">
        <f>IF(DMA!J270="","",DMA!J270)</f>
        <v/>
      </c>
      <c r="AE267" s="199" t="str">
        <f>IF(DMA!L270="","",DMA!L270)</f>
        <v/>
      </c>
      <c r="AF267" s="199" t="str">
        <f>IF(DMA!T270="","",DMA!T270)</f>
        <v/>
      </c>
    </row>
    <row r="268" spans="6:32" x14ac:dyDescent="0.25">
      <c r="F268" s="768"/>
      <c r="AA268" s="6">
        <f t="shared" si="21"/>
        <v>1</v>
      </c>
      <c r="AB268" s="199" t="str">
        <f>IF(DMA!A271="","",DMA!A271)</f>
        <v/>
      </c>
      <c r="AC268" s="199" t="str">
        <f>IF(DMA!$E271="","",DMA!$E271/5*100)</f>
        <v/>
      </c>
      <c r="AD268" s="199" t="str">
        <f>IF(DMA!J271="","",DMA!J271)</f>
        <v/>
      </c>
      <c r="AE268" s="199" t="str">
        <f>IF(DMA!L271="","",DMA!L271)</f>
        <v/>
      </c>
      <c r="AF268" s="199" t="str">
        <f>IF(DMA!T271="","",DMA!T271)</f>
        <v/>
      </c>
    </row>
    <row r="269" spans="6:32" x14ac:dyDescent="0.25">
      <c r="F269" s="766"/>
      <c r="AA269" s="6">
        <f t="shared" si="21"/>
        <v>1</v>
      </c>
      <c r="AB269" s="199" t="str">
        <f>IF(DMA!A272="","",DMA!A272)</f>
        <v/>
      </c>
      <c r="AC269" s="199" t="str">
        <f>IF(DMA!$E272="","",DMA!$E272/5*100)</f>
        <v/>
      </c>
      <c r="AD269" s="199" t="str">
        <f>IF(DMA!J272="","",DMA!J272)</f>
        <v/>
      </c>
      <c r="AE269" s="199" t="str">
        <f>IF(DMA!L272="","",DMA!L272)</f>
        <v/>
      </c>
      <c r="AF269" s="199" t="str">
        <f>IF(DMA!T272="","",DMA!T272)</f>
        <v/>
      </c>
    </row>
    <row r="270" spans="6:32" x14ac:dyDescent="0.25">
      <c r="F270" s="766"/>
      <c r="AA270" s="6">
        <f t="shared" si="21"/>
        <v>1</v>
      </c>
      <c r="AB270" s="199" t="str">
        <f>IF(DMA!A273="","",DMA!A273)</f>
        <v/>
      </c>
      <c r="AC270" s="199" t="str">
        <f>IF(DMA!$E273="","",DMA!$E273/5*100)</f>
        <v/>
      </c>
      <c r="AD270" s="199" t="str">
        <f>IF(DMA!J273="","",DMA!J273)</f>
        <v/>
      </c>
      <c r="AE270" s="199" t="str">
        <f>IF(DMA!L273="","",DMA!L273)</f>
        <v/>
      </c>
      <c r="AF270" s="199" t="str">
        <f>IF(DMA!T273="","",DMA!T273)</f>
        <v/>
      </c>
    </row>
    <row r="271" spans="6:32" x14ac:dyDescent="0.25">
      <c r="F271" s="768"/>
      <c r="AA271" s="6">
        <f t="shared" si="21"/>
        <v>1</v>
      </c>
      <c r="AB271" s="199" t="str">
        <f>IF(DMA!A274="","",DMA!A274)</f>
        <v/>
      </c>
      <c r="AC271" s="199" t="str">
        <f>IF(DMA!$E274="","",DMA!$E274/5*100)</f>
        <v/>
      </c>
      <c r="AD271" s="199" t="str">
        <f>IF(DMA!J274="","",DMA!J274)</f>
        <v/>
      </c>
      <c r="AE271" s="199" t="str">
        <f>IF(DMA!L274="","",DMA!L274)</f>
        <v/>
      </c>
      <c r="AF271" s="199" t="str">
        <f>IF(DMA!T274="","",DMA!T274)</f>
        <v/>
      </c>
    </row>
    <row r="272" spans="6:32" x14ac:dyDescent="0.25">
      <c r="F272" s="766"/>
      <c r="AA272" s="6">
        <f t="shared" si="21"/>
        <v>1</v>
      </c>
      <c r="AB272" s="199" t="str">
        <f>IF(DMA!A275="","",DMA!A275)</f>
        <v/>
      </c>
      <c r="AC272" s="199" t="str">
        <f>IF(DMA!$E275="","",DMA!$E275/5*100)</f>
        <v/>
      </c>
      <c r="AD272" s="199" t="str">
        <f>IF(DMA!J275="","",DMA!J275)</f>
        <v/>
      </c>
      <c r="AE272" s="199" t="str">
        <f>IF(DMA!L275="","",DMA!L275)</f>
        <v/>
      </c>
      <c r="AF272" s="199" t="str">
        <f>IF(DMA!T275="","",DMA!T275)</f>
        <v/>
      </c>
    </row>
    <row r="273" spans="6:32" x14ac:dyDescent="0.25">
      <c r="F273" s="767"/>
      <c r="AA273" s="6">
        <f t="shared" si="21"/>
        <v>1</v>
      </c>
      <c r="AB273" s="199" t="str">
        <f>IF(DMA!A276="","",DMA!A276)</f>
        <v/>
      </c>
      <c r="AC273" s="199" t="str">
        <f>IF(DMA!$E276="","",DMA!$E276/5*100)</f>
        <v/>
      </c>
      <c r="AD273" s="199" t="str">
        <f>IF(DMA!J276="","",DMA!J276)</f>
        <v/>
      </c>
      <c r="AE273" s="199" t="str">
        <f>IF(DMA!L276="","",DMA!L276)</f>
        <v/>
      </c>
      <c r="AF273" s="199" t="str">
        <f>IF(DMA!T276="","",DMA!T276)</f>
        <v/>
      </c>
    </row>
    <row r="274" spans="6:32" x14ac:dyDescent="0.25">
      <c r="F274" s="766"/>
      <c r="AA274" s="6">
        <f t="shared" si="21"/>
        <v>1</v>
      </c>
      <c r="AB274" s="199" t="str">
        <f>IF(DMA!A277="","",DMA!A277)</f>
        <v/>
      </c>
      <c r="AC274" s="199" t="str">
        <f>IF(DMA!$E277="","",DMA!$E277/5*100)</f>
        <v/>
      </c>
      <c r="AD274" s="199" t="str">
        <f>IF(DMA!J277="","",DMA!J277)</f>
        <v/>
      </c>
      <c r="AE274" s="199" t="str">
        <f>IF(DMA!L277="","",DMA!L277)</f>
        <v/>
      </c>
      <c r="AF274" s="199" t="str">
        <f>IF(DMA!T277="","",DMA!T277)</f>
        <v/>
      </c>
    </row>
    <row r="275" spans="6:32" x14ac:dyDescent="0.25">
      <c r="F275" s="768"/>
      <c r="AA275" s="6">
        <f t="shared" si="21"/>
        <v>1</v>
      </c>
      <c r="AB275" s="199" t="str">
        <f>IF(DMA!A278="","",DMA!A278)</f>
        <v/>
      </c>
      <c r="AC275" s="199" t="str">
        <f>IF(DMA!$E278="","",DMA!$E278/5*100)</f>
        <v/>
      </c>
      <c r="AD275" s="199" t="str">
        <f>IF(DMA!J278="","",DMA!J278)</f>
        <v/>
      </c>
      <c r="AE275" s="199" t="str">
        <f>IF(DMA!L278="","",DMA!L278)</f>
        <v/>
      </c>
      <c r="AF275" s="199" t="str">
        <f>IF(DMA!T278="","",DMA!T278)</f>
        <v/>
      </c>
    </row>
    <row r="276" spans="6:32" x14ac:dyDescent="0.25">
      <c r="F276" s="766"/>
      <c r="AA276" s="6">
        <f t="shared" si="21"/>
        <v>1</v>
      </c>
      <c r="AB276" s="199" t="str">
        <f>IF(DMA!A279="","",DMA!A279)</f>
        <v/>
      </c>
      <c r="AC276" s="199" t="str">
        <f>IF(DMA!$E279="","",DMA!$E279/5*100)</f>
        <v/>
      </c>
      <c r="AD276" s="199" t="str">
        <f>IF(DMA!J279="","",DMA!J279)</f>
        <v/>
      </c>
      <c r="AE276" s="199" t="str">
        <f>IF(DMA!L279="","",DMA!L279)</f>
        <v/>
      </c>
      <c r="AF276" s="199" t="str">
        <f>IF(DMA!T279="","",DMA!T279)</f>
        <v/>
      </c>
    </row>
    <row r="277" spans="6:32" x14ac:dyDescent="0.25">
      <c r="F277" s="767"/>
      <c r="AA277" s="6">
        <f t="shared" si="21"/>
        <v>1</v>
      </c>
      <c r="AB277" s="199" t="str">
        <f>IF(DMA!A280="","",DMA!A280)</f>
        <v/>
      </c>
      <c r="AC277" s="199" t="str">
        <f>IF(DMA!$E280="","",DMA!$E280/5*100)</f>
        <v/>
      </c>
      <c r="AD277" s="199" t="str">
        <f>IF(DMA!J280="","",DMA!J280)</f>
        <v/>
      </c>
      <c r="AE277" s="199" t="str">
        <f>IF(DMA!L280="","",DMA!L280)</f>
        <v/>
      </c>
      <c r="AF277" s="199" t="str">
        <f>IF(DMA!T280="","",DMA!T280)</f>
        <v/>
      </c>
    </row>
    <row r="278" spans="6:32" x14ac:dyDescent="0.25">
      <c r="F278" s="767"/>
      <c r="AA278" s="6">
        <f t="shared" si="21"/>
        <v>1</v>
      </c>
      <c r="AB278" s="199" t="str">
        <f>IF(DMA!A281="","",DMA!A281)</f>
        <v/>
      </c>
      <c r="AC278" s="199" t="str">
        <f>IF(DMA!$E281="","",DMA!$E281/5*100)</f>
        <v/>
      </c>
      <c r="AD278" s="199" t="str">
        <f>IF(DMA!J281="","",DMA!J281)</f>
        <v/>
      </c>
      <c r="AE278" s="199" t="str">
        <f>IF(DMA!L281="","",DMA!L281)</f>
        <v/>
      </c>
      <c r="AF278" s="199" t="str">
        <f>IF(DMA!T281="","",DMA!T281)</f>
        <v/>
      </c>
    </row>
    <row r="279" spans="6:32" x14ac:dyDescent="0.25">
      <c r="F279" s="767"/>
      <c r="AA279" s="6">
        <f t="shared" si="21"/>
        <v>1</v>
      </c>
      <c r="AB279" s="199" t="str">
        <f>IF(DMA!A282="","",DMA!A282)</f>
        <v/>
      </c>
      <c r="AC279" s="199" t="str">
        <f>IF(DMA!$E282="","",DMA!$E282/5*100)</f>
        <v/>
      </c>
      <c r="AD279" s="199" t="str">
        <f>IF(DMA!J282="","",DMA!J282)</f>
        <v/>
      </c>
      <c r="AE279" s="199" t="str">
        <f>IF(DMA!L282="","",DMA!L282)</f>
        <v/>
      </c>
      <c r="AF279" s="199" t="str">
        <f>IF(DMA!T282="","",DMA!T282)</f>
        <v/>
      </c>
    </row>
    <row r="280" spans="6:32" x14ac:dyDescent="0.25">
      <c r="F280" s="766"/>
      <c r="AA280" s="6">
        <f t="shared" si="21"/>
        <v>1</v>
      </c>
      <c r="AB280" s="199" t="str">
        <f>IF(DMA!A283="","",DMA!A283)</f>
        <v/>
      </c>
      <c r="AC280" s="199" t="str">
        <f>IF(DMA!$E283="","",DMA!$E283/5*100)</f>
        <v/>
      </c>
      <c r="AD280" s="199" t="str">
        <f>IF(DMA!J283="","",DMA!J283)</f>
        <v/>
      </c>
      <c r="AE280" s="199" t="str">
        <f>IF(DMA!L283="","",DMA!L283)</f>
        <v/>
      </c>
      <c r="AF280" s="199" t="str">
        <f>IF(DMA!T283="","",DMA!T283)</f>
        <v/>
      </c>
    </row>
    <row r="281" spans="6:32" x14ac:dyDescent="0.25">
      <c r="F281" s="766"/>
      <c r="AA281" s="6">
        <f t="shared" si="21"/>
        <v>1</v>
      </c>
      <c r="AB281" s="199" t="str">
        <f>IF(DMA!A284="","",DMA!A284)</f>
        <v/>
      </c>
      <c r="AC281" s="199" t="str">
        <f>IF(DMA!$E284="","",DMA!$E284/5*100)</f>
        <v/>
      </c>
      <c r="AD281" s="199" t="str">
        <f>IF(DMA!J284="","",DMA!J284)</f>
        <v/>
      </c>
      <c r="AE281" s="199" t="str">
        <f>IF(DMA!L284="","",DMA!L284)</f>
        <v/>
      </c>
      <c r="AF281" s="199" t="str">
        <f>IF(DMA!T284="","",DMA!T284)</f>
        <v/>
      </c>
    </row>
    <row r="282" spans="6:32" x14ac:dyDescent="0.25">
      <c r="F282" s="766"/>
      <c r="AA282" s="6">
        <f t="shared" si="21"/>
        <v>1</v>
      </c>
      <c r="AB282" s="199" t="str">
        <f>IF(DMA!A285="","",DMA!A285)</f>
        <v/>
      </c>
      <c r="AC282" s="199" t="str">
        <f>IF(DMA!$E285="","",DMA!$E285/5*100)</f>
        <v/>
      </c>
      <c r="AD282" s="199" t="str">
        <f>IF(DMA!J285="","",DMA!J285)</f>
        <v/>
      </c>
      <c r="AE282" s="199" t="str">
        <f>IF(DMA!L285="","",DMA!L285)</f>
        <v/>
      </c>
      <c r="AF282" s="199" t="str">
        <f>IF(DMA!T285="","",DMA!T285)</f>
        <v/>
      </c>
    </row>
    <row r="283" spans="6:32" x14ac:dyDescent="0.25">
      <c r="F283" s="768"/>
      <c r="AA283" s="6">
        <f t="shared" si="21"/>
        <v>1</v>
      </c>
      <c r="AB283" s="199" t="str">
        <f>IF(DMA!A286="","",DMA!A286)</f>
        <v/>
      </c>
      <c r="AC283" s="199" t="str">
        <f>IF(DMA!$E286="","",DMA!$E286/5*100)</f>
        <v/>
      </c>
      <c r="AD283" s="199" t="str">
        <f>IF(DMA!J286="","",DMA!J286)</f>
        <v/>
      </c>
      <c r="AE283" s="199" t="str">
        <f>IF(DMA!L286="","",DMA!L286)</f>
        <v/>
      </c>
      <c r="AF283" s="199" t="str">
        <f>IF(DMA!T286="","",DMA!T286)</f>
        <v/>
      </c>
    </row>
    <row r="284" spans="6:32" x14ac:dyDescent="0.25">
      <c r="F284" s="768"/>
      <c r="AA284" s="6">
        <f t="shared" si="21"/>
        <v>1</v>
      </c>
      <c r="AB284" s="199" t="str">
        <f>IF(DMA!A287="","",DMA!A287)</f>
        <v/>
      </c>
      <c r="AC284" s="199" t="str">
        <f>IF(DMA!$E287="","",DMA!$E287/5*100)</f>
        <v/>
      </c>
      <c r="AD284" s="199" t="str">
        <f>IF(DMA!J287="","",DMA!J287)</f>
        <v/>
      </c>
      <c r="AE284" s="199" t="str">
        <f>IF(DMA!L287="","",DMA!L287)</f>
        <v/>
      </c>
      <c r="AF284" s="199" t="str">
        <f>IF(DMA!T287="","",DMA!T287)</f>
        <v/>
      </c>
    </row>
    <row r="285" spans="6:32" x14ac:dyDescent="0.25">
      <c r="F285" s="766"/>
      <c r="AA285" s="6">
        <f t="shared" si="21"/>
        <v>1</v>
      </c>
      <c r="AB285" s="199" t="str">
        <f>IF(DMA!A288="","",DMA!A288)</f>
        <v/>
      </c>
      <c r="AC285" s="199" t="str">
        <f>IF(DMA!$E288="","",DMA!$E288/5*100)</f>
        <v/>
      </c>
      <c r="AD285" s="199" t="str">
        <f>IF(DMA!J288="","",DMA!J288)</f>
        <v/>
      </c>
      <c r="AE285" s="199" t="str">
        <f>IF(DMA!L288="","",DMA!L288)</f>
        <v/>
      </c>
      <c r="AF285" s="199" t="str">
        <f>IF(DMA!T288="","",DMA!T288)</f>
        <v/>
      </c>
    </row>
    <row r="286" spans="6:32" x14ac:dyDescent="0.25">
      <c r="F286" s="767"/>
      <c r="AA286" s="6">
        <f t="shared" si="21"/>
        <v>1</v>
      </c>
      <c r="AB286" s="199" t="str">
        <f>IF(DMA!A289="","",DMA!A289)</f>
        <v/>
      </c>
      <c r="AC286" s="199" t="str">
        <f>IF(DMA!$E289="","",DMA!$E289/5*100)</f>
        <v/>
      </c>
      <c r="AD286" s="199" t="str">
        <f>IF(DMA!J289="","",DMA!J289)</f>
        <v/>
      </c>
      <c r="AE286" s="199" t="str">
        <f>IF(DMA!L289="","",DMA!L289)</f>
        <v/>
      </c>
      <c r="AF286" s="199" t="str">
        <f>IF(DMA!T289="","",DMA!T289)</f>
        <v/>
      </c>
    </row>
    <row r="287" spans="6:32" x14ac:dyDescent="0.25">
      <c r="F287" s="767"/>
      <c r="AA287" s="6">
        <f t="shared" si="21"/>
        <v>1</v>
      </c>
      <c r="AB287" s="199" t="str">
        <f>IF(DMA!A290="","",DMA!A290)</f>
        <v/>
      </c>
      <c r="AC287" s="199" t="str">
        <f>IF(DMA!$E290="","",DMA!$E290/5*100)</f>
        <v/>
      </c>
      <c r="AD287" s="199" t="str">
        <f>IF(DMA!J290="","",DMA!J290)</f>
        <v/>
      </c>
      <c r="AE287" s="199" t="str">
        <f>IF(DMA!L290="","",DMA!L290)</f>
        <v/>
      </c>
      <c r="AF287" s="199" t="str">
        <f>IF(DMA!T290="","",DMA!T290)</f>
        <v/>
      </c>
    </row>
    <row r="288" spans="6:32" x14ac:dyDescent="0.25">
      <c r="F288" s="766"/>
      <c r="AA288" s="6">
        <f t="shared" si="21"/>
        <v>1</v>
      </c>
      <c r="AB288" s="199" t="str">
        <f>IF(DMA!A291="","",DMA!A291)</f>
        <v/>
      </c>
      <c r="AC288" s="199" t="str">
        <f>IF(DMA!$E291="","",DMA!$E291/5*100)</f>
        <v/>
      </c>
      <c r="AD288" s="199" t="str">
        <f>IF(DMA!J291="","",DMA!J291)</f>
        <v/>
      </c>
      <c r="AE288" s="199" t="str">
        <f>IF(DMA!L291="","",DMA!L291)</f>
        <v/>
      </c>
      <c r="AF288" s="199" t="str">
        <f>IF(DMA!T291="","",DMA!T291)</f>
        <v/>
      </c>
    </row>
    <row r="289" spans="6:32" x14ac:dyDescent="0.25">
      <c r="F289" s="766"/>
      <c r="AA289" s="6">
        <f t="shared" si="21"/>
        <v>1</v>
      </c>
      <c r="AB289" s="199" t="str">
        <f>IF(DMA!A292="","",DMA!A292)</f>
        <v/>
      </c>
      <c r="AC289" s="199" t="str">
        <f>IF(DMA!$E292="","",DMA!$E292/5*100)</f>
        <v/>
      </c>
      <c r="AD289" s="199" t="str">
        <f>IF(DMA!J292="","",DMA!J292)</f>
        <v/>
      </c>
      <c r="AE289" s="199" t="str">
        <f>IF(DMA!L292="","",DMA!L292)</f>
        <v/>
      </c>
      <c r="AF289" s="199" t="str">
        <f>IF(DMA!T292="","",DMA!T292)</f>
        <v/>
      </c>
    </row>
    <row r="290" spans="6:32" x14ac:dyDescent="0.25">
      <c r="F290" s="767"/>
      <c r="AA290" s="6">
        <f t="shared" si="21"/>
        <v>1</v>
      </c>
      <c r="AB290" s="199" t="str">
        <f>IF(DMA!A293="","",DMA!A293)</f>
        <v/>
      </c>
      <c r="AC290" s="199" t="str">
        <f>IF(DMA!$E293="","",DMA!$E293/5*100)</f>
        <v/>
      </c>
      <c r="AD290" s="199" t="str">
        <f>IF(DMA!J293="","",DMA!J293)</f>
        <v/>
      </c>
      <c r="AE290" s="199" t="str">
        <f>IF(DMA!L293="","",DMA!L293)</f>
        <v/>
      </c>
      <c r="AF290" s="199" t="str">
        <f>IF(DMA!T293="","",DMA!T293)</f>
        <v/>
      </c>
    </row>
    <row r="291" spans="6:32" x14ac:dyDescent="0.25">
      <c r="F291" s="766"/>
      <c r="AA291" s="6">
        <f t="shared" si="21"/>
        <v>1</v>
      </c>
      <c r="AB291" s="199" t="str">
        <f>IF(DMA!A294="","",DMA!A294)</f>
        <v/>
      </c>
      <c r="AC291" s="199" t="str">
        <f>IF(DMA!$E294="","",DMA!$E294/5*100)</f>
        <v/>
      </c>
      <c r="AD291" s="199" t="str">
        <f>IF(DMA!J294="","",DMA!J294)</f>
        <v/>
      </c>
      <c r="AE291" s="199" t="str">
        <f>IF(DMA!L294="","",DMA!L294)</f>
        <v/>
      </c>
      <c r="AF291" s="199" t="str">
        <f>IF(DMA!T294="","",DMA!T294)</f>
        <v/>
      </c>
    </row>
    <row r="292" spans="6:32" x14ac:dyDescent="0.25">
      <c r="F292" s="767"/>
      <c r="AA292" s="6">
        <f t="shared" si="21"/>
        <v>1</v>
      </c>
      <c r="AB292" s="199" t="str">
        <f>IF(DMA!A295="","",DMA!A295)</f>
        <v/>
      </c>
      <c r="AC292" s="199" t="str">
        <f>IF(DMA!$E295="","",DMA!$E295/5*100)</f>
        <v/>
      </c>
      <c r="AD292" s="199" t="str">
        <f>IF(DMA!J295="","",DMA!J295)</f>
        <v/>
      </c>
      <c r="AE292" s="199" t="str">
        <f>IF(DMA!L295="","",DMA!L295)</f>
        <v/>
      </c>
      <c r="AF292" s="199" t="str">
        <f>IF(DMA!T295="","",DMA!T295)</f>
        <v/>
      </c>
    </row>
    <row r="293" spans="6:32" x14ac:dyDescent="0.25">
      <c r="F293" s="767"/>
      <c r="AA293" s="6">
        <f t="shared" si="21"/>
        <v>1</v>
      </c>
      <c r="AB293" s="199" t="str">
        <f>IF(DMA!A296="","",DMA!A296)</f>
        <v/>
      </c>
      <c r="AC293" s="199" t="str">
        <f>IF(DMA!$E296="","",DMA!$E296/5*100)</f>
        <v/>
      </c>
      <c r="AD293" s="199" t="str">
        <f>IF(DMA!J296="","",DMA!J296)</f>
        <v/>
      </c>
      <c r="AE293" s="199" t="str">
        <f>IF(DMA!L296="","",DMA!L296)</f>
        <v/>
      </c>
      <c r="AF293" s="199" t="str">
        <f>IF(DMA!T296="","",DMA!T296)</f>
        <v/>
      </c>
    </row>
    <row r="294" spans="6:32" x14ac:dyDescent="0.25">
      <c r="F294" s="766"/>
      <c r="AA294" s="6">
        <f t="shared" si="21"/>
        <v>1</v>
      </c>
      <c r="AB294" s="199" t="str">
        <f>IF(DMA!A297="","",DMA!A297)</f>
        <v/>
      </c>
      <c r="AC294" s="199" t="str">
        <f>IF(DMA!$E297="","",DMA!$E297/5*100)</f>
        <v/>
      </c>
      <c r="AD294" s="199" t="str">
        <f>IF(DMA!J297="","",DMA!J297)</f>
        <v/>
      </c>
      <c r="AE294" s="199" t="str">
        <f>IF(DMA!L297="","",DMA!L297)</f>
        <v/>
      </c>
      <c r="AF294" s="199" t="str">
        <f>IF(DMA!T297="","",DMA!T297)</f>
        <v/>
      </c>
    </row>
    <row r="295" spans="6:32" x14ac:dyDescent="0.25">
      <c r="F295" s="766"/>
      <c r="AA295" s="6">
        <f t="shared" si="21"/>
        <v>1</v>
      </c>
      <c r="AB295" s="199" t="str">
        <f>IF(DMA!A298="","",DMA!A298)</f>
        <v/>
      </c>
      <c r="AC295" s="199" t="str">
        <f>IF(DMA!$E298="","",DMA!$E298/5*100)</f>
        <v/>
      </c>
      <c r="AD295" s="199" t="str">
        <f>IF(DMA!J298="","",DMA!J298)</f>
        <v/>
      </c>
      <c r="AE295" s="199" t="str">
        <f>IF(DMA!L298="","",DMA!L298)</f>
        <v/>
      </c>
      <c r="AF295" s="199" t="str">
        <f>IF(DMA!T298="","",DMA!T298)</f>
        <v/>
      </c>
    </row>
    <row r="296" spans="6:32" x14ac:dyDescent="0.25">
      <c r="F296" s="766"/>
      <c r="AA296" s="6">
        <f t="shared" si="21"/>
        <v>1</v>
      </c>
      <c r="AB296" s="199" t="str">
        <f>IF(DMA!A299="","",DMA!A299)</f>
        <v/>
      </c>
      <c r="AC296" s="199" t="str">
        <f>IF(DMA!$E299="","",DMA!$E299/5*100)</f>
        <v/>
      </c>
      <c r="AD296" s="199" t="str">
        <f>IF(DMA!J299="","",DMA!J299)</f>
        <v/>
      </c>
      <c r="AE296" s="199" t="str">
        <f>IF(DMA!L299="","",DMA!L299)</f>
        <v/>
      </c>
      <c r="AF296" s="199" t="str">
        <f>IF(DMA!T299="","",DMA!T299)</f>
        <v/>
      </c>
    </row>
    <row r="297" spans="6:32" x14ac:dyDescent="0.25">
      <c r="F297" s="766"/>
      <c r="AA297" s="6">
        <f t="shared" si="21"/>
        <v>1</v>
      </c>
      <c r="AB297" s="199" t="str">
        <f>IF(DMA!A300="","",DMA!A300)</f>
        <v/>
      </c>
      <c r="AC297" s="199" t="str">
        <f>IF(DMA!$E300="","",DMA!$E300/5*100)</f>
        <v/>
      </c>
      <c r="AD297" s="199" t="str">
        <f>IF(DMA!J300="","",DMA!J300)</f>
        <v/>
      </c>
      <c r="AE297" s="199" t="str">
        <f>IF(DMA!L300="","",DMA!L300)</f>
        <v/>
      </c>
      <c r="AF297" s="199" t="str">
        <f>IF(DMA!T300="","",DMA!T300)</f>
        <v/>
      </c>
    </row>
    <row r="298" spans="6:32" x14ac:dyDescent="0.25">
      <c r="F298" s="767"/>
      <c r="AA298" s="6">
        <f t="shared" si="21"/>
        <v>1</v>
      </c>
      <c r="AB298" s="199" t="str">
        <f>IF(DMA!A301="","",DMA!A301)</f>
        <v/>
      </c>
      <c r="AC298" s="199" t="str">
        <f>IF(DMA!$E301="","",DMA!$E301/5*100)</f>
        <v/>
      </c>
      <c r="AD298" s="199" t="str">
        <f>IF(DMA!J301="","",DMA!J301)</f>
        <v/>
      </c>
      <c r="AE298" s="199" t="str">
        <f>IF(DMA!L301="","",DMA!L301)</f>
        <v/>
      </c>
      <c r="AF298" s="199" t="str">
        <f>IF(DMA!T301="","",DMA!T301)</f>
        <v/>
      </c>
    </row>
    <row r="299" spans="6:32" x14ac:dyDescent="0.25">
      <c r="F299" s="767"/>
      <c r="AA299" s="6">
        <f t="shared" si="21"/>
        <v>1</v>
      </c>
      <c r="AB299" s="199" t="str">
        <f>IF(DMA!A302="","",DMA!A302)</f>
        <v/>
      </c>
      <c r="AC299" s="199" t="str">
        <f>IF(DMA!$E302="","",DMA!$E302/5*100)</f>
        <v/>
      </c>
      <c r="AD299" s="199" t="str">
        <f>IF(DMA!J302="","",DMA!J302)</f>
        <v/>
      </c>
      <c r="AE299" s="199" t="str">
        <f>IF(DMA!L302="","",DMA!L302)</f>
        <v/>
      </c>
      <c r="AF299" s="199" t="str">
        <f>IF(DMA!T302="","",DMA!T302)</f>
        <v/>
      </c>
    </row>
    <row r="300" spans="6:32" x14ac:dyDescent="0.25">
      <c r="F300" s="767"/>
      <c r="AA300" s="6">
        <f t="shared" si="21"/>
        <v>1</v>
      </c>
      <c r="AB300" s="199" t="str">
        <f>IF(DMA!A303="","",DMA!A303)</f>
        <v/>
      </c>
      <c r="AC300" s="199" t="str">
        <f>IF(DMA!$E303="","",DMA!$E303/5*100)</f>
        <v/>
      </c>
      <c r="AD300" s="199" t="str">
        <f>IF(DMA!J303="","",DMA!J303)</f>
        <v/>
      </c>
      <c r="AE300" s="199" t="str">
        <f>IF(DMA!L303="","",DMA!L303)</f>
        <v/>
      </c>
      <c r="AF300" s="199" t="str">
        <f>IF(DMA!T303="","",DMA!T303)</f>
        <v/>
      </c>
    </row>
    <row r="301" spans="6:32" x14ac:dyDescent="0.25">
      <c r="F301" s="767"/>
      <c r="AA301" s="6">
        <f t="shared" si="21"/>
        <v>1</v>
      </c>
      <c r="AB301" s="199" t="str">
        <f>IF(DMA!A304="","",DMA!A304)</f>
        <v/>
      </c>
      <c r="AC301" s="199" t="str">
        <f>IF(DMA!$E304="","",DMA!$E304/5*100)</f>
        <v/>
      </c>
      <c r="AD301" s="199" t="str">
        <f>IF(DMA!J304="","",DMA!J304)</f>
        <v/>
      </c>
      <c r="AE301" s="199" t="str">
        <f>IF(DMA!L304="","",DMA!L304)</f>
        <v/>
      </c>
      <c r="AF301" s="199" t="str">
        <f>IF(DMA!T304="","",DMA!T304)</f>
        <v/>
      </c>
    </row>
    <row r="302" spans="6:32" x14ac:dyDescent="0.25">
      <c r="F302" s="767"/>
      <c r="AA302" s="6">
        <f t="shared" si="21"/>
        <v>1</v>
      </c>
      <c r="AB302" s="199" t="str">
        <f>IF(DMA!A305="","",DMA!A305)</f>
        <v/>
      </c>
      <c r="AC302" s="199" t="str">
        <f>IF(DMA!$E305="","",DMA!$E305/5*100)</f>
        <v/>
      </c>
      <c r="AD302" s="199" t="str">
        <f>IF(DMA!J305="","",DMA!J305)</f>
        <v/>
      </c>
      <c r="AE302" s="199" t="str">
        <f>IF(DMA!L305="","",DMA!L305)</f>
        <v/>
      </c>
      <c r="AF302" s="199" t="str">
        <f>IF(DMA!T305="","",DMA!T305)</f>
        <v/>
      </c>
    </row>
    <row r="303" spans="6:32" x14ac:dyDescent="0.25">
      <c r="F303" s="766"/>
      <c r="AA303" s="6">
        <f t="shared" si="21"/>
        <v>1</v>
      </c>
      <c r="AB303" s="199" t="str">
        <f>IF(DMA!A306="","",DMA!A306)</f>
        <v/>
      </c>
      <c r="AC303" s="199" t="str">
        <f>IF(DMA!$E306="","",DMA!$E306/5*100)</f>
        <v/>
      </c>
      <c r="AD303" s="199" t="str">
        <f>IF(DMA!J306="","",DMA!J306)</f>
        <v/>
      </c>
      <c r="AE303" s="199" t="str">
        <f>IF(DMA!L306="","",DMA!L306)</f>
        <v/>
      </c>
      <c r="AF303" s="199" t="str">
        <f>IF(DMA!T306="","",DMA!T306)</f>
        <v/>
      </c>
    </row>
    <row r="304" spans="6:32" x14ac:dyDescent="0.25">
      <c r="F304" s="766"/>
      <c r="AA304" s="6">
        <f t="shared" si="21"/>
        <v>1</v>
      </c>
      <c r="AB304" s="199" t="str">
        <f>IF(DMA!A307="","",DMA!A307)</f>
        <v/>
      </c>
      <c r="AC304" s="199" t="str">
        <f>IF(DMA!$E307="","",DMA!$E307/5*100)</f>
        <v/>
      </c>
      <c r="AD304" s="199" t="str">
        <f>IF(DMA!J307="","",DMA!J307)</f>
        <v/>
      </c>
      <c r="AE304" s="199" t="str">
        <f>IF(DMA!L307="","",DMA!L307)</f>
        <v/>
      </c>
      <c r="AF304" s="199" t="str">
        <f>IF(DMA!T307="","",DMA!T307)</f>
        <v/>
      </c>
    </row>
    <row r="305" spans="6:32" x14ac:dyDescent="0.25">
      <c r="F305" s="766"/>
      <c r="AA305" s="6">
        <f t="shared" si="21"/>
        <v>1</v>
      </c>
      <c r="AB305" s="199" t="str">
        <f>IF(DMA!A308="","",DMA!A308)</f>
        <v/>
      </c>
      <c r="AC305" s="199" t="str">
        <f>IF(DMA!$E308="","",DMA!$E308/5*100)</f>
        <v/>
      </c>
      <c r="AD305" s="199" t="str">
        <f>IF(DMA!J308="","",DMA!J308)</f>
        <v/>
      </c>
      <c r="AE305" s="199" t="str">
        <f>IF(DMA!L308="","",DMA!L308)</f>
        <v/>
      </c>
      <c r="AF305" s="199" t="str">
        <f>IF(DMA!T308="","",DMA!T308)</f>
        <v/>
      </c>
    </row>
    <row r="306" spans="6:32" x14ac:dyDescent="0.25">
      <c r="F306" s="766"/>
      <c r="AA306" s="6">
        <f t="shared" si="21"/>
        <v>1</v>
      </c>
      <c r="AB306" s="199" t="str">
        <f>IF(DMA!A309="","",DMA!A309)</f>
        <v/>
      </c>
      <c r="AC306" s="199" t="str">
        <f>IF(DMA!$E309="","",DMA!$E309/5*100)</f>
        <v/>
      </c>
      <c r="AD306" s="199" t="str">
        <f>IF(DMA!J309="","",DMA!J309)</f>
        <v/>
      </c>
      <c r="AE306" s="199" t="str">
        <f>IF(DMA!L309="","",DMA!L309)</f>
        <v/>
      </c>
      <c r="AF306" s="199" t="str">
        <f>IF(DMA!T309="","",DMA!T309)</f>
        <v/>
      </c>
    </row>
    <row r="307" spans="6:32" x14ac:dyDescent="0.25">
      <c r="F307" s="767"/>
      <c r="AA307" s="6">
        <f t="shared" si="21"/>
        <v>1</v>
      </c>
      <c r="AB307" s="199" t="str">
        <f>IF(DMA!A310="","",DMA!A310)</f>
        <v/>
      </c>
      <c r="AC307" s="199" t="str">
        <f>IF(DMA!$E310="","",DMA!$E310/5*100)</f>
        <v/>
      </c>
      <c r="AD307" s="199" t="str">
        <f>IF(DMA!J310="","",DMA!J310)</f>
        <v/>
      </c>
      <c r="AE307" s="199" t="str">
        <f>IF(DMA!L310="","",DMA!L310)</f>
        <v/>
      </c>
      <c r="AF307" s="199" t="str">
        <f>IF(DMA!T310="","",DMA!T310)</f>
        <v/>
      </c>
    </row>
    <row r="308" spans="6:32" x14ac:dyDescent="0.25">
      <c r="F308" s="766"/>
      <c r="AA308" s="6">
        <f t="shared" si="21"/>
        <v>1</v>
      </c>
      <c r="AB308" s="199" t="str">
        <f>IF(DMA!A311="","",DMA!A311)</f>
        <v/>
      </c>
      <c r="AC308" s="199" t="str">
        <f>IF(DMA!$E311="","",DMA!$E311/5*100)</f>
        <v/>
      </c>
      <c r="AD308" s="199" t="str">
        <f>IF(DMA!J311="","",DMA!J311)</f>
        <v/>
      </c>
      <c r="AE308" s="199" t="str">
        <f>IF(DMA!L311="","",DMA!L311)</f>
        <v/>
      </c>
      <c r="AF308" s="199" t="str">
        <f>IF(DMA!T311="","",DMA!T311)</f>
        <v/>
      </c>
    </row>
    <row r="309" spans="6:32" x14ac:dyDescent="0.25">
      <c r="F309" s="768"/>
      <c r="AA309" s="6">
        <f t="shared" si="21"/>
        <v>1</v>
      </c>
      <c r="AB309" s="199" t="str">
        <f>IF(DMA!A312="","",DMA!A312)</f>
        <v/>
      </c>
      <c r="AC309" s="199" t="str">
        <f>IF(DMA!$E312="","",DMA!$E312/5*100)</f>
        <v/>
      </c>
      <c r="AD309" s="199" t="str">
        <f>IF(DMA!J312="","",DMA!J312)</f>
        <v/>
      </c>
      <c r="AE309" s="199" t="str">
        <f>IF(DMA!L312="","",DMA!L312)</f>
        <v/>
      </c>
      <c r="AF309" s="199" t="str">
        <f>IF(DMA!T312="","",DMA!T312)</f>
        <v/>
      </c>
    </row>
    <row r="310" spans="6:32" x14ac:dyDescent="0.25">
      <c r="F310" s="767"/>
      <c r="AA310" s="6">
        <f t="shared" si="21"/>
        <v>1</v>
      </c>
      <c r="AB310" s="199" t="str">
        <f>IF(DMA!A313="","",DMA!A313)</f>
        <v/>
      </c>
      <c r="AC310" s="199" t="str">
        <f>IF(DMA!$E313="","",DMA!$E313/5*100)</f>
        <v/>
      </c>
      <c r="AD310" s="199" t="str">
        <f>IF(DMA!J313="","",DMA!J313)</f>
        <v/>
      </c>
      <c r="AE310" s="199" t="str">
        <f>IF(DMA!L313="","",DMA!L313)</f>
        <v/>
      </c>
      <c r="AF310" s="199" t="str">
        <f>IF(DMA!T313="","",DMA!T313)</f>
        <v/>
      </c>
    </row>
    <row r="311" spans="6:32" x14ac:dyDescent="0.25">
      <c r="F311" s="766"/>
      <c r="AA311" s="6">
        <f t="shared" si="21"/>
        <v>1</v>
      </c>
      <c r="AB311" s="199" t="str">
        <f>IF(DMA!A314="","",DMA!A314)</f>
        <v/>
      </c>
      <c r="AC311" s="199" t="str">
        <f>IF(DMA!$E314="","",DMA!$E314/5*100)</f>
        <v/>
      </c>
      <c r="AD311" s="199" t="str">
        <f>IF(DMA!J314="","",DMA!J314)</f>
        <v/>
      </c>
      <c r="AE311" s="199" t="str">
        <f>IF(DMA!L314="","",DMA!L314)</f>
        <v/>
      </c>
      <c r="AF311" s="199" t="str">
        <f>IF(DMA!T314="","",DMA!T314)</f>
        <v/>
      </c>
    </row>
    <row r="312" spans="6:32" x14ac:dyDescent="0.25">
      <c r="F312" s="767"/>
      <c r="AA312" s="6">
        <f t="shared" si="21"/>
        <v>1</v>
      </c>
      <c r="AB312" s="199" t="str">
        <f>IF(DMA!A315="","",DMA!A315)</f>
        <v/>
      </c>
      <c r="AC312" s="199" t="str">
        <f>IF(DMA!$E315="","",DMA!$E315/5*100)</f>
        <v/>
      </c>
      <c r="AD312" s="199" t="str">
        <f>IF(DMA!J315="","",DMA!J315)</f>
        <v/>
      </c>
      <c r="AE312" s="199" t="str">
        <f>IF(DMA!L315="","",DMA!L315)</f>
        <v/>
      </c>
      <c r="AF312" s="199" t="str">
        <f>IF(DMA!T315="","",DMA!T315)</f>
        <v/>
      </c>
    </row>
    <row r="313" spans="6:32" x14ac:dyDescent="0.25">
      <c r="F313" s="766"/>
      <c r="AA313" s="6">
        <f t="shared" si="21"/>
        <v>1</v>
      </c>
      <c r="AB313" s="199" t="str">
        <f>IF(DMA!A316="","",DMA!A316)</f>
        <v/>
      </c>
      <c r="AC313" s="199" t="str">
        <f>IF(DMA!$E316="","",DMA!$E316/5*100)</f>
        <v/>
      </c>
      <c r="AD313" s="199" t="str">
        <f>IF(DMA!J316="","",DMA!J316)</f>
        <v/>
      </c>
      <c r="AE313" s="199" t="str">
        <f>IF(DMA!L316="","",DMA!L316)</f>
        <v/>
      </c>
      <c r="AF313" s="199" t="str">
        <f>IF(DMA!T316="","",DMA!T316)</f>
        <v/>
      </c>
    </row>
    <row r="314" spans="6:32" x14ac:dyDescent="0.25">
      <c r="F314" s="767"/>
      <c r="AA314" s="6">
        <f t="shared" si="21"/>
        <v>1</v>
      </c>
      <c r="AB314" s="199" t="str">
        <f>IF(DMA!A317="","",DMA!A317)</f>
        <v/>
      </c>
      <c r="AC314" s="199" t="str">
        <f>IF(DMA!$E317="","",DMA!$E317/5*100)</f>
        <v/>
      </c>
      <c r="AD314" s="199" t="str">
        <f>IF(DMA!J317="","",DMA!J317)</f>
        <v/>
      </c>
      <c r="AE314" s="199" t="str">
        <f>IF(DMA!L317="","",DMA!L317)</f>
        <v/>
      </c>
      <c r="AF314" s="199" t="str">
        <f>IF(DMA!T317="","",DMA!T317)</f>
        <v/>
      </c>
    </row>
    <row r="315" spans="6:32" x14ac:dyDescent="0.25">
      <c r="F315" s="767"/>
      <c r="AA315" s="6">
        <f t="shared" si="21"/>
        <v>1</v>
      </c>
      <c r="AB315" s="199" t="str">
        <f>IF(DMA!A318="","",DMA!A318)</f>
        <v/>
      </c>
      <c r="AC315" s="199" t="str">
        <f>IF(DMA!$E318="","",DMA!$E318/5*100)</f>
        <v/>
      </c>
      <c r="AD315" s="199" t="str">
        <f>IF(DMA!J318="","",DMA!J318)</f>
        <v/>
      </c>
      <c r="AE315" s="199" t="str">
        <f>IF(DMA!L318="","",DMA!L318)</f>
        <v/>
      </c>
      <c r="AF315" s="199" t="str">
        <f>IF(DMA!T318="","",DMA!T318)</f>
        <v/>
      </c>
    </row>
    <row r="316" spans="6:32" x14ac:dyDescent="0.25">
      <c r="F316" s="766"/>
      <c r="AA316" s="6">
        <f t="shared" si="21"/>
        <v>1</v>
      </c>
      <c r="AB316" s="199" t="str">
        <f>IF(DMA!A319="","",DMA!A319)</f>
        <v/>
      </c>
      <c r="AC316" s="199" t="str">
        <f>IF(DMA!$E319="","",DMA!$E319/5*100)</f>
        <v/>
      </c>
      <c r="AD316" s="199" t="str">
        <f>IF(DMA!J319="","",DMA!J319)</f>
        <v/>
      </c>
      <c r="AE316" s="199" t="str">
        <f>IF(DMA!L319="","",DMA!L319)</f>
        <v/>
      </c>
      <c r="AF316" s="199" t="str">
        <f>IF(DMA!T319="","",DMA!T319)</f>
        <v/>
      </c>
    </row>
    <row r="317" spans="6:32" x14ac:dyDescent="0.25">
      <c r="F317" s="767"/>
      <c r="AA317" s="6">
        <f t="shared" si="21"/>
        <v>1</v>
      </c>
      <c r="AB317" s="199" t="str">
        <f>IF(DMA!A320="","",DMA!A320)</f>
        <v/>
      </c>
      <c r="AC317" s="199" t="str">
        <f>IF(DMA!$E320="","",DMA!$E320/5*100)</f>
        <v/>
      </c>
      <c r="AD317" s="199" t="str">
        <f>IF(DMA!J320="","",DMA!J320)</f>
        <v/>
      </c>
      <c r="AE317" s="199" t="str">
        <f>IF(DMA!L320="","",DMA!L320)</f>
        <v/>
      </c>
      <c r="AF317" s="199" t="str">
        <f>IF(DMA!T320="","",DMA!T320)</f>
        <v/>
      </c>
    </row>
    <row r="318" spans="6:32" x14ac:dyDescent="0.25">
      <c r="F318" s="766"/>
      <c r="AA318" s="6">
        <f t="shared" si="21"/>
        <v>1</v>
      </c>
      <c r="AB318" s="199" t="str">
        <f>IF(DMA!A321="","",DMA!A321)</f>
        <v/>
      </c>
      <c r="AC318" s="199" t="str">
        <f>IF(DMA!$E321="","",DMA!$E321/5*100)</f>
        <v/>
      </c>
      <c r="AD318" s="199" t="str">
        <f>IF(DMA!J321="","",DMA!J321)</f>
        <v/>
      </c>
      <c r="AE318" s="199" t="str">
        <f>IF(DMA!L321="","",DMA!L321)</f>
        <v/>
      </c>
      <c r="AF318" s="199" t="str">
        <f>IF(DMA!T321="","",DMA!T321)</f>
        <v/>
      </c>
    </row>
    <row r="319" spans="6:32" x14ac:dyDescent="0.25">
      <c r="F319" s="768"/>
      <c r="AA319" s="6">
        <f t="shared" si="21"/>
        <v>1</v>
      </c>
      <c r="AB319" s="199" t="str">
        <f>IF(DMA!A322="","",DMA!A322)</f>
        <v/>
      </c>
      <c r="AC319" s="199" t="str">
        <f>IF(DMA!$E322="","",DMA!$E322/5*100)</f>
        <v/>
      </c>
      <c r="AD319" s="199" t="str">
        <f>IF(DMA!J322="","",DMA!J322)</f>
        <v/>
      </c>
      <c r="AE319" s="199" t="str">
        <f>IF(DMA!L322="","",DMA!L322)</f>
        <v/>
      </c>
      <c r="AF319" s="199" t="str">
        <f>IF(DMA!T322="","",DMA!T322)</f>
        <v/>
      </c>
    </row>
    <row r="320" spans="6:32" x14ac:dyDescent="0.25">
      <c r="F320" s="766"/>
      <c r="AA320" s="6">
        <f t="shared" si="21"/>
        <v>1</v>
      </c>
      <c r="AB320" s="199" t="str">
        <f>IF(DMA!A323="","",DMA!A323)</f>
        <v/>
      </c>
      <c r="AC320" s="199" t="str">
        <f>IF(DMA!$E323="","",DMA!$E323/5*100)</f>
        <v/>
      </c>
      <c r="AD320" s="199" t="str">
        <f>IF(DMA!J323="","",DMA!J323)</f>
        <v/>
      </c>
      <c r="AE320" s="199" t="str">
        <f>IF(DMA!L323="","",DMA!L323)</f>
        <v/>
      </c>
      <c r="AF320" s="199" t="str">
        <f>IF(DMA!T323="","",DMA!T323)</f>
        <v/>
      </c>
    </row>
    <row r="321" spans="6:32" x14ac:dyDescent="0.25">
      <c r="F321" s="768"/>
      <c r="AA321" s="6">
        <f t="shared" si="21"/>
        <v>1</v>
      </c>
      <c r="AB321" s="199" t="str">
        <f>IF(DMA!A324="","",DMA!A324)</f>
        <v/>
      </c>
      <c r="AC321" s="199" t="str">
        <f>IF(DMA!$E324="","",DMA!$E324/5*100)</f>
        <v/>
      </c>
      <c r="AD321" s="199" t="str">
        <f>IF(DMA!J324="","",DMA!J324)</f>
        <v/>
      </c>
      <c r="AE321" s="199" t="str">
        <f>IF(DMA!L324="","",DMA!L324)</f>
        <v/>
      </c>
      <c r="AF321" s="199" t="str">
        <f>IF(DMA!T324="","",DMA!T324)</f>
        <v/>
      </c>
    </row>
    <row r="322" spans="6:32" x14ac:dyDescent="0.25">
      <c r="F322" s="766"/>
      <c r="AA322" s="6">
        <f t="shared" si="21"/>
        <v>1</v>
      </c>
      <c r="AB322" s="199" t="str">
        <f>IF(DMA!A325="","",DMA!A325)</f>
        <v/>
      </c>
      <c r="AC322" s="199" t="str">
        <f>IF(DMA!$E325="","",DMA!$E325/5*100)</f>
        <v/>
      </c>
      <c r="AD322" s="199" t="str">
        <f>IF(DMA!J325="","",DMA!J325)</f>
        <v/>
      </c>
      <c r="AE322" s="199" t="str">
        <f>IF(DMA!L325="","",DMA!L325)</f>
        <v/>
      </c>
      <c r="AF322" s="199" t="str">
        <f>IF(DMA!T325="","",DMA!T325)</f>
        <v/>
      </c>
    </row>
    <row r="323" spans="6:32" x14ac:dyDescent="0.25">
      <c r="F323" s="768"/>
      <c r="AA323" s="6">
        <f t="shared" si="21"/>
        <v>1</v>
      </c>
      <c r="AB323" s="199" t="str">
        <f>IF(DMA!A326="","",DMA!A326)</f>
        <v/>
      </c>
      <c r="AC323" s="199" t="str">
        <f>IF(DMA!$E326="","",DMA!$E326/5*100)</f>
        <v/>
      </c>
      <c r="AD323" s="199" t="str">
        <f>IF(DMA!J326="","",DMA!J326)</f>
        <v/>
      </c>
      <c r="AE323" s="199" t="str">
        <f>IF(DMA!L326="","",DMA!L326)</f>
        <v/>
      </c>
      <c r="AF323" s="199" t="str">
        <f>IF(DMA!T326="","",DMA!T326)</f>
        <v/>
      </c>
    </row>
    <row r="324" spans="6:32" x14ac:dyDescent="0.25">
      <c r="F324" s="766"/>
      <c r="AA324" s="6">
        <f t="shared" ref="AA324:AA387" si="22">IF(AB324=AA323+1,AB324,AA323)</f>
        <v>1</v>
      </c>
      <c r="AB324" s="199" t="str">
        <f>IF(DMA!A327="","",DMA!A327)</f>
        <v/>
      </c>
      <c r="AC324" s="199" t="str">
        <f>IF(DMA!$E327="","",DMA!$E327/5*100)</f>
        <v/>
      </c>
      <c r="AD324" s="199" t="str">
        <f>IF(DMA!J327="","",DMA!J327)</f>
        <v/>
      </c>
      <c r="AE324" s="199" t="str">
        <f>IF(DMA!L327="","",DMA!L327)</f>
        <v/>
      </c>
      <c r="AF324" s="199" t="str">
        <f>IF(DMA!T327="","",DMA!T327)</f>
        <v/>
      </c>
    </row>
    <row r="325" spans="6:32" x14ac:dyDescent="0.25">
      <c r="F325" s="766"/>
      <c r="AA325" s="6">
        <f t="shared" si="22"/>
        <v>1</v>
      </c>
      <c r="AB325" s="199" t="str">
        <f>IF(DMA!A328="","",DMA!A328)</f>
        <v/>
      </c>
      <c r="AC325" s="199" t="str">
        <f>IF(DMA!$E328="","",DMA!$E328/5*100)</f>
        <v/>
      </c>
      <c r="AD325" s="199" t="str">
        <f>IF(DMA!J328="","",DMA!J328)</f>
        <v/>
      </c>
      <c r="AE325" s="199" t="str">
        <f>IF(DMA!L328="","",DMA!L328)</f>
        <v/>
      </c>
      <c r="AF325" s="199" t="str">
        <f>IF(DMA!T328="","",DMA!T328)</f>
        <v/>
      </c>
    </row>
    <row r="326" spans="6:32" x14ac:dyDescent="0.25">
      <c r="F326" s="766"/>
      <c r="AA326" s="6">
        <f t="shared" si="22"/>
        <v>1</v>
      </c>
      <c r="AB326" s="199" t="str">
        <f>IF(DMA!A329="","",DMA!A329)</f>
        <v/>
      </c>
      <c r="AC326" s="199" t="str">
        <f>IF(DMA!$E329="","",DMA!$E329/5*100)</f>
        <v/>
      </c>
      <c r="AD326" s="199" t="str">
        <f>IF(DMA!J329="","",DMA!J329)</f>
        <v/>
      </c>
      <c r="AE326" s="199" t="str">
        <f>IF(DMA!L329="","",DMA!L329)</f>
        <v/>
      </c>
      <c r="AF326" s="199" t="str">
        <f>IF(DMA!T329="","",DMA!T329)</f>
        <v/>
      </c>
    </row>
    <row r="327" spans="6:32" x14ac:dyDescent="0.25">
      <c r="F327" s="767"/>
      <c r="AA327" s="6">
        <f t="shared" si="22"/>
        <v>1</v>
      </c>
      <c r="AB327" s="199" t="str">
        <f>IF(DMA!A330="","",DMA!A330)</f>
        <v/>
      </c>
      <c r="AC327" s="199" t="str">
        <f>IF(DMA!$E330="","",DMA!$E330/5*100)</f>
        <v/>
      </c>
      <c r="AD327" s="199" t="str">
        <f>IF(DMA!J330="","",DMA!J330)</f>
        <v/>
      </c>
      <c r="AE327" s="199" t="str">
        <f>IF(DMA!L330="","",DMA!L330)</f>
        <v/>
      </c>
      <c r="AF327" s="199" t="str">
        <f>IF(DMA!T330="","",DMA!T330)</f>
        <v/>
      </c>
    </row>
    <row r="328" spans="6:32" x14ac:dyDescent="0.25">
      <c r="F328" s="767"/>
      <c r="AA328" s="6">
        <f t="shared" si="22"/>
        <v>1</v>
      </c>
      <c r="AB328" s="199" t="str">
        <f>IF(DMA!A331="","",DMA!A331)</f>
        <v/>
      </c>
      <c r="AC328" s="199" t="str">
        <f>IF(DMA!$E331="","",DMA!$E331/5*100)</f>
        <v/>
      </c>
      <c r="AD328" s="199" t="str">
        <f>IF(DMA!J331="","",DMA!J331)</f>
        <v/>
      </c>
      <c r="AE328" s="199" t="str">
        <f>IF(DMA!L331="","",DMA!L331)</f>
        <v/>
      </c>
      <c r="AF328" s="199" t="str">
        <f>IF(DMA!T331="","",DMA!T331)</f>
        <v/>
      </c>
    </row>
    <row r="329" spans="6:32" x14ac:dyDescent="0.25">
      <c r="F329" s="766"/>
      <c r="AA329" s="6">
        <f t="shared" si="22"/>
        <v>1</v>
      </c>
      <c r="AB329" s="199" t="str">
        <f>IF(DMA!A332="","",DMA!A332)</f>
        <v/>
      </c>
      <c r="AC329" s="199" t="str">
        <f>IF(DMA!$E332="","",DMA!$E332/5*100)</f>
        <v/>
      </c>
      <c r="AD329" s="199" t="str">
        <f>IF(DMA!J332="","",DMA!J332)</f>
        <v/>
      </c>
      <c r="AE329" s="199" t="str">
        <f>IF(DMA!L332="","",DMA!L332)</f>
        <v/>
      </c>
      <c r="AF329" s="199" t="str">
        <f>IF(DMA!T332="","",DMA!T332)</f>
        <v/>
      </c>
    </row>
    <row r="330" spans="6:32" x14ac:dyDescent="0.25">
      <c r="F330" s="767"/>
      <c r="AA330" s="6">
        <f t="shared" si="22"/>
        <v>1</v>
      </c>
      <c r="AB330" s="199" t="str">
        <f>IF(DMA!A333="","",DMA!A333)</f>
        <v/>
      </c>
      <c r="AC330" s="199" t="str">
        <f>IF(DMA!$E333="","",DMA!$E333/5*100)</f>
        <v/>
      </c>
      <c r="AD330" s="199" t="str">
        <f>IF(DMA!J333="","",DMA!J333)</f>
        <v/>
      </c>
      <c r="AE330" s="199" t="str">
        <f>IF(DMA!L333="","",DMA!L333)</f>
        <v/>
      </c>
      <c r="AF330" s="199" t="str">
        <f>IF(DMA!T333="","",DMA!T333)</f>
        <v/>
      </c>
    </row>
    <row r="331" spans="6:32" x14ac:dyDescent="0.25">
      <c r="F331" s="766"/>
      <c r="AA331" s="6">
        <f t="shared" si="22"/>
        <v>1</v>
      </c>
      <c r="AB331" s="199" t="str">
        <f>IF(DMA!A334="","",DMA!A334)</f>
        <v/>
      </c>
      <c r="AC331" s="199" t="str">
        <f>IF(DMA!$E334="","",DMA!$E334/5*100)</f>
        <v/>
      </c>
      <c r="AD331" s="199" t="str">
        <f>IF(DMA!J334="","",DMA!J334)</f>
        <v/>
      </c>
      <c r="AE331" s="199" t="str">
        <f>IF(DMA!L334="","",DMA!L334)</f>
        <v/>
      </c>
      <c r="AF331" s="199" t="str">
        <f>IF(DMA!T334="","",DMA!T334)</f>
        <v/>
      </c>
    </row>
    <row r="332" spans="6:32" x14ac:dyDescent="0.25">
      <c r="F332" s="767"/>
      <c r="AA332" s="6">
        <f t="shared" si="22"/>
        <v>1</v>
      </c>
      <c r="AB332" s="199" t="str">
        <f>IF(DMA!A335="","",DMA!A335)</f>
        <v/>
      </c>
      <c r="AC332" s="199" t="str">
        <f>IF(DMA!$E335="","",DMA!$E335/5*100)</f>
        <v/>
      </c>
      <c r="AD332" s="199" t="str">
        <f>IF(DMA!J335="","",DMA!J335)</f>
        <v/>
      </c>
      <c r="AE332" s="199" t="str">
        <f>IF(DMA!L335="","",DMA!L335)</f>
        <v/>
      </c>
      <c r="AF332" s="199" t="str">
        <f>IF(DMA!T335="","",DMA!T335)</f>
        <v/>
      </c>
    </row>
    <row r="333" spans="6:32" x14ac:dyDescent="0.25">
      <c r="F333" s="766"/>
      <c r="AA333" s="6">
        <f t="shared" si="22"/>
        <v>1</v>
      </c>
      <c r="AB333" s="199" t="str">
        <f>IF(DMA!A336="","",DMA!A336)</f>
        <v/>
      </c>
      <c r="AC333" s="199" t="str">
        <f>IF(DMA!$E336="","",DMA!$E336/5*100)</f>
        <v/>
      </c>
      <c r="AD333" s="199" t="str">
        <f>IF(DMA!J336="","",DMA!J336)</f>
        <v/>
      </c>
      <c r="AE333" s="199" t="str">
        <f>IF(DMA!L336="","",DMA!L336)</f>
        <v/>
      </c>
      <c r="AF333" s="199" t="str">
        <f>IF(DMA!T336="","",DMA!T336)</f>
        <v/>
      </c>
    </row>
    <row r="334" spans="6:32" x14ac:dyDescent="0.25">
      <c r="F334" s="767"/>
      <c r="AA334" s="6">
        <f t="shared" si="22"/>
        <v>1</v>
      </c>
      <c r="AB334" s="199" t="str">
        <f>IF(DMA!A337="","",DMA!A337)</f>
        <v/>
      </c>
      <c r="AC334" s="199" t="str">
        <f>IF(DMA!$E337="","",DMA!$E337/5*100)</f>
        <v/>
      </c>
      <c r="AD334" s="199" t="str">
        <f>IF(DMA!J337="","",DMA!J337)</f>
        <v/>
      </c>
      <c r="AE334" s="199" t="str">
        <f>IF(DMA!L337="","",DMA!L337)</f>
        <v/>
      </c>
      <c r="AF334" s="199" t="str">
        <f>IF(DMA!T337="","",DMA!T337)</f>
        <v/>
      </c>
    </row>
    <row r="335" spans="6:32" x14ac:dyDescent="0.25">
      <c r="F335" s="768"/>
      <c r="AA335" s="6">
        <f t="shared" si="22"/>
        <v>1</v>
      </c>
      <c r="AB335" s="199" t="str">
        <f>IF(DMA!A338="","",DMA!A338)</f>
        <v/>
      </c>
      <c r="AC335" s="199" t="str">
        <f>IF(DMA!$E338="","",DMA!$E338/5*100)</f>
        <v/>
      </c>
      <c r="AD335" s="199" t="str">
        <f>IF(DMA!J338="","",DMA!J338)</f>
        <v/>
      </c>
      <c r="AE335" s="199" t="str">
        <f>IF(DMA!L338="","",DMA!L338)</f>
        <v/>
      </c>
      <c r="AF335" s="199" t="str">
        <f>IF(DMA!T338="","",DMA!T338)</f>
        <v/>
      </c>
    </row>
    <row r="336" spans="6:32" x14ac:dyDescent="0.25">
      <c r="F336" s="768"/>
      <c r="AA336" s="6">
        <f t="shared" si="22"/>
        <v>1</v>
      </c>
      <c r="AB336" s="199" t="str">
        <f>IF(DMA!A339="","",DMA!A339)</f>
        <v/>
      </c>
      <c r="AC336" s="199" t="str">
        <f>IF(DMA!$E339="","",DMA!$E339/5*100)</f>
        <v/>
      </c>
      <c r="AD336" s="199" t="str">
        <f>IF(DMA!J339="","",DMA!J339)</f>
        <v/>
      </c>
      <c r="AE336" s="199" t="str">
        <f>IF(DMA!L339="","",DMA!L339)</f>
        <v/>
      </c>
      <c r="AF336" s="199" t="str">
        <f>IF(DMA!T339="","",DMA!T339)</f>
        <v/>
      </c>
    </row>
    <row r="337" spans="6:32" x14ac:dyDescent="0.25">
      <c r="F337" s="766"/>
      <c r="AA337" s="6">
        <f t="shared" si="22"/>
        <v>1</v>
      </c>
      <c r="AB337" s="199" t="str">
        <f>IF(DMA!A340="","",DMA!A340)</f>
        <v/>
      </c>
      <c r="AC337" s="199" t="str">
        <f>IF(DMA!$E340="","",DMA!$E340/5*100)</f>
        <v/>
      </c>
      <c r="AD337" s="199" t="str">
        <f>IF(DMA!J340="","",DMA!J340)</f>
        <v/>
      </c>
      <c r="AE337" s="199" t="str">
        <f>IF(DMA!L340="","",DMA!L340)</f>
        <v/>
      </c>
      <c r="AF337" s="199" t="str">
        <f>IF(DMA!T340="","",DMA!T340)</f>
        <v/>
      </c>
    </row>
    <row r="338" spans="6:32" x14ac:dyDescent="0.25">
      <c r="F338" s="766"/>
      <c r="AA338" s="6">
        <f t="shared" si="22"/>
        <v>1</v>
      </c>
      <c r="AB338" s="199" t="str">
        <f>IF(DMA!A341="","",DMA!A341)</f>
        <v/>
      </c>
      <c r="AC338" s="199" t="str">
        <f>IF(DMA!$E341="","",DMA!$E341/5*100)</f>
        <v/>
      </c>
      <c r="AD338" s="199" t="str">
        <f>IF(DMA!J341="","",DMA!J341)</f>
        <v/>
      </c>
      <c r="AE338" s="199" t="str">
        <f>IF(DMA!L341="","",DMA!L341)</f>
        <v/>
      </c>
      <c r="AF338" s="199" t="str">
        <f>IF(DMA!T341="","",DMA!T341)</f>
        <v/>
      </c>
    </row>
    <row r="339" spans="6:32" x14ac:dyDescent="0.25">
      <c r="F339" s="766"/>
      <c r="AA339" s="6">
        <f t="shared" si="22"/>
        <v>1</v>
      </c>
      <c r="AB339" s="199" t="str">
        <f>IF(DMA!A342="","",DMA!A342)</f>
        <v/>
      </c>
      <c r="AC339" s="199" t="str">
        <f>IF(DMA!$E342="","",DMA!$E342/5*100)</f>
        <v/>
      </c>
      <c r="AD339" s="199" t="str">
        <f>IF(DMA!J342="","",DMA!J342)</f>
        <v/>
      </c>
      <c r="AE339" s="199" t="str">
        <f>IF(DMA!L342="","",DMA!L342)</f>
        <v/>
      </c>
      <c r="AF339" s="199" t="str">
        <f>IF(DMA!T342="","",DMA!T342)</f>
        <v/>
      </c>
    </row>
    <row r="340" spans="6:32" x14ac:dyDescent="0.25">
      <c r="F340" s="768"/>
      <c r="AA340" s="6">
        <f t="shared" si="22"/>
        <v>1</v>
      </c>
      <c r="AB340" s="199" t="str">
        <f>IF(DMA!A343="","",DMA!A343)</f>
        <v/>
      </c>
      <c r="AC340" s="199" t="str">
        <f>IF(DMA!$E343="","",DMA!$E343/5*100)</f>
        <v/>
      </c>
      <c r="AD340" s="199" t="str">
        <f>IF(DMA!J343="","",DMA!J343)</f>
        <v/>
      </c>
      <c r="AE340" s="199" t="str">
        <f>IF(DMA!L343="","",DMA!L343)</f>
        <v/>
      </c>
      <c r="AF340" s="199" t="str">
        <f>IF(DMA!T343="","",DMA!T343)</f>
        <v/>
      </c>
    </row>
    <row r="341" spans="6:32" x14ac:dyDescent="0.25">
      <c r="F341" s="766"/>
      <c r="AA341" s="6">
        <f t="shared" si="22"/>
        <v>1</v>
      </c>
      <c r="AB341" s="199" t="str">
        <f>IF(DMA!A344="","",DMA!A344)</f>
        <v/>
      </c>
      <c r="AC341" s="199" t="str">
        <f>IF(DMA!$E344="","",DMA!$E344/5*100)</f>
        <v/>
      </c>
      <c r="AD341" s="199" t="str">
        <f>IF(DMA!J344="","",DMA!J344)</f>
        <v/>
      </c>
      <c r="AE341" s="199" t="str">
        <f>IF(DMA!L344="","",DMA!L344)</f>
        <v/>
      </c>
      <c r="AF341" s="199" t="str">
        <f>IF(DMA!T344="","",DMA!T344)</f>
        <v/>
      </c>
    </row>
    <row r="342" spans="6:32" x14ac:dyDescent="0.25">
      <c r="F342" s="767"/>
      <c r="AA342" s="6">
        <f t="shared" si="22"/>
        <v>1</v>
      </c>
      <c r="AB342" s="199" t="str">
        <f>IF(DMA!A345="","",DMA!A345)</f>
        <v/>
      </c>
      <c r="AC342" s="199" t="str">
        <f>IF(DMA!$E345="","",DMA!$E345/5*100)</f>
        <v/>
      </c>
      <c r="AD342" s="199" t="str">
        <f>IF(DMA!J345="","",DMA!J345)</f>
        <v/>
      </c>
      <c r="AE342" s="199" t="str">
        <f>IF(DMA!L345="","",DMA!L345)</f>
        <v/>
      </c>
      <c r="AF342" s="199" t="str">
        <f>IF(DMA!T345="","",DMA!T345)</f>
        <v/>
      </c>
    </row>
    <row r="343" spans="6:32" x14ac:dyDescent="0.25">
      <c r="F343" s="768"/>
      <c r="AA343" s="6">
        <f t="shared" si="22"/>
        <v>1</v>
      </c>
      <c r="AB343" s="199" t="str">
        <f>IF(DMA!A346="","",DMA!A346)</f>
        <v/>
      </c>
      <c r="AC343" s="199" t="str">
        <f>IF(DMA!$E346="","",DMA!$E346/5*100)</f>
        <v/>
      </c>
      <c r="AD343" s="199" t="str">
        <f>IF(DMA!J346="","",DMA!J346)</f>
        <v/>
      </c>
      <c r="AE343" s="199" t="str">
        <f>IF(DMA!L346="","",DMA!L346)</f>
        <v/>
      </c>
      <c r="AF343" s="199" t="str">
        <f>IF(DMA!T346="","",DMA!T346)</f>
        <v/>
      </c>
    </row>
    <row r="344" spans="6:32" x14ac:dyDescent="0.25">
      <c r="F344" s="768"/>
      <c r="AA344" s="6">
        <f t="shared" si="22"/>
        <v>1</v>
      </c>
      <c r="AB344" s="199" t="str">
        <f>IF(DMA!A347="","",DMA!A347)</f>
        <v/>
      </c>
      <c r="AC344" s="199" t="str">
        <f>IF(DMA!$E347="","",DMA!$E347/5*100)</f>
        <v/>
      </c>
      <c r="AD344" s="199" t="str">
        <f>IF(DMA!J347="","",DMA!J347)</f>
        <v/>
      </c>
      <c r="AE344" s="199" t="str">
        <f>IF(DMA!L347="","",DMA!L347)</f>
        <v/>
      </c>
      <c r="AF344" s="199" t="str">
        <f>IF(DMA!T347="","",DMA!T347)</f>
        <v/>
      </c>
    </row>
    <row r="345" spans="6:32" x14ac:dyDescent="0.25">
      <c r="F345" s="767"/>
      <c r="AA345" s="6">
        <f t="shared" si="22"/>
        <v>1</v>
      </c>
      <c r="AB345" s="199" t="str">
        <f>IF(DMA!A348="","",DMA!A348)</f>
        <v/>
      </c>
      <c r="AC345" s="199" t="str">
        <f>IF(DMA!$E348="","",DMA!$E348/5*100)</f>
        <v/>
      </c>
      <c r="AD345" s="199" t="str">
        <f>IF(DMA!J348="","",DMA!J348)</f>
        <v/>
      </c>
      <c r="AE345" s="199" t="str">
        <f>IF(DMA!L348="","",DMA!L348)</f>
        <v/>
      </c>
      <c r="AF345" s="199" t="str">
        <f>IF(DMA!T348="","",DMA!T348)</f>
        <v/>
      </c>
    </row>
    <row r="346" spans="6:32" x14ac:dyDescent="0.25">
      <c r="F346" s="766"/>
      <c r="AA346" s="6">
        <f t="shared" si="22"/>
        <v>1</v>
      </c>
      <c r="AB346" s="199" t="str">
        <f>IF(DMA!A349="","",DMA!A349)</f>
        <v/>
      </c>
      <c r="AC346" s="199" t="str">
        <f>IF(DMA!$E349="","",DMA!$E349/5*100)</f>
        <v/>
      </c>
      <c r="AD346" s="199" t="str">
        <f>IF(DMA!J349="","",DMA!J349)</f>
        <v/>
      </c>
      <c r="AE346" s="199" t="str">
        <f>IF(DMA!L349="","",DMA!L349)</f>
        <v/>
      </c>
      <c r="AF346" s="199" t="str">
        <f>IF(DMA!T349="","",DMA!T349)</f>
        <v/>
      </c>
    </row>
    <row r="347" spans="6:32" x14ac:dyDescent="0.25">
      <c r="F347" s="766"/>
      <c r="AA347" s="6">
        <f t="shared" si="22"/>
        <v>1</v>
      </c>
      <c r="AB347" s="199" t="str">
        <f>IF(DMA!A350="","",DMA!A350)</f>
        <v/>
      </c>
      <c r="AC347" s="199" t="str">
        <f>IF(DMA!$E350="","",DMA!$E350/5*100)</f>
        <v/>
      </c>
      <c r="AD347" s="199" t="str">
        <f>IF(DMA!J350="","",DMA!J350)</f>
        <v/>
      </c>
      <c r="AE347" s="199" t="str">
        <f>IF(DMA!L350="","",DMA!L350)</f>
        <v/>
      </c>
      <c r="AF347" s="199" t="str">
        <f>IF(DMA!T350="","",DMA!T350)</f>
        <v/>
      </c>
    </row>
    <row r="348" spans="6:32" x14ac:dyDescent="0.25">
      <c r="F348" s="766"/>
      <c r="AA348" s="6">
        <f t="shared" si="22"/>
        <v>1</v>
      </c>
      <c r="AB348" s="199" t="str">
        <f>IF(DMA!A351="","",DMA!A351)</f>
        <v/>
      </c>
      <c r="AC348" s="199" t="str">
        <f>IF(DMA!$E351="","",DMA!$E351/5*100)</f>
        <v/>
      </c>
      <c r="AD348" s="199" t="str">
        <f>IF(DMA!J351="","",DMA!J351)</f>
        <v/>
      </c>
      <c r="AE348" s="199" t="str">
        <f>IF(DMA!L351="","",DMA!L351)</f>
        <v/>
      </c>
      <c r="AF348" s="199" t="str">
        <f>IF(DMA!T351="","",DMA!T351)</f>
        <v/>
      </c>
    </row>
    <row r="349" spans="6:32" x14ac:dyDescent="0.25">
      <c r="F349" s="767"/>
      <c r="AA349" s="6">
        <f t="shared" si="22"/>
        <v>1</v>
      </c>
      <c r="AB349" s="199" t="str">
        <f>IF(DMA!A352="","",DMA!A352)</f>
        <v/>
      </c>
      <c r="AC349" s="199" t="str">
        <f>IF(DMA!$E352="","",DMA!$E352/5*100)</f>
        <v/>
      </c>
      <c r="AD349" s="199" t="str">
        <f>IF(DMA!J352="","",DMA!J352)</f>
        <v/>
      </c>
      <c r="AE349" s="199" t="str">
        <f>IF(DMA!L352="","",DMA!L352)</f>
        <v/>
      </c>
      <c r="AF349" s="199" t="str">
        <f>IF(DMA!T352="","",DMA!T352)</f>
        <v/>
      </c>
    </row>
    <row r="350" spans="6:32" x14ac:dyDescent="0.25">
      <c r="F350" s="766"/>
      <c r="AA350" s="6">
        <f t="shared" si="22"/>
        <v>1</v>
      </c>
      <c r="AB350" s="199" t="str">
        <f>IF(DMA!A353="","",DMA!A353)</f>
        <v/>
      </c>
      <c r="AC350" s="199" t="str">
        <f>IF(DMA!$E353="","",DMA!$E353/5*100)</f>
        <v/>
      </c>
      <c r="AD350" s="199" t="str">
        <f>IF(DMA!J353="","",DMA!J353)</f>
        <v/>
      </c>
      <c r="AE350" s="199" t="str">
        <f>IF(DMA!L353="","",DMA!L353)</f>
        <v/>
      </c>
      <c r="AF350" s="199" t="str">
        <f>IF(DMA!T353="","",DMA!T353)</f>
        <v/>
      </c>
    </row>
    <row r="351" spans="6:32" x14ac:dyDescent="0.25">
      <c r="F351" s="766"/>
      <c r="AA351" s="6">
        <f t="shared" si="22"/>
        <v>1</v>
      </c>
      <c r="AB351" s="199" t="str">
        <f>IF(DMA!A354="","",DMA!A354)</f>
        <v/>
      </c>
      <c r="AC351" s="199" t="str">
        <f>IF(DMA!$E354="","",DMA!$E354/5*100)</f>
        <v/>
      </c>
      <c r="AD351" s="199" t="str">
        <f>IF(DMA!J354="","",DMA!J354)</f>
        <v/>
      </c>
      <c r="AE351" s="199" t="str">
        <f>IF(DMA!L354="","",DMA!L354)</f>
        <v/>
      </c>
      <c r="AF351" s="199" t="str">
        <f>IF(DMA!T354="","",DMA!T354)</f>
        <v/>
      </c>
    </row>
    <row r="352" spans="6:32" x14ac:dyDescent="0.25">
      <c r="F352" s="767"/>
      <c r="AA352" s="6">
        <f t="shared" si="22"/>
        <v>1</v>
      </c>
      <c r="AB352" s="199" t="str">
        <f>IF(DMA!A355="","",DMA!A355)</f>
        <v/>
      </c>
      <c r="AC352" s="199" t="str">
        <f>IF(DMA!$E355="","",DMA!$E355/5*100)</f>
        <v/>
      </c>
      <c r="AD352" s="199" t="str">
        <f>IF(DMA!J355="","",DMA!J355)</f>
        <v/>
      </c>
      <c r="AE352" s="199" t="str">
        <f>IF(DMA!L355="","",DMA!L355)</f>
        <v/>
      </c>
      <c r="AF352" s="199" t="str">
        <f>IF(DMA!T355="","",DMA!T355)</f>
        <v/>
      </c>
    </row>
    <row r="353" spans="6:32" x14ac:dyDescent="0.25">
      <c r="F353" s="767"/>
      <c r="AA353" s="6">
        <f t="shared" si="22"/>
        <v>1</v>
      </c>
      <c r="AB353" s="199" t="str">
        <f>IF(DMA!A356="","",DMA!A356)</f>
        <v/>
      </c>
      <c r="AC353" s="199" t="str">
        <f>IF(DMA!$E356="","",DMA!$E356/5*100)</f>
        <v/>
      </c>
      <c r="AD353" s="199" t="str">
        <f>IF(DMA!J356="","",DMA!J356)</f>
        <v/>
      </c>
      <c r="AE353" s="199" t="str">
        <f>IF(DMA!L356="","",DMA!L356)</f>
        <v/>
      </c>
      <c r="AF353" s="199" t="str">
        <f>IF(DMA!T356="","",DMA!T356)</f>
        <v/>
      </c>
    </row>
    <row r="354" spans="6:32" x14ac:dyDescent="0.25">
      <c r="F354" s="766"/>
      <c r="AA354" s="6">
        <f t="shared" si="22"/>
        <v>1</v>
      </c>
      <c r="AB354" s="199" t="str">
        <f>IF(DMA!A357="","",DMA!A357)</f>
        <v/>
      </c>
      <c r="AC354" s="199" t="str">
        <f>IF(DMA!$E357="","",DMA!$E357/5*100)</f>
        <v/>
      </c>
      <c r="AD354" s="199" t="str">
        <f>IF(DMA!J357="","",DMA!J357)</f>
        <v/>
      </c>
      <c r="AE354" s="199" t="str">
        <f>IF(DMA!L357="","",DMA!L357)</f>
        <v/>
      </c>
      <c r="AF354" s="199" t="str">
        <f>IF(DMA!T357="","",DMA!T357)</f>
        <v/>
      </c>
    </row>
    <row r="355" spans="6:32" x14ac:dyDescent="0.25">
      <c r="F355" s="766"/>
      <c r="AA355" s="6">
        <f t="shared" si="22"/>
        <v>1</v>
      </c>
      <c r="AB355" s="199" t="str">
        <f>IF(DMA!A358="","",DMA!A358)</f>
        <v/>
      </c>
      <c r="AC355" s="199" t="str">
        <f>IF(DMA!$E358="","",DMA!$E358/5*100)</f>
        <v/>
      </c>
      <c r="AD355" s="199" t="str">
        <f>IF(DMA!J358="","",DMA!J358)</f>
        <v/>
      </c>
      <c r="AE355" s="199" t="str">
        <f>IF(DMA!L358="","",DMA!L358)</f>
        <v/>
      </c>
      <c r="AF355" s="199" t="str">
        <f>IF(DMA!T358="","",DMA!T358)</f>
        <v/>
      </c>
    </row>
    <row r="356" spans="6:32" x14ac:dyDescent="0.25">
      <c r="F356" s="767"/>
      <c r="AA356" s="6">
        <f t="shared" si="22"/>
        <v>1</v>
      </c>
      <c r="AB356" s="199" t="str">
        <f>IF(DMA!A359="","",DMA!A359)</f>
        <v/>
      </c>
      <c r="AC356" s="199" t="str">
        <f>IF(DMA!$E359="","",DMA!$E359/5*100)</f>
        <v/>
      </c>
      <c r="AD356" s="199" t="str">
        <f>IF(DMA!J359="","",DMA!J359)</f>
        <v/>
      </c>
      <c r="AE356" s="199" t="str">
        <f>IF(DMA!L359="","",DMA!L359)</f>
        <v/>
      </c>
      <c r="AF356" s="199" t="str">
        <f>IF(DMA!T359="","",DMA!T359)</f>
        <v/>
      </c>
    </row>
    <row r="357" spans="6:32" x14ac:dyDescent="0.25">
      <c r="F357" s="767"/>
      <c r="AA357" s="6">
        <f t="shared" si="22"/>
        <v>1</v>
      </c>
      <c r="AB357" s="199" t="str">
        <f>IF(DMA!A360="","",DMA!A360)</f>
        <v/>
      </c>
      <c r="AC357" s="199" t="str">
        <f>IF(DMA!$E360="","",DMA!$E360/5*100)</f>
        <v/>
      </c>
      <c r="AD357" s="199" t="str">
        <f>IF(DMA!J360="","",DMA!J360)</f>
        <v/>
      </c>
      <c r="AE357" s="199" t="str">
        <f>IF(DMA!L360="","",DMA!L360)</f>
        <v/>
      </c>
      <c r="AF357" s="199" t="str">
        <f>IF(DMA!T360="","",DMA!T360)</f>
        <v/>
      </c>
    </row>
    <row r="358" spans="6:32" x14ac:dyDescent="0.25">
      <c r="F358" s="766"/>
      <c r="AA358" s="6">
        <f t="shared" si="22"/>
        <v>1</v>
      </c>
      <c r="AB358" s="199" t="str">
        <f>IF(DMA!A361="","",DMA!A361)</f>
        <v/>
      </c>
      <c r="AC358" s="199" t="str">
        <f>IF(DMA!$E361="","",DMA!$E361/5*100)</f>
        <v/>
      </c>
      <c r="AD358" s="199" t="str">
        <f>IF(DMA!J361="","",DMA!J361)</f>
        <v/>
      </c>
      <c r="AE358" s="199" t="str">
        <f>IF(DMA!L361="","",DMA!L361)</f>
        <v/>
      </c>
      <c r="AF358" s="199" t="str">
        <f>IF(DMA!T361="","",DMA!T361)</f>
        <v/>
      </c>
    </row>
    <row r="359" spans="6:32" x14ac:dyDescent="0.25">
      <c r="F359" s="766"/>
      <c r="AA359" s="6">
        <f t="shared" si="22"/>
        <v>1</v>
      </c>
      <c r="AB359" s="199" t="str">
        <f>IF(DMA!A362="","",DMA!A362)</f>
        <v/>
      </c>
      <c r="AC359" s="199" t="str">
        <f>IF(DMA!$E362="","",DMA!$E362/5*100)</f>
        <v/>
      </c>
      <c r="AD359" s="199" t="str">
        <f>IF(DMA!J362="","",DMA!J362)</f>
        <v/>
      </c>
      <c r="AE359" s="199" t="str">
        <f>IF(DMA!L362="","",DMA!L362)</f>
        <v/>
      </c>
      <c r="AF359" s="199" t="str">
        <f>IF(DMA!T362="","",DMA!T362)</f>
        <v/>
      </c>
    </row>
    <row r="360" spans="6:32" x14ac:dyDescent="0.25">
      <c r="F360" s="767"/>
      <c r="AA360" s="6">
        <f t="shared" si="22"/>
        <v>1</v>
      </c>
      <c r="AB360" s="199" t="str">
        <f>IF(DMA!A363="","",DMA!A363)</f>
        <v/>
      </c>
      <c r="AC360" s="199" t="str">
        <f>IF(DMA!$E363="","",DMA!$E363/5*100)</f>
        <v/>
      </c>
      <c r="AD360" s="199" t="str">
        <f>IF(DMA!J363="","",DMA!J363)</f>
        <v/>
      </c>
      <c r="AE360" s="199" t="str">
        <f>IF(DMA!L363="","",DMA!L363)</f>
        <v/>
      </c>
      <c r="AF360" s="199" t="str">
        <f>IF(DMA!T363="","",DMA!T363)</f>
        <v/>
      </c>
    </row>
    <row r="361" spans="6:32" x14ac:dyDescent="0.25">
      <c r="F361" s="768"/>
      <c r="AA361" s="6">
        <f t="shared" si="22"/>
        <v>1</v>
      </c>
      <c r="AB361" s="199" t="str">
        <f>IF(DMA!A364="","",DMA!A364)</f>
        <v/>
      </c>
      <c r="AC361" s="199" t="str">
        <f>IF(DMA!$E364="","",DMA!$E364/5*100)</f>
        <v/>
      </c>
      <c r="AD361" s="199" t="str">
        <f>IF(DMA!J364="","",DMA!J364)</f>
        <v/>
      </c>
      <c r="AE361" s="199" t="str">
        <f>IF(DMA!L364="","",DMA!L364)</f>
        <v/>
      </c>
      <c r="AF361" s="199" t="str">
        <f>IF(DMA!T364="","",DMA!T364)</f>
        <v/>
      </c>
    </row>
    <row r="362" spans="6:32" x14ac:dyDescent="0.25">
      <c r="F362" s="766"/>
      <c r="AA362" s="6">
        <f t="shared" si="22"/>
        <v>1</v>
      </c>
      <c r="AB362" s="199" t="str">
        <f>IF(DMA!A365="","",DMA!A365)</f>
        <v/>
      </c>
      <c r="AC362" s="199" t="str">
        <f>IF(DMA!$E365="","",DMA!$E365/5*100)</f>
        <v/>
      </c>
      <c r="AD362" s="199" t="str">
        <f>IF(DMA!J365="","",DMA!J365)</f>
        <v/>
      </c>
      <c r="AE362" s="199" t="str">
        <f>IF(DMA!L365="","",DMA!L365)</f>
        <v/>
      </c>
      <c r="AF362" s="199" t="str">
        <f>IF(DMA!T365="","",DMA!T365)</f>
        <v/>
      </c>
    </row>
    <row r="363" spans="6:32" x14ac:dyDescent="0.25">
      <c r="F363" s="766"/>
      <c r="AA363" s="6">
        <f t="shared" si="22"/>
        <v>1</v>
      </c>
      <c r="AB363" s="199" t="str">
        <f>IF(DMA!A366="","",DMA!A366)</f>
        <v/>
      </c>
      <c r="AC363" s="199" t="str">
        <f>IF(DMA!$E366="","",DMA!$E366/5*100)</f>
        <v/>
      </c>
      <c r="AD363" s="199" t="str">
        <f>IF(DMA!J366="","",DMA!J366)</f>
        <v/>
      </c>
      <c r="AE363" s="199" t="str">
        <f>IF(DMA!L366="","",DMA!L366)</f>
        <v/>
      </c>
      <c r="AF363" s="199" t="str">
        <f>IF(DMA!T366="","",DMA!T366)</f>
        <v/>
      </c>
    </row>
    <row r="364" spans="6:32" x14ac:dyDescent="0.25">
      <c r="F364" s="768"/>
      <c r="AA364" s="6">
        <f t="shared" si="22"/>
        <v>1</v>
      </c>
      <c r="AB364" s="199" t="str">
        <f>IF(DMA!A367="","",DMA!A367)</f>
        <v/>
      </c>
      <c r="AC364" s="199" t="str">
        <f>IF(DMA!$E367="","",DMA!$E367/5*100)</f>
        <v/>
      </c>
      <c r="AD364" s="199" t="str">
        <f>IF(DMA!J367="","",DMA!J367)</f>
        <v/>
      </c>
      <c r="AE364" s="199" t="str">
        <f>IF(DMA!L367="","",DMA!L367)</f>
        <v/>
      </c>
      <c r="AF364" s="199" t="str">
        <f>IF(DMA!T367="","",DMA!T367)</f>
        <v/>
      </c>
    </row>
    <row r="365" spans="6:32" x14ac:dyDescent="0.25">
      <c r="F365" s="767"/>
      <c r="AA365" s="6">
        <f t="shared" si="22"/>
        <v>1</v>
      </c>
      <c r="AB365" s="199" t="str">
        <f>IF(DMA!A368="","",DMA!A368)</f>
        <v/>
      </c>
      <c r="AC365" s="199" t="str">
        <f>IF(DMA!$E368="","",DMA!$E368/5*100)</f>
        <v/>
      </c>
      <c r="AD365" s="199" t="str">
        <f>IF(DMA!J368="","",DMA!J368)</f>
        <v/>
      </c>
      <c r="AE365" s="199" t="str">
        <f>IF(DMA!L368="","",DMA!L368)</f>
        <v/>
      </c>
      <c r="AF365" s="199" t="str">
        <f>IF(DMA!T368="","",DMA!T368)</f>
        <v/>
      </c>
    </row>
    <row r="366" spans="6:32" x14ac:dyDescent="0.25">
      <c r="F366" s="767"/>
      <c r="AA366" s="6">
        <f t="shared" si="22"/>
        <v>1</v>
      </c>
      <c r="AB366" s="199" t="str">
        <f>IF(DMA!A369="","",DMA!A369)</f>
        <v/>
      </c>
      <c r="AC366" s="199" t="str">
        <f>IF(DMA!$E369="","",DMA!$E369/5*100)</f>
        <v/>
      </c>
      <c r="AD366" s="199" t="str">
        <f>IF(DMA!J369="","",DMA!J369)</f>
        <v/>
      </c>
      <c r="AE366" s="199" t="str">
        <f>IF(DMA!L369="","",DMA!L369)</f>
        <v/>
      </c>
      <c r="AF366" s="199" t="str">
        <f>IF(DMA!T369="","",DMA!T369)</f>
        <v/>
      </c>
    </row>
    <row r="367" spans="6:32" x14ac:dyDescent="0.25">
      <c r="F367" s="766"/>
      <c r="AA367" s="6">
        <f t="shared" si="22"/>
        <v>1</v>
      </c>
      <c r="AB367" s="199" t="str">
        <f>IF(DMA!A370="","",DMA!A370)</f>
        <v/>
      </c>
      <c r="AC367" s="199" t="str">
        <f>IF(DMA!$E370="","",DMA!$E370/5*100)</f>
        <v/>
      </c>
      <c r="AD367" s="199" t="str">
        <f>IF(DMA!J370="","",DMA!J370)</f>
        <v/>
      </c>
      <c r="AE367" s="199" t="str">
        <f>IF(DMA!L370="","",DMA!L370)</f>
        <v/>
      </c>
      <c r="AF367" s="199" t="str">
        <f>IF(DMA!T370="","",DMA!T370)</f>
        <v/>
      </c>
    </row>
    <row r="368" spans="6:32" x14ac:dyDescent="0.25">
      <c r="F368" s="766"/>
      <c r="AA368" s="6">
        <f t="shared" si="22"/>
        <v>1</v>
      </c>
      <c r="AB368" s="199" t="str">
        <f>IF(DMA!A371="","",DMA!A371)</f>
        <v/>
      </c>
      <c r="AC368" s="199" t="str">
        <f>IF(DMA!$E371="","",DMA!$E371/5*100)</f>
        <v/>
      </c>
      <c r="AD368" s="199" t="str">
        <f>IF(DMA!J371="","",DMA!J371)</f>
        <v/>
      </c>
      <c r="AE368" s="199" t="str">
        <f>IF(DMA!L371="","",DMA!L371)</f>
        <v/>
      </c>
      <c r="AF368" s="199" t="str">
        <f>IF(DMA!T371="","",DMA!T371)</f>
        <v/>
      </c>
    </row>
    <row r="369" spans="6:32" x14ac:dyDescent="0.25">
      <c r="F369" s="766"/>
      <c r="AA369" s="6">
        <f t="shared" si="22"/>
        <v>1</v>
      </c>
      <c r="AB369" s="199" t="str">
        <f>IF(DMA!A372="","",DMA!A372)</f>
        <v/>
      </c>
      <c r="AC369" s="199" t="str">
        <f>IF(DMA!$E372="","",DMA!$E372/5*100)</f>
        <v/>
      </c>
      <c r="AD369" s="199" t="str">
        <f>IF(DMA!J372="","",DMA!J372)</f>
        <v/>
      </c>
      <c r="AE369" s="199" t="str">
        <f>IF(DMA!L372="","",DMA!L372)</f>
        <v/>
      </c>
      <c r="AF369" s="199" t="str">
        <f>IF(DMA!T372="","",DMA!T372)</f>
        <v/>
      </c>
    </row>
    <row r="370" spans="6:32" x14ac:dyDescent="0.25">
      <c r="F370" s="766"/>
      <c r="AA370" s="6">
        <f t="shared" si="22"/>
        <v>1</v>
      </c>
      <c r="AB370" s="199" t="str">
        <f>IF(DMA!A373="","",DMA!A373)</f>
        <v/>
      </c>
      <c r="AC370" s="199" t="str">
        <f>IF(DMA!$E373="","",DMA!$E373/5*100)</f>
        <v/>
      </c>
      <c r="AD370" s="199" t="str">
        <f>IF(DMA!J373="","",DMA!J373)</f>
        <v/>
      </c>
      <c r="AE370" s="199" t="str">
        <f>IF(DMA!L373="","",DMA!L373)</f>
        <v/>
      </c>
      <c r="AF370" s="199" t="str">
        <f>IF(DMA!T373="","",DMA!T373)</f>
        <v/>
      </c>
    </row>
    <row r="371" spans="6:32" x14ac:dyDescent="0.25">
      <c r="F371" s="767"/>
      <c r="AA371" s="6">
        <f t="shared" si="22"/>
        <v>1</v>
      </c>
      <c r="AB371" s="199" t="str">
        <f>IF(DMA!A374="","",DMA!A374)</f>
        <v/>
      </c>
      <c r="AC371" s="199" t="str">
        <f>IF(DMA!$E374="","",DMA!$E374/5*100)</f>
        <v/>
      </c>
      <c r="AD371" s="199" t="str">
        <f>IF(DMA!J374="","",DMA!J374)</f>
        <v/>
      </c>
      <c r="AE371" s="199" t="str">
        <f>IF(DMA!L374="","",DMA!L374)</f>
        <v/>
      </c>
      <c r="AF371" s="199" t="str">
        <f>IF(DMA!T374="","",DMA!T374)</f>
        <v/>
      </c>
    </row>
    <row r="372" spans="6:32" x14ac:dyDescent="0.25">
      <c r="F372" s="768"/>
      <c r="AA372" s="6">
        <f t="shared" si="22"/>
        <v>1</v>
      </c>
      <c r="AB372" s="199" t="str">
        <f>IF(DMA!A375="","",DMA!A375)</f>
        <v/>
      </c>
      <c r="AC372" s="199" t="str">
        <f>IF(DMA!$E375="","",DMA!$E375/5*100)</f>
        <v/>
      </c>
      <c r="AD372" s="199" t="str">
        <f>IF(DMA!J375="","",DMA!J375)</f>
        <v/>
      </c>
      <c r="AE372" s="199" t="str">
        <f>IF(DMA!L375="","",DMA!L375)</f>
        <v/>
      </c>
      <c r="AF372" s="199" t="str">
        <f>IF(DMA!T375="","",DMA!T375)</f>
        <v/>
      </c>
    </row>
    <row r="373" spans="6:32" x14ac:dyDescent="0.25">
      <c r="F373" s="766"/>
      <c r="AA373" s="6">
        <f t="shared" si="22"/>
        <v>1</v>
      </c>
      <c r="AB373" s="199" t="str">
        <f>IF(DMA!A376="","",DMA!A376)</f>
        <v/>
      </c>
      <c r="AC373" s="199" t="str">
        <f>IF(DMA!$E376="","",DMA!$E376/5*100)</f>
        <v/>
      </c>
      <c r="AD373" s="199" t="str">
        <f>IF(DMA!J376="","",DMA!J376)</f>
        <v/>
      </c>
      <c r="AE373" s="199" t="str">
        <f>IF(DMA!L376="","",DMA!L376)</f>
        <v/>
      </c>
      <c r="AF373" s="199" t="str">
        <f>IF(DMA!T376="","",DMA!T376)</f>
        <v/>
      </c>
    </row>
    <row r="374" spans="6:32" x14ac:dyDescent="0.25">
      <c r="F374" s="767"/>
      <c r="AA374" s="6">
        <f t="shared" si="22"/>
        <v>1</v>
      </c>
      <c r="AB374" s="199" t="str">
        <f>IF(DMA!A377="","",DMA!A377)</f>
        <v/>
      </c>
      <c r="AC374" s="199" t="str">
        <f>IF(DMA!$E377="","",DMA!$E377/5*100)</f>
        <v/>
      </c>
      <c r="AD374" s="199" t="str">
        <f>IF(DMA!J377="","",DMA!J377)</f>
        <v/>
      </c>
      <c r="AE374" s="199" t="str">
        <f>IF(DMA!L377="","",DMA!L377)</f>
        <v/>
      </c>
      <c r="AF374" s="199" t="str">
        <f>IF(DMA!T377="","",DMA!T377)</f>
        <v/>
      </c>
    </row>
    <row r="375" spans="6:32" x14ac:dyDescent="0.25">
      <c r="F375" s="766"/>
      <c r="AA375" s="6">
        <f t="shared" si="22"/>
        <v>1</v>
      </c>
      <c r="AB375" s="199" t="str">
        <f>IF(DMA!A378="","",DMA!A378)</f>
        <v/>
      </c>
      <c r="AC375" s="199" t="str">
        <f>IF(DMA!$E378="","",DMA!$E378/5*100)</f>
        <v/>
      </c>
      <c r="AD375" s="199" t="str">
        <f>IF(DMA!J378="","",DMA!J378)</f>
        <v/>
      </c>
      <c r="AE375" s="199" t="str">
        <f>IF(DMA!L378="","",DMA!L378)</f>
        <v/>
      </c>
      <c r="AF375" s="199" t="str">
        <f>IF(DMA!T378="","",DMA!T378)</f>
        <v/>
      </c>
    </row>
    <row r="376" spans="6:32" x14ac:dyDescent="0.25">
      <c r="F376" s="767"/>
      <c r="AA376" s="6">
        <f t="shared" si="22"/>
        <v>1</v>
      </c>
      <c r="AB376" s="199" t="str">
        <f>IF(DMA!A379="","",DMA!A379)</f>
        <v/>
      </c>
      <c r="AC376" s="199" t="str">
        <f>IF(DMA!$E379="","",DMA!$E379/5*100)</f>
        <v/>
      </c>
      <c r="AD376" s="199" t="str">
        <f>IF(DMA!J379="","",DMA!J379)</f>
        <v/>
      </c>
      <c r="AE376" s="199" t="str">
        <f>IF(DMA!L379="","",DMA!L379)</f>
        <v/>
      </c>
      <c r="AF376" s="199" t="str">
        <f>IF(DMA!T379="","",DMA!T379)</f>
        <v/>
      </c>
    </row>
    <row r="377" spans="6:32" x14ac:dyDescent="0.25">
      <c r="F377" s="766"/>
      <c r="AA377" s="6">
        <f t="shared" si="22"/>
        <v>1</v>
      </c>
      <c r="AB377" s="199" t="str">
        <f>IF(DMA!A380="","",DMA!A380)</f>
        <v/>
      </c>
      <c r="AC377" s="199" t="str">
        <f>IF(DMA!$E380="","",DMA!$E380/5*100)</f>
        <v/>
      </c>
      <c r="AD377" s="199" t="str">
        <f>IF(DMA!J380="","",DMA!J380)</f>
        <v/>
      </c>
      <c r="AE377" s="199" t="str">
        <f>IF(DMA!L380="","",DMA!L380)</f>
        <v/>
      </c>
      <c r="AF377" s="199" t="str">
        <f>IF(DMA!T380="","",DMA!T380)</f>
        <v/>
      </c>
    </row>
    <row r="378" spans="6:32" x14ac:dyDescent="0.25">
      <c r="F378" s="767"/>
      <c r="AA378" s="6">
        <f t="shared" si="22"/>
        <v>1</v>
      </c>
      <c r="AB378" s="199" t="str">
        <f>IF(DMA!A381="","",DMA!A381)</f>
        <v/>
      </c>
      <c r="AC378" s="199" t="str">
        <f>IF(DMA!$E381="","",DMA!$E381/5*100)</f>
        <v/>
      </c>
      <c r="AD378" s="199" t="str">
        <f>IF(DMA!J381="","",DMA!J381)</f>
        <v/>
      </c>
      <c r="AE378" s="199" t="str">
        <f>IF(DMA!L381="","",DMA!L381)</f>
        <v/>
      </c>
      <c r="AF378" s="199" t="str">
        <f>IF(DMA!T381="","",DMA!T381)</f>
        <v/>
      </c>
    </row>
    <row r="379" spans="6:32" x14ac:dyDescent="0.25">
      <c r="F379" s="766"/>
      <c r="AA379" s="6">
        <f t="shared" si="22"/>
        <v>1</v>
      </c>
      <c r="AB379" s="199" t="str">
        <f>IF(DMA!A382="","",DMA!A382)</f>
        <v/>
      </c>
      <c r="AC379" s="199" t="str">
        <f>IF(DMA!$E382="","",DMA!$E382/5*100)</f>
        <v/>
      </c>
      <c r="AD379" s="199" t="str">
        <f>IF(DMA!J382="","",DMA!J382)</f>
        <v/>
      </c>
      <c r="AE379" s="199" t="str">
        <f>IF(DMA!L382="","",DMA!L382)</f>
        <v/>
      </c>
      <c r="AF379" s="199" t="str">
        <f>IF(DMA!T382="","",DMA!T382)</f>
        <v/>
      </c>
    </row>
    <row r="380" spans="6:32" x14ac:dyDescent="0.25">
      <c r="F380" s="767"/>
      <c r="AA380" s="6">
        <f t="shared" si="22"/>
        <v>1</v>
      </c>
      <c r="AB380" s="199" t="str">
        <f>IF(DMA!A383="","",DMA!A383)</f>
        <v/>
      </c>
      <c r="AC380" s="199" t="str">
        <f>IF(DMA!$E383="","",DMA!$E383/5*100)</f>
        <v/>
      </c>
      <c r="AD380" s="199" t="str">
        <f>IF(DMA!J383="","",DMA!J383)</f>
        <v/>
      </c>
      <c r="AE380" s="199" t="str">
        <f>IF(DMA!L383="","",DMA!L383)</f>
        <v/>
      </c>
      <c r="AF380" s="199" t="str">
        <f>IF(DMA!T383="","",DMA!T383)</f>
        <v/>
      </c>
    </row>
    <row r="381" spans="6:32" x14ac:dyDescent="0.25">
      <c r="F381" s="766"/>
      <c r="AA381" s="6">
        <f t="shared" si="22"/>
        <v>1</v>
      </c>
      <c r="AB381" s="199" t="str">
        <f>IF(DMA!A384="","",DMA!A384)</f>
        <v/>
      </c>
      <c r="AC381" s="199" t="str">
        <f>IF(DMA!$E384="","",DMA!$E384/5*100)</f>
        <v/>
      </c>
      <c r="AD381" s="199" t="str">
        <f>IF(DMA!J384="","",DMA!J384)</f>
        <v/>
      </c>
      <c r="AE381" s="199" t="str">
        <f>IF(DMA!L384="","",DMA!L384)</f>
        <v/>
      </c>
      <c r="AF381" s="199" t="str">
        <f>IF(DMA!T384="","",DMA!T384)</f>
        <v/>
      </c>
    </row>
    <row r="382" spans="6:32" x14ac:dyDescent="0.25">
      <c r="F382" s="768"/>
      <c r="AA382" s="6">
        <f t="shared" si="22"/>
        <v>1</v>
      </c>
      <c r="AB382" s="199" t="str">
        <f>IF(DMA!A385="","",DMA!A385)</f>
        <v/>
      </c>
      <c r="AC382" s="199" t="str">
        <f>IF(DMA!$E385="","",DMA!$E385/5*100)</f>
        <v/>
      </c>
      <c r="AD382" s="199" t="str">
        <f>IF(DMA!J385="","",DMA!J385)</f>
        <v/>
      </c>
      <c r="AE382" s="199" t="str">
        <f>IF(DMA!L385="","",DMA!L385)</f>
        <v/>
      </c>
      <c r="AF382" s="199" t="str">
        <f>IF(DMA!T385="","",DMA!T385)</f>
        <v/>
      </c>
    </row>
    <row r="383" spans="6:32" x14ac:dyDescent="0.25">
      <c r="F383" s="766"/>
      <c r="AA383" s="6">
        <f t="shared" si="22"/>
        <v>1</v>
      </c>
      <c r="AB383" s="199" t="str">
        <f>IF(DMA!A386="","",DMA!A386)</f>
        <v/>
      </c>
      <c r="AC383" s="199" t="str">
        <f>IF(DMA!$E386="","",DMA!$E386/5*100)</f>
        <v/>
      </c>
      <c r="AD383" s="199" t="str">
        <f>IF(DMA!J386="","",DMA!J386)</f>
        <v/>
      </c>
      <c r="AE383" s="199" t="str">
        <f>IF(DMA!L386="","",DMA!L386)</f>
        <v/>
      </c>
      <c r="AF383" s="199" t="str">
        <f>IF(DMA!T386="","",DMA!T386)</f>
        <v/>
      </c>
    </row>
    <row r="384" spans="6:32" x14ac:dyDescent="0.25">
      <c r="F384" s="767"/>
      <c r="AA384" s="6">
        <f t="shared" si="22"/>
        <v>1</v>
      </c>
      <c r="AB384" s="199" t="str">
        <f>IF(DMA!A387="","",DMA!A387)</f>
        <v/>
      </c>
      <c r="AC384" s="199" t="str">
        <f>IF(DMA!$E387="","",DMA!$E387/5*100)</f>
        <v/>
      </c>
      <c r="AD384" s="199" t="str">
        <f>IF(DMA!J387="","",DMA!J387)</f>
        <v/>
      </c>
      <c r="AE384" s="199" t="str">
        <f>IF(DMA!L387="","",DMA!L387)</f>
        <v/>
      </c>
      <c r="AF384" s="199" t="str">
        <f>IF(DMA!T387="","",DMA!T387)</f>
        <v/>
      </c>
    </row>
    <row r="385" spans="6:32" x14ac:dyDescent="0.25">
      <c r="F385" s="766"/>
      <c r="AA385" s="6">
        <f t="shared" si="22"/>
        <v>1</v>
      </c>
      <c r="AB385" s="199" t="str">
        <f>IF(DMA!A388="","",DMA!A388)</f>
        <v/>
      </c>
      <c r="AC385" s="199" t="str">
        <f>IF(DMA!$E388="","",DMA!$E388/5*100)</f>
        <v/>
      </c>
      <c r="AD385" s="199" t="str">
        <f>IF(DMA!J388="","",DMA!J388)</f>
        <v/>
      </c>
      <c r="AE385" s="199" t="str">
        <f>IF(DMA!L388="","",DMA!L388)</f>
        <v/>
      </c>
      <c r="AF385" s="199" t="str">
        <f>IF(DMA!T388="","",DMA!T388)</f>
        <v/>
      </c>
    </row>
    <row r="386" spans="6:32" x14ac:dyDescent="0.25">
      <c r="F386" s="766"/>
      <c r="AA386" s="6">
        <f t="shared" si="22"/>
        <v>1</v>
      </c>
      <c r="AB386" s="199" t="str">
        <f>IF(DMA!A389="","",DMA!A389)</f>
        <v/>
      </c>
      <c r="AC386" s="199" t="str">
        <f>IF(DMA!$E389="","",DMA!$E389/5*100)</f>
        <v/>
      </c>
      <c r="AD386" s="199" t="str">
        <f>IF(DMA!J389="","",DMA!J389)</f>
        <v/>
      </c>
      <c r="AE386" s="199" t="str">
        <f>IF(DMA!L389="","",DMA!L389)</f>
        <v/>
      </c>
      <c r="AF386" s="199" t="str">
        <f>IF(DMA!T389="","",DMA!T389)</f>
        <v/>
      </c>
    </row>
    <row r="387" spans="6:32" x14ac:dyDescent="0.25">
      <c r="F387" s="767"/>
      <c r="AA387" s="6">
        <f t="shared" si="22"/>
        <v>1</v>
      </c>
      <c r="AB387" s="199" t="str">
        <f>IF(DMA!A390="","",DMA!A390)</f>
        <v/>
      </c>
      <c r="AC387" s="199" t="str">
        <f>IF(DMA!$E390="","",DMA!$E390/5*100)</f>
        <v/>
      </c>
      <c r="AD387" s="199" t="str">
        <f>IF(DMA!J390="","",DMA!J390)</f>
        <v/>
      </c>
      <c r="AE387" s="199" t="str">
        <f>IF(DMA!L390="","",DMA!L390)</f>
        <v/>
      </c>
      <c r="AF387" s="199" t="str">
        <f>IF(DMA!T390="","",DMA!T390)</f>
        <v/>
      </c>
    </row>
    <row r="388" spans="6:32" x14ac:dyDescent="0.25">
      <c r="F388" s="767"/>
      <c r="AA388" s="6">
        <f t="shared" ref="AA388:AA451" si="23">IF(AB388=AA387+1,AB388,AA387)</f>
        <v>1</v>
      </c>
      <c r="AB388" s="199" t="str">
        <f>IF(DMA!A391="","",DMA!A391)</f>
        <v/>
      </c>
      <c r="AC388" s="199" t="str">
        <f>IF(DMA!$E391="","",DMA!$E391/5*100)</f>
        <v/>
      </c>
      <c r="AD388" s="199" t="str">
        <f>IF(DMA!J391="","",DMA!J391)</f>
        <v/>
      </c>
      <c r="AE388" s="199" t="str">
        <f>IF(DMA!L391="","",DMA!L391)</f>
        <v/>
      </c>
      <c r="AF388" s="199" t="str">
        <f>IF(DMA!T391="","",DMA!T391)</f>
        <v/>
      </c>
    </row>
    <row r="389" spans="6:32" x14ac:dyDescent="0.25">
      <c r="F389" s="766"/>
      <c r="AA389" s="6">
        <f t="shared" si="23"/>
        <v>1</v>
      </c>
      <c r="AB389" s="199" t="str">
        <f>IF(DMA!A392="","",DMA!A392)</f>
        <v/>
      </c>
      <c r="AC389" s="199" t="str">
        <f>IF(DMA!$E392="","",DMA!$E392/5*100)</f>
        <v/>
      </c>
      <c r="AD389" s="199" t="str">
        <f>IF(DMA!J392="","",DMA!J392)</f>
        <v/>
      </c>
      <c r="AE389" s="199" t="str">
        <f>IF(DMA!L392="","",DMA!L392)</f>
        <v/>
      </c>
      <c r="AF389" s="199" t="str">
        <f>IF(DMA!T392="","",DMA!T392)</f>
        <v/>
      </c>
    </row>
    <row r="390" spans="6:32" x14ac:dyDescent="0.25">
      <c r="F390" s="768"/>
      <c r="AA390" s="6">
        <f t="shared" si="23"/>
        <v>1</v>
      </c>
      <c r="AB390" s="199" t="str">
        <f>IF(DMA!A393="","",DMA!A393)</f>
        <v/>
      </c>
      <c r="AC390" s="199" t="str">
        <f>IF(DMA!$E393="","",DMA!$E393/5*100)</f>
        <v/>
      </c>
      <c r="AD390" s="199" t="str">
        <f>IF(DMA!J393="","",DMA!J393)</f>
        <v/>
      </c>
      <c r="AE390" s="199" t="str">
        <f>IF(DMA!L393="","",DMA!L393)</f>
        <v/>
      </c>
      <c r="AF390" s="199" t="str">
        <f>IF(DMA!T393="","",DMA!T393)</f>
        <v/>
      </c>
    </row>
    <row r="391" spans="6:32" x14ac:dyDescent="0.25">
      <c r="F391" s="767"/>
      <c r="AA391" s="6">
        <f t="shared" si="23"/>
        <v>1</v>
      </c>
      <c r="AB391" s="199" t="str">
        <f>IF(DMA!A394="","",DMA!A394)</f>
        <v/>
      </c>
      <c r="AC391" s="199" t="str">
        <f>IF(DMA!$E394="","",DMA!$E394/5*100)</f>
        <v/>
      </c>
      <c r="AD391" s="199" t="str">
        <f>IF(DMA!J394="","",DMA!J394)</f>
        <v/>
      </c>
      <c r="AE391" s="199" t="str">
        <f>IF(DMA!L394="","",DMA!L394)</f>
        <v/>
      </c>
      <c r="AF391" s="199" t="str">
        <f>IF(DMA!T394="","",DMA!T394)</f>
        <v/>
      </c>
    </row>
    <row r="392" spans="6:32" x14ac:dyDescent="0.25">
      <c r="F392" s="767"/>
      <c r="AA392" s="6">
        <f t="shared" si="23"/>
        <v>1</v>
      </c>
      <c r="AB392" s="199" t="str">
        <f>IF(DMA!A395="","",DMA!A395)</f>
        <v/>
      </c>
      <c r="AC392" s="199" t="str">
        <f>IF(DMA!$E395="","",DMA!$E395/5*100)</f>
        <v/>
      </c>
      <c r="AD392" s="199" t="str">
        <f>IF(DMA!J395="","",DMA!J395)</f>
        <v/>
      </c>
      <c r="AE392" s="199" t="str">
        <f>IF(DMA!L395="","",DMA!L395)</f>
        <v/>
      </c>
      <c r="AF392" s="199" t="str">
        <f>IF(DMA!T395="","",DMA!T395)</f>
        <v/>
      </c>
    </row>
    <row r="393" spans="6:32" x14ac:dyDescent="0.25">
      <c r="F393" s="766"/>
      <c r="AA393" s="6">
        <f t="shared" si="23"/>
        <v>1</v>
      </c>
      <c r="AB393" s="199" t="str">
        <f>IF(DMA!A396="","",DMA!A396)</f>
        <v/>
      </c>
      <c r="AC393" s="199" t="str">
        <f>IF(DMA!$E396="","",DMA!$E396/5*100)</f>
        <v/>
      </c>
      <c r="AD393" s="199" t="str">
        <f>IF(DMA!J396="","",DMA!J396)</f>
        <v/>
      </c>
      <c r="AE393" s="199" t="str">
        <f>IF(DMA!L396="","",DMA!L396)</f>
        <v/>
      </c>
      <c r="AF393" s="199" t="str">
        <f>IF(DMA!T396="","",DMA!T396)</f>
        <v/>
      </c>
    </row>
    <row r="394" spans="6:32" x14ac:dyDescent="0.25">
      <c r="F394" s="767"/>
      <c r="AA394" s="6">
        <f t="shared" si="23"/>
        <v>1</v>
      </c>
      <c r="AB394" s="199" t="str">
        <f>IF(DMA!A397="","",DMA!A397)</f>
        <v/>
      </c>
      <c r="AC394" s="199" t="str">
        <f>IF(DMA!$E397="","",DMA!$E397/5*100)</f>
        <v/>
      </c>
      <c r="AD394" s="199" t="str">
        <f>IF(DMA!J397="","",DMA!J397)</f>
        <v/>
      </c>
      <c r="AE394" s="199" t="str">
        <f>IF(DMA!L397="","",DMA!L397)</f>
        <v/>
      </c>
      <c r="AF394" s="199" t="str">
        <f>IF(DMA!T397="","",DMA!T397)</f>
        <v/>
      </c>
    </row>
    <row r="395" spans="6:32" x14ac:dyDescent="0.25">
      <c r="F395" s="766"/>
      <c r="AA395" s="6">
        <f t="shared" si="23"/>
        <v>1</v>
      </c>
      <c r="AB395" s="199" t="str">
        <f>IF(DMA!A398="","",DMA!A398)</f>
        <v/>
      </c>
      <c r="AC395" s="199" t="str">
        <f>IF(DMA!$E398="","",DMA!$E398/5*100)</f>
        <v/>
      </c>
      <c r="AD395" s="199" t="str">
        <f>IF(DMA!J398="","",DMA!J398)</f>
        <v/>
      </c>
      <c r="AE395" s="199" t="str">
        <f>IF(DMA!L398="","",DMA!L398)</f>
        <v/>
      </c>
      <c r="AF395" s="199" t="str">
        <f>IF(DMA!T398="","",DMA!T398)</f>
        <v/>
      </c>
    </row>
    <row r="396" spans="6:32" x14ac:dyDescent="0.25">
      <c r="F396" s="768"/>
      <c r="AA396" s="6">
        <f t="shared" si="23"/>
        <v>1</v>
      </c>
      <c r="AB396" s="199" t="str">
        <f>IF(DMA!A399="","",DMA!A399)</f>
        <v/>
      </c>
      <c r="AC396" s="199" t="str">
        <f>IF(DMA!$E399="","",DMA!$E399/5*100)</f>
        <v/>
      </c>
      <c r="AD396" s="199" t="str">
        <f>IF(DMA!J399="","",DMA!J399)</f>
        <v/>
      </c>
      <c r="AE396" s="199" t="str">
        <f>IF(DMA!L399="","",DMA!L399)</f>
        <v/>
      </c>
      <c r="AF396" s="199" t="str">
        <f>IF(DMA!T399="","",DMA!T399)</f>
        <v/>
      </c>
    </row>
    <row r="397" spans="6:32" x14ac:dyDescent="0.25">
      <c r="F397" s="767"/>
      <c r="AA397" s="6">
        <f t="shared" si="23"/>
        <v>1</v>
      </c>
      <c r="AB397" s="199" t="str">
        <f>IF(DMA!A400="","",DMA!A400)</f>
        <v/>
      </c>
      <c r="AC397" s="199" t="str">
        <f>IF(DMA!$E400="","",DMA!$E400/5*100)</f>
        <v/>
      </c>
      <c r="AD397" s="199" t="str">
        <f>IF(DMA!J400="","",DMA!J400)</f>
        <v/>
      </c>
      <c r="AE397" s="199" t="str">
        <f>IF(DMA!L400="","",DMA!L400)</f>
        <v/>
      </c>
      <c r="AF397" s="199" t="str">
        <f>IF(DMA!T400="","",DMA!T400)</f>
        <v/>
      </c>
    </row>
    <row r="398" spans="6:32" x14ac:dyDescent="0.25">
      <c r="F398" s="767"/>
      <c r="AA398" s="6">
        <f t="shared" si="23"/>
        <v>1</v>
      </c>
      <c r="AB398" s="199" t="str">
        <f>IF(DMA!A401="","",DMA!A401)</f>
        <v/>
      </c>
      <c r="AC398" s="199" t="str">
        <f>IF(DMA!$E401="","",DMA!$E401/5*100)</f>
        <v/>
      </c>
      <c r="AD398" s="199" t="str">
        <f>IF(DMA!J401="","",DMA!J401)</f>
        <v/>
      </c>
      <c r="AE398" s="199" t="str">
        <f>IF(DMA!L401="","",DMA!L401)</f>
        <v/>
      </c>
      <c r="AF398" s="199" t="str">
        <f>IF(DMA!T401="","",DMA!T401)</f>
        <v/>
      </c>
    </row>
    <row r="399" spans="6:32" x14ac:dyDescent="0.25">
      <c r="F399" s="766"/>
      <c r="AA399" s="6">
        <f t="shared" si="23"/>
        <v>1</v>
      </c>
      <c r="AB399" s="199" t="str">
        <f>IF(DMA!A402="","",DMA!A402)</f>
        <v/>
      </c>
      <c r="AC399" s="199" t="str">
        <f>IF(DMA!$E402="","",DMA!$E402/5*100)</f>
        <v/>
      </c>
      <c r="AD399" s="199" t="str">
        <f>IF(DMA!J402="","",DMA!J402)</f>
        <v/>
      </c>
      <c r="AE399" s="199" t="str">
        <f>IF(DMA!L402="","",DMA!L402)</f>
        <v/>
      </c>
      <c r="AF399" s="199" t="str">
        <f>IF(DMA!T402="","",DMA!T402)</f>
        <v/>
      </c>
    </row>
    <row r="400" spans="6:32" x14ac:dyDescent="0.25">
      <c r="F400" s="767"/>
      <c r="AA400" s="6">
        <f t="shared" si="23"/>
        <v>1</v>
      </c>
      <c r="AB400" s="199" t="str">
        <f>IF(DMA!A403="","",DMA!A403)</f>
        <v/>
      </c>
      <c r="AC400" s="199" t="str">
        <f>IF(DMA!$E403="","",DMA!$E403/5*100)</f>
        <v/>
      </c>
      <c r="AD400" s="199" t="str">
        <f>IF(DMA!J403="","",DMA!J403)</f>
        <v/>
      </c>
      <c r="AE400" s="199" t="str">
        <f>IF(DMA!L403="","",DMA!L403)</f>
        <v/>
      </c>
      <c r="AF400" s="199" t="str">
        <f>IF(DMA!T403="","",DMA!T403)</f>
        <v/>
      </c>
    </row>
    <row r="401" spans="6:32" x14ac:dyDescent="0.25">
      <c r="F401" s="766"/>
      <c r="AA401" s="6">
        <f t="shared" si="23"/>
        <v>1</v>
      </c>
      <c r="AB401" s="199" t="str">
        <f>IF(DMA!A404="","",DMA!A404)</f>
        <v/>
      </c>
      <c r="AC401" s="199" t="str">
        <f>IF(DMA!$E404="","",DMA!$E404/5*100)</f>
        <v/>
      </c>
      <c r="AD401" s="199" t="str">
        <f>IF(DMA!J404="","",DMA!J404)</f>
        <v/>
      </c>
      <c r="AE401" s="199" t="str">
        <f>IF(DMA!L404="","",DMA!L404)</f>
        <v/>
      </c>
      <c r="AF401" s="199" t="str">
        <f>IF(DMA!T404="","",DMA!T404)</f>
        <v/>
      </c>
    </row>
    <row r="402" spans="6:32" x14ac:dyDescent="0.25">
      <c r="F402" s="766"/>
      <c r="AA402" s="6">
        <f t="shared" si="23"/>
        <v>1</v>
      </c>
      <c r="AB402" s="199" t="str">
        <f>IF(DMA!A405="","",DMA!A405)</f>
        <v/>
      </c>
      <c r="AC402" s="199" t="str">
        <f>IF(DMA!$E405="","",DMA!$E405/5*100)</f>
        <v/>
      </c>
      <c r="AD402" s="199" t="str">
        <f>IF(DMA!J405="","",DMA!J405)</f>
        <v/>
      </c>
      <c r="AE402" s="199" t="str">
        <f>IF(DMA!L405="","",DMA!L405)</f>
        <v/>
      </c>
      <c r="AF402" s="199" t="str">
        <f>IF(DMA!T405="","",DMA!T405)</f>
        <v/>
      </c>
    </row>
    <row r="403" spans="6:32" x14ac:dyDescent="0.25">
      <c r="F403" s="766"/>
      <c r="AA403" s="6">
        <f t="shared" si="23"/>
        <v>1</v>
      </c>
      <c r="AB403" s="199" t="str">
        <f>IF(DMA!A406="","",DMA!A406)</f>
        <v/>
      </c>
      <c r="AC403" s="199" t="str">
        <f>IF(DMA!$E406="","",DMA!$E406/5*100)</f>
        <v/>
      </c>
      <c r="AD403" s="199" t="str">
        <f>IF(DMA!J406="","",DMA!J406)</f>
        <v/>
      </c>
      <c r="AE403" s="199" t="str">
        <f>IF(DMA!L406="","",DMA!L406)</f>
        <v/>
      </c>
      <c r="AF403" s="199" t="str">
        <f>IF(DMA!T406="","",DMA!T406)</f>
        <v/>
      </c>
    </row>
    <row r="404" spans="6:32" x14ac:dyDescent="0.25">
      <c r="F404" s="767"/>
      <c r="AA404" s="6">
        <f t="shared" si="23"/>
        <v>1</v>
      </c>
      <c r="AB404" s="199" t="str">
        <f>IF(DMA!A407="","",DMA!A407)</f>
        <v/>
      </c>
      <c r="AC404" s="199" t="str">
        <f>IF(DMA!$E407="","",DMA!$E407/5*100)</f>
        <v/>
      </c>
      <c r="AD404" s="199" t="str">
        <f>IF(DMA!J407="","",DMA!J407)</f>
        <v/>
      </c>
      <c r="AE404" s="199" t="str">
        <f>IF(DMA!L407="","",DMA!L407)</f>
        <v/>
      </c>
      <c r="AF404" s="199" t="str">
        <f>IF(DMA!T407="","",DMA!T407)</f>
        <v/>
      </c>
    </row>
    <row r="405" spans="6:32" x14ac:dyDescent="0.25">
      <c r="F405" s="767"/>
      <c r="AA405" s="6">
        <f t="shared" si="23"/>
        <v>1</v>
      </c>
      <c r="AB405" s="199" t="str">
        <f>IF(DMA!A408="","",DMA!A408)</f>
        <v/>
      </c>
      <c r="AC405" s="199" t="str">
        <f>IF(DMA!$E408="","",DMA!$E408/5*100)</f>
        <v/>
      </c>
      <c r="AD405" s="199" t="str">
        <f>IF(DMA!J408="","",DMA!J408)</f>
        <v/>
      </c>
      <c r="AE405" s="199" t="str">
        <f>IF(DMA!L408="","",DMA!L408)</f>
        <v/>
      </c>
      <c r="AF405" s="199" t="str">
        <f>IF(DMA!T408="","",DMA!T408)</f>
        <v/>
      </c>
    </row>
    <row r="406" spans="6:32" x14ac:dyDescent="0.25">
      <c r="F406" s="766"/>
      <c r="AA406" s="6">
        <f t="shared" si="23"/>
        <v>1</v>
      </c>
      <c r="AB406" s="199" t="str">
        <f>IF(DMA!A409="","",DMA!A409)</f>
        <v/>
      </c>
      <c r="AC406" s="199" t="str">
        <f>IF(DMA!$E409="","",DMA!$E409/5*100)</f>
        <v/>
      </c>
      <c r="AD406" s="199" t="str">
        <f>IF(DMA!J409="","",DMA!J409)</f>
        <v/>
      </c>
      <c r="AE406" s="199" t="str">
        <f>IF(DMA!L409="","",DMA!L409)</f>
        <v/>
      </c>
      <c r="AF406" s="199" t="str">
        <f>IF(DMA!T409="","",DMA!T409)</f>
        <v/>
      </c>
    </row>
    <row r="407" spans="6:32" x14ac:dyDescent="0.25">
      <c r="F407" s="767"/>
      <c r="AA407" s="6">
        <f t="shared" si="23"/>
        <v>1</v>
      </c>
      <c r="AB407" s="199" t="str">
        <f>IF(DMA!A410="","",DMA!A410)</f>
        <v/>
      </c>
      <c r="AC407" s="199" t="str">
        <f>IF(DMA!$E410="","",DMA!$E410/5*100)</f>
        <v/>
      </c>
      <c r="AD407" s="199" t="str">
        <f>IF(DMA!J410="","",DMA!J410)</f>
        <v/>
      </c>
      <c r="AE407" s="199" t="str">
        <f>IF(DMA!L410="","",DMA!L410)</f>
        <v/>
      </c>
      <c r="AF407" s="199" t="str">
        <f>IF(DMA!T410="","",DMA!T410)</f>
        <v/>
      </c>
    </row>
    <row r="408" spans="6:32" x14ac:dyDescent="0.25">
      <c r="F408" s="766"/>
      <c r="AA408" s="6">
        <f t="shared" si="23"/>
        <v>1</v>
      </c>
      <c r="AB408" s="199" t="str">
        <f>IF(DMA!A411="","",DMA!A411)</f>
        <v/>
      </c>
      <c r="AC408" s="199" t="str">
        <f>IF(DMA!$E411="","",DMA!$E411/5*100)</f>
        <v/>
      </c>
      <c r="AD408" s="199" t="str">
        <f>IF(DMA!J411="","",DMA!J411)</f>
        <v/>
      </c>
      <c r="AE408" s="199" t="str">
        <f>IF(DMA!L411="","",DMA!L411)</f>
        <v/>
      </c>
      <c r="AF408" s="199" t="str">
        <f>IF(DMA!T411="","",DMA!T411)</f>
        <v/>
      </c>
    </row>
    <row r="409" spans="6:32" x14ac:dyDescent="0.25">
      <c r="F409" s="766"/>
      <c r="AA409" s="6">
        <f t="shared" si="23"/>
        <v>1</v>
      </c>
      <c r="AB409" s="199" t="str">
        <f>IF(DMA!A412="","",DMA!A412)</f>
        <v/>
      </c>
      <c r="AC409" s="199" t="str">
        <f>IF(DMA!$E412="","",DMA!$E412/5*100)</f>
        <v/>
      </c>
      <c r="AD409" s="199" t="str">
        <f>IF(DMA!J412="","",DMA!J412)</f>
        <v/>
      </c>
      <c r="AE409" s="199" t="str">
        <f>IF(DMA!L412="","",DMA!L412)</f>
        <v/>
      </c>
      <c r="AF409" s="199" t="str">
        <f>IF(DMA!T412="","",DMA!T412)</f>
        <v/>
      </c>
    </row>
    <row r="410" spans="6:32" x14ac:dyDescent="0.25">
      <c r="F410" s="767"/>
      <c r="AA410" s="6">
        <f t="shared" si="23"/>
        <v>1</v>
      </c>
      <c r="AB410" s="199" t="str">
        <f>IF(DMA!A413="","",DMA!A413)</f>
        <v/>
      </c>
      <c r="AC410" s="199" t="str">
        <f>IF(DMA!$E413="","",DMA!$E413/5*100)</f>
        <v/>
      </c>
      <c r="AD410" s="199" t="str">
        <f>IF(DMA!J413="","",DMA!J413)</f>
        <v/>
      </c>
      <c r="AE410" s="199" t="str">
        <f>IF(DMA!L413="","",DMA!L413)</f>
        <v/>
      </c>
      <c r="AF410" s="199" t="str">
        <f>IF(DMA!T413="","",DMA!T413)</f>
        <v/>
      </c>
    </row>
    <row r="411" spans="6:32" x14ac:dyDescent="0.25">
      <c r="F411" s="766"/>
      <c r="AA411" s="6">
        <f t="shared" si="23"/>
        <v>1</v>
      </c>
      <c r="AB411" s="199" t="str">
        <f>IF(DMA!A414="","",DMA!A414)</f>
        <v/>
      </c>
      <c r="AC411" s="199" t="str">
        <f>IF(DMA!$E414="","",DMA!$E414/5*100)</f>
        <v/>
      </c>
      <c r="AD411" s="199" t="str">
        <f>IF(DMA!J414="","",DMA!J414)</f>
        <v/>
      </c>
      <c r="AE411" s="199" t="str">
        <f>IF(DMA!L414="","",DMA!L414)</f>
        <v/>
      </c>
      <c r="AF411" s="199" t="str">
        <f>IF(DMA!T414="","",DMA!T414)</f>
        <v/>
      </c>
    </row>
    <row r="412" spans="6:32" x14ac:dyDescent="0.25">
      <c r="F412" s="767"/>
      <c r="AA412" s="6">
        <f t="shared" si="23"/>
        <v>1</v>
      </c>
      <c r="AB412" s="199" t="str">
        <f>IF(DMA!A415="","",DMA!A415)</f>
        <v/>
      </c>
      <c r="AC412" s="199" t="str">
        <f>IF(DMA!$E415="","",DMA!$E415/5*100)</f>
        <v/>
      </c>
      <c r="AD412" s="199" t="str">
        <f>IF(DMA!J415="","",DMA!J415)</f>
        <v/>
      </c>
      <c r="AE412" s="199" t="str">
        <f>IF(DMA!L415="","",DMA!L415)</f>
        <v/>
      </c>
      <c r="AF412" s="199" t="str">
        <f>IF(DMA!T415="","",DMA!T415)</f>
        <v/>
      </c>
    </row>
    <row r="413" spans="6:32" x14ac:dyDescent="0.25">
      <c r="F413" s="766"/>
      <c r="AA413" s="6">
        <f t="shared" si="23"/>
        <v>1</v>
      </c>
      <c r="AB413" s="199" t="str">
        <f>IF(DMA!A416="","",DMA!A416)</f>
        <v/>
      </c>
      <c r="AC413" s="199" t="str">
        <f>IF(DMA!$E416="","",DMA!$E416/5*100)</f>
        <v/>
      </c>
      <c r="AD413" s="199" t="str">
        <f>IF(DMA!J416="","",DMA!J416)</f>
        <v/>
      </c>
      <c r="AE413" s="199" t="str">
        <f>IF(DMA!L416="","",DMA!L416)</f>
        <v/>
      </c>
      <c r="AF413" s="199" t="str">
        <f>IF(DMA!T416="","",DMA!T416)</f>
        <v/>
      </c>
    </row>
    <row r="414" spans="6:32" x14ac:dyDescent="0.25">
      <c r="F414" s="766"/>
      <c r="AA414" s="6">
        <f t="shared" si="23"/>
        <v>1</v>
      </c>
      <c r="AB414" s="199" t="str">
        <f>IF(DMA!A417="","",DMA!A417)</f>
        <v/>
      </c>
      <c r="AC414" s="199" t="str">
        <f>IF(DMA!$E417="","",DMA!$E417/5*100)</f>
        <v/>
      </c>
      <c r="AD414" s="199" t="str">
        <f>IF(DMA!J417="","",DMA!J417)</f>
        <v/>
      </c>
      <c r="AE414" s="199" t="str">
        <f>IF(DMA!L417="","",DMA!L417)</f>
        <v/>
      </c>
      <c r="AF414" s="199" t="str">
        <f>IF(DMA!T417="","",DMA!T417)</f>
        <v/>
      </c>
    </row>
    <row r="415" spans="6:32" x14ac:dyDescent="0.25">
      <c r="F415" s="768"/>
      <c r="AA415" s="6">
        <f t="shared" si="23"/>
        <v>1</v>
      </c>
      <c r="AB415" s="199" t="str">
        <f>IF(DMA!A418="","",DMA!A418)</f>
        <v/>
      </c>
      <c r="AC415" s="199" t="str">
        <f>IF(DMA!$E418="","",DMA!$E418/5*100)</f>
        <v/>
      </c>
      <c r="AD415" s="199" t="str">
        <f>IF(DMA!J418="","",DMA!J418)</f>
        <v/>
      </c>
      <c r="AE415" s="199" t="str">
        <f>IF(DMA!L418="","",DMA!L418)</f>
        <v/>
      </c>
      <c r="AF415" s="199" t="str">
        <f>IF(DMA!T418="","",DMA!T418)</f>
        <v/>
      </c>
    </row>
    <row r="416" spans="6:32" x14ac:dyDescent="0.25">
      <c r="F416" s="766"/>
      <c r="AA416" s="6">
        <f t="shared" si="23"/>
        <v>1</v>
      </c>
      <c r="AB416" s="199" t="str">
        <f>IF(DMA!A419="","",DMA!A419)</f>
        <v/>
      </c>
      <c r="AC416" s="199" t="str">
        <f>IF(DMA!$E419="","",DMA!$E419/5*100)</f>
        <v/>
      </c>
      <c r="AD416" s="199" t="str">
        <f>IF(DMA!J419="","",DMA!J419)</f>
        <v/>
      </c>
      <c r="AE416" s="199" t="str">
        <f>IF(DMA!L419="","",DMA!L419)</f>
        <v/>
      </c>
      <c r="AF416" s="199" t="str">
        <f>IF(DMA!T419="","",DMA!T419)</f>
        <v/>
      </c>
    </row>
    <row r="417" spans="6:32" x14ac:dyDescent="0.25">
      <c r="F417" s="766"/>
      <c r="AA417" s="6">
        <f t="shared" si="23"/>
        <v>1</v>
      </c>
      <c r="AB417" s="199" t="str">
        <f>IF(DMA!A420="","",DMA!A420)</f>
        <v/>
      </c>
      <c r="AC417" s="199" t="str">
        <f>IF(DMA!$E420="","",DMA!$E420/5*100)</f>
        <v/>
      </c>
      <c r="AD417" s="199" t="str">
        <f>IF(DMA!J420="","",DMA!J420)</f>
        <v/>
      </c>
      <c r="AE417" s="199" t="str">
        <f>IF(DMA!L420="","",DMA!L420)</f>
        <v/>
      </c>
      <c r="AF417" s="199" t="str">
        <f>IF(DMA!T420="","",DMA!T420)</f>
        <v/>
      </c>
    </row>
    <row r="418" spans="6:32" x14ac:dyDescent="0.25">
      <c r="F418" s="767"/>
      <c r="AA418" s="6">
        <f t="shared" si="23"/>
        <v>1</v>
      </c>
      <c r="AB418" s="199" t="str">
        <f>IF(DMA!A421="","",DMA!A421)</f>
        <v/>
      </c>
      <c r="AC418" s="199" t="str">
        <f>IF(DMA!$E421="","",DMA!$E421/5*100)</f>
        <v/>
      </c>
      <c r="AD418" s="199" t="str">
        <f>IF(DMA!J421="","",DMA!J421)</f>
        <v/>
      </c>
      <c r="AE418" s="199" t="str">
        <f>IF(DMA!L421="","",DMA!L421)</f>
        <v/>
      </c>
      <c r="AF418" s="199" t="str">
        <f>IF(DMA!T421="","",DMA!T421)</f>
        <v/>
      </c>
    </row>
    <row r="419" spans="6:32" x14ac:dyDescent="0.25">
      <c r="F419" s="766"/>
      <c r="AA419" s="6">
        <f t="shared" si="23"/>
        <v>1</v>
      </c>
      <c r="AB419" s="199" t="str">
        <f>IF(DMA!A422="","",DMA!A422)</f>
        <v/>
      </c>
      <c r="AC419" s="199" t="str">
        <f>IF(DMA!$E422="","",DMA!$E422/5*100)</f>
        <v/>
      </c>
      <c r="AD419" s="199" t="str">
        <f>IF(DMA!J422="","",DMA!J422)</f>
        <v/>
      </c>
      <c r="AE419" s="199" t="str">
        <f>IF(DMA!L422="","",DMA!L422)</f>
        <v/>
      </c>
      <c r="AF419" s="199" t="str">
        <f>IF(DMA!T422="","",DMA!T422)</f>
        <v/>
      </c>
    </row>
    <row r="420" spans="6:32" x14ac:dyDescent="0.25">
      <c r="F420" s="767"/>
      <c r="AA420" s="6">
        <f t="shared" si="23"/>
        <v>1</v>
      </c>
      <c r="AB420" s="199" t="str">
        <f>IF(DMA!A423="","",DMA!A423)</f>
        <v/>
      </c>
      <c r="AC420" s="199" t="str">
        <f>IF(DMA!$E423="","",DMA!$E423/5*100)</f>
        <v/>
      </c>
      <c r="AD420" s="199" t="str">
        <f>IF(DMA!J423="","",DMA!J423)</f>
        <v/>
      </c>
      <c r="AE420" s="199" t="str">
        <f>IF(DMA!L423="","",DMA!L423)</f>
        <v/>
      </c>
      <c r="AF420" s="199" t="str">
        <f>IF(DMA!T423="","",DMA!T423)</f>
        <v/>
      </c>
    </row>
    <row r="421" spans="6:32" x14ac:dyDescent="0.25">
      <c r="F421" s="766"/>
      <c r="AA421" s="6">
        <f t="shared" si="23"/>
        <v>1</v>
      </c>
      <c r="AB421" s="199" t="str">
        <f>IF(DMA!A424="","",DMA!A424)</f>
        <v/>
      </c>
      <c r="AC421" s="199" t="str">
        <f>IF(DMA!$E424="","",DMA!$E424/5*100)</f>
        <v/>
      </c>
      <c r="AD421" s="199" t="str">
        <f>IF(DMA!J424="","",DMA!J424)</f>
        <v/>
      </c>
      <c r="AE421" s="199" t="str">
        <f>IF(DMA!L424="","",DMA!L424)</f>
        <v/>
      </c>
      <c r="AF421" s="199" t="str">
        <f>IF(DMA!T424="","",DMA!T424)</f>
        <v/>
      </c>
    </row>
    <row r="422" spans="6:32" x14ac:dyDescent="0.25">
      <c r="F422" s="767"/>
      <c r="AA422" s="6">
        <f t="shared" si="23"/>
        <v>1</v>
      </c>
      <c r="AB422" s="199" t="str">
        <f>IF(DMA!A425="","",DMA!A425)</f>
        <v/>
      </c>
      <c r="AC422" s="199" t="str">
        <f>IF(DMA!$E425="","",DMA!$E425/5*100)</f>
        <v/>
      </c>
      <c r="AD422" s="199" t="str">
        <f>IF(DMA!J425="","",DMA!J425)</f>
        <v/>
      </c>
      <c r="AE422" s="199" t="str">
        <f>IF(DMA!L425="","",DMA!L425)</f>
        <v/>
      </c>
      <c r="AF422" s="199" t="str">
        <f>IF(DMA!T425="","",DMA!T425)</f>
        <v/>
      </c>
    </row>
    <row r="423" spans="6:32" x14ac:dyDescent="0.25">
      <c r="F423" s="766"/>
      <c r="AA423" s="6">
        <f t="shared" si="23"/>
        <v>1</v>
      </c>
      <c r="AB423" s="199" t="str">
        <f>IF(DMA!A426="","",DMA!A426)</f>
        <v/>
      </c>
      <c r="AC423" s="199" t="str">
        <f>IF(DMA!$E426="","",DMA!$E426/5*100)</f>
        <v/>
      </c>
      <c r="AD423" s="199" t="str">
        <f>IF(DMA!J426="","",DMA!J426)</f>
        <v/>
      </c>
      <c r="AE423" s="199" t="str">
        <f>IF(DMA!L426="","",DMA!L426)</f>
        <v/>
      </c>
      <c r="AF423" s="199" t="str">
        <f>IF(DMA!T426="","",DMA!T426)</f>
        <v/>
      </c>
    </row>
    <row r="424" spans="6:32" x14ac:dyDescent="0.25">
      <c r="F424" s="767"/>
      <c r="AA424" s="6">
        <f t="shared" si="23"/>
        <v>1</v>
      </c>
      <c r="AB424" s="199" t="str">
        <f>IF(DMA!A427="","",DMA!A427)</f>
        <v/>
      </c>
      <c r="AC424" s="199" t="str">
        <f>IF(DMA!$E427="","",DMA!$E427/5*100)</f>
        <v/>
      </c>
      <c r="AD424" s="199" t="str">
        <f>IF(DMA!J427="","",DMA!J427)</f>
        <v/>
      </c>
      <c r="AE424" s="199" t="str">
        <f>IF(DMA!L427="","",DMA!L427)</f>
        <v/>
      </c>
      <c r="AF424" s="199" t="str">
        <f>IF(DMA!T427="","",DMA!T427)</f>
        <v/>
      </c>
    </row>
    <row r="425" spans="6:32" x14ac:dyDescent="0.25">
      <c r="F425" s="767"/>
      <c r="AA425" s="6">
        <f t="shared" si="23"/>
        <v>1</v>
      </c>
      <c r="AB425" s="199" t="str">
        <f>IF(DMA!A428="","",DMA!A428)</f>
        <v/>
      </c>
      <c r="AC425" s="199" t="str">
        <f>IF(DMA!$E428="","",DMA!$E428/5*100)</f>
        <v/>
      </c>
      <c r="AD425" s="199" t="str">
        <f>IF(DMA!J428="","",DMA!J428)</f>
        <v/>
      </c>
      <c r="AE425" s="199" t="str">
        <f>IF(DMA!L428="","",DMA!L428)</f>
        <v/>
      </c>
      <c r="AF425" s="199" t="str">
        <f>IF(DMA!T428="","",DMA!T428)</f>
        <v/>
      </c>
    </row>
    <row r="426" spans="6:32" x14ac:dyDescent="0.25">
      <c r="F426" s="767"/>
      <c r="AA426" s="6">
        <f t="shared" si="23"/>
        <v>1</v>
      </c>
      <c r="AB426" s="199" t="str">
        <f>IF(DMA!A429="","",DMA!A429)</f>
        <v/>
      </c>
      <c r="AC426" s="199" t="str">
        <f>IF(DMA!$E429="","",DMA!$E429/5*100)</f>
        <v/>
      </c>
      <c r="AD426" s="199" t="str">
        <f>IF(DMA!J429="","",DMA!J429)</f>
        <v/>
      </c>
      <c r="AE426" s="199" t="str">
        <f>IF(DMA!L429="","",DMA!L429)</f>
        <v/>
      </c>
      <c r="AF426" s="199" t="str">
        <f>IF(DMA!T429="","",DMA!T429)</f>
        <v/>
      </c>
    </row>
    <row r="427" spans="6:32" x14ac:dyDescent="0.25">
      <c r="F427" s="766"/>
      <c r="AA427" s="6">
        <f t="shared" si="23"/>
        <v>1</v>
      </c>
      <c r="AB427" s="199" t="str">
        <f>IF(DMA!A430="","",DMA!A430)</f>
        <v/>
      </c>
      <c r="AC427" s="199" t="str">
        <f>IF(DMA!$E430="","",DMA!$E430/5*100)</f>
        <v/>
      </c>
      <c r="AD427" s="199" t="str">
        <f>IF(DMA!J430="","",DMA!J430)</f>
        <v/>
      </c>
      <c r="AE427" s="199" t="str">
        <f>IF(DMA!L430="","",DMA!L430)</f>
        <v/>
      </c>
      <c r="AF427" s="199" t="str">
        <f>IF(DMA!T430="","",DMA!T430)</f>
        <v/>
      </c>
    </row>
    <row r="428" spans="6:32" x14ac:dyDescent="0.25">
      <c r="F428" s="766"/>
      <c r="AA428" s="6">
        <f t="shared" si="23"/>
        <v>1</v>
      </c>
      <c r="AB428" s="199" t="str">
        <f>IF(DMA!A431="","",DMA!A431)</f>
        <v/>
      </c>
      <c r="AC428" s="199" t="str">
        <f>IF(DMA!$E431="","",DMA!$E431/5*100)</f>
        <v/>
      </c>
      <c r="AD428" s="199" t="str">
        <f>IF(DMA!J431="","",DMA!J431)</f>
        <v/>
      </c>
      <c r="AE428" s="199" t="str">
        <f>IF(DMA!L431="","",DMA!L431)</f>
        <v/>
      </c>
      <c r="AF428" s="199" t="str">
        <f>IF(DMA!T431="","",DMA!T431)</f>
        <v/>
      </c>
    </row>
    <row r="429" spans="6:32" x14ac:dyDescent="0.25">
      <c r="F429" s="766"/>
      <c r="AA429" s="6">
        <f t="shared" si="23"/>
        <v>1</v>
      </c>
      <c r="AB429" s="199" t="str">
        <f>IF(DMA!A432="","",DMA!A432)</f>
        <v/>
      </c>
      <c r="AC429" s="199" t="str">
        <f>IF(DMA!$E432="","",DMA!$E432/5*100)</f>
        <v/>
      </c>
      <c r="AD429" s="199" t="str">
        <f>IF(DMA!J432="","",DMA!J432)</f>
        <v/>
      </c>
      <c r="AE429" s="199" t="str">
        <f>IF(DMA!L432="","",DMA!L432)</f>
        <v/>
      </c>
      <c r="AF429" s="199" t="str">
        <f>IF(DMA!T432="","",DMA!T432)</f>
        <v/>
      </c>
    </row>
    <row r="430" spans="6:32" x14ac:dyDescent="0.25">
      <c r="F430" s="767"/>
      <c r="AA430" s="6">
        <f t="shared" si="23"/>
        <v>1</v>
      </c>
      <c r="AB430" s="199" t="str">
        <f>IF(DMA!A433="","",DMA!A433)</f>
        <v/>
      </c>
      <c r="AC430" s="199" t="str">
        <f>IF(DMA!$E433="","",DMA!$E433/5*100)</f>
        <v/>
      </c>
      <c r="AD430" s="199" t="str">
        <f>IF(DMA!J433="","",DMA!J433)</f>
        <v/>
      </c>
      <c r="AE430" s="199" t="str">
        <f>IF(DMA!L433="","",DMA!L433)</f>
        <v/>
      </c>
      <c r="AF430" s="199" t="str">
        <f>IF(DMA!T433="","",DMA!T433)</f>
        <v/>
      </c>
    </row>
    <row r="431" spans="6:32" x14ac:dyDescent="0.25">
      <c r="F431" s="766"/>
      <c r="AA431" s="6">
        <f t="shared" si="23"/>
        <v>1</v>
      </c>
      <c r="AB431" s="199" t="str">
        <f>IF(DMA!A434="","",DMA!A434)</f>
        <v/>
      </c>
      <c r="AC431" s="199" t="str">
        <f>IF(DMA!$E434="","",DMA!$E434/5*100)</f>
        <v/>
      </c>
      <c r="AD431" s="199" t="str">
        <f>IF(DMA!J434="","",DMA!J434)</f>
        <v/>
      </c>
      <c r="AE431" s="199" t="str">
        <f>IF(DMA!L434="","",DMA!L434)</f>
        <v/>
      </c>
      <c r="AF431" s="199" t="str">
        <f>IF(DMA!T434="","",DMA!T434)</f>
        <v/>
      </c>
    </row>
    <row r="432" spans="6:32" x14ac:dyDescent="0.25">
      <c r="F432" s="767"/>
      <c r="AA432" s="6">
        <f t="shared" si="23"/>
        <v>1</v>
      </c>
      <c r="AB432" s="199" t="str">
        <f>IF(DMA!A435="","",DMA!A435)</f>
        <v/>
      </c>
      <c r="AC432" s="199" t="str">
        <f>IF(DMA!$E435="","",DMA!$E435/5*100)</f>
        <v/>
      </c>
      <c r="AD432" s="199" t="str">
        <f>IF(DMA!J435="","",DMA!J435)</f>
        <v/>
      </c>
      <c r="AE432" s="199" t="str">
        <f>IF(DMA!L435="","",DMA!L435)</f>
        <v/>
      </c>
      <c r="AF432" s="199" t="str">
        <f>IF(DMA!T435="","",DMA!T435)</f>
        <v/>
      </c>
    </row>
    <row r="433" spans="6:32" x14ac:dyDescent="0.25">
      <c r="F433" s="767"/>
      <c r="AA433" s="6">
        <f t="shared" si="23"/>
        <v>1</v>
      </c>
      <c r="AB433" s="199" t="str">
        <f>IF(DMA!A436="","",DMA!A436)</f>
        <v/>
      </c>
      <c r="AC433" s="199" t="str">
        <f>IF(DMA!$E436="","",DMA!$E436/5*100)</f>
        <v/>
      </c>
      <c r="AD433" s="199" t="str">
        <f>IF(DMA!J436="","",DMA!J436)</f>
        <v/>
      </c>
      <c r="AE433" s="199" t="str">
        <f>IF(DMA!L436="","",DMA!L436)</f>
        <v/>
      </c>
      <c r="AF433" s="199" t="str">
        <f>IF(DMA!T436="","",DMA!T436)</f>
        <v/>
      </c>
    </row>
    <row r="434" spans="6:32" x14ac:dyDescent="0.25">
      <c r="F434" s="766"/>
      <c r="AA434" s="6">
        <f t="shared" si="23"/>
        <v>1</v>
      </c>
      <c r="AB434" s="199" t="str">
        <f>IF(DMA!A437="","",DMA!A437)</f>
        <v/>
      </c>
      <c r="AC434" s="199" t="str">
        <f>IF(DMA!$E437="","",DMA!$E437/5*100)</f>
        <v/>
      </c>
      <c r="AD434" s="199" t="str">
        <f>IF(DMA!J437="","",DMA!J437)</f>
        <v/>
      </c>
      <c r="AE434" s="199" t="str">
        <f>IF(DMA!L437="","",DMA!L437)</f>
        <v/>
      </c>
      <c r="AF434" s="199" t="str">
        <f>IF(DMA!T437="","",DMA!T437)</f>
        <v/>
      </c>
    </row>
    <row r="435" spans="6:32" x14ac:dyDescent="0.25">
      <c r="F435" s="767"/>
      <c r="AA435" s="6">
        <f t="shared" si="23"/>
        <v>1</v>
      </c>
      <c r="AB435" s="199" t="str">
        <f>IF(DMA!A438="","",DMA!A438)</f>
        <v/>
      </c>
      <c r="AC435" s="199" t="str">
        <f>IF(DMA!$E438="","",DMA!$E438/5*100)</f>
        <v/>
      </c>
      <c r="AD435" s="199" t="str">
        <f>IF(DMA!J438="","",DMA!J438)</f>
        <v/>
      </c>
      <c r="AE435" s="199" t="str">
        <f>IF(DMA!L438="","",DMA!L438)</f>
        <v/>
      </c>
      <c r="AF435" s="199" t="str">
        <f>IF(DMA!T438="","",DMA!T438)</f>
        <v/>
      </c>
    </row>
    <row r="436" spans="6:32" x14ac:dyDescent="0.25">
      <c r="F436" s="766"/>
      <c r="AA436" s="6">
        <f t="shared" si="23"/>
        <v>1</v>
      </c>
      <c r="AB436" s="199" t="str">
        <f>IF(DMA!A439="","",DMA!A439)</f>
        <v/>
      </c>
      <c r="AC436" s="199" t="str">
        <f>IF(DMA!$E439="","",DMA!$E439/5*100)</f>
        <v/>
      </c>
      <c r="AD436" s="199" t="str">
        <f>IF(DMA!J439="","",DMA!J439)</f>
        <v/>
      </c>
      <c r="AE436" s="199" t="str">
        <f>IF(DMA!L439="","",DMA!L439)</f>
        <v/>
      </c>
      <c r="AF436" s="199" t="str">
        <f>IF(DMA!T439="","",DMA!T439)</f>
        <v/>
      </c>
    </row>
    <row r="437" spans="6:32" x14ac:dyDescent="0.25">
      <c r="F437" s="767"/>
      <c r="AA437" s="6">
        <f t="shared" si="23"/>
        <v>1</v>
      </c>
      <c r="AB437" s="199" t="str">
        <f>IF(DMA!A440="","",DMA!A440)</f>
        <v/>
      </c>
      <c r="AC437" s="199" t="str">
        <f>IF(DMA!$E440="","",DMA!$E440/5*100)</f>
        <v/>
      </c>
      <c r="AD437" s="199" t="str">
        <f>IF(DMA!J440="","",DMA!J440)</f>
        <v/>
      </c>
      <c r="AE437" s="199" t="str">
        <f>IF(DMA!L440="","",DMA!L440)</f>
        <v/>
      </c>
      <c r="AF437" s="199" t="str">
        <f>IF(DMA!T440="","",DMA!T440)</f>
        <v/>
      </c>
    </row>
    <row r="438" spans="6:32" x14ac:dyDescent="0.25">
      <c r="F438" s="766"/>
      <c r="AA438" s="6">
        <f t="shared" si="23"/>
        <v>1</v>
      </c>
      <c r="AB438" s="199" t="str">
        <f>IF(DMA!A441="","",DMA!A441)</f>
        <v/>
      </c>
      <c r="AC438" s="199" t="str">
        <f>IF(DMA!$E441="","",DMA!$E441/5*100)</f>
        <v/>
      </c>
      <c r="AD438" s="199" t="str">
        <f>IF(DMA!J441="","",DMA!J441)</f>
        <v/>
      </c>
      <c r="AE438" s="199" t="str">
        <f>IF(DMA!L441="","",DMA!L441)</f>
        <v/>
      </c>
      <c r="AF438" s="199" t="str">
        <f>IF(DMA!T441="","",DMA!T441)</f>
        <v/>
      </c>
    </row>
    <row r="439" spans="6:32" x14ac:dyDescent="0.25">
      <c r="F439" s="766"/>
      <c r="AA439" s="6">
        <f t="shared" si="23"/>
        <v>1</v>
      </c>
      <c r="AB439" s="199" t="str">
        <f>IF(DMA!A442="","",DMA!A442)</f>
        <v/>
      </c>
      <c r="AC439" s="199" t="str">
        <f>IF(DMA!$E442="","",DMA!$E442/5*100)</f>
        <v/>
      </c>
      <c r="AD439" s="199" t="str">
        <f>IF(DMA!J442="","",DMA!J442)</f>
        <v/>
      </c>
      <c r="AE439" s="199" t="str">
        <f>IF(DMA!L442="","",DMA!L442)</f>
        <v/>
      </c>
      <c r="AF439" s="199" t="str">
        <f>IF(DMA!T442="","",DMA!T442)</f>
        <v/>
      </c>
    </row>
    <row r="440" spans="6:32" x14ac:dyDescent="0.25">
      <c r="F440" s="767"/>
      <c r="AA440" s="6">
        <f t="shared" si="23"/>
        <v>1</v>
      </c>
      <c r="AB440" s="199" t="str">
        <f>IF(DMA!A443="","",DMA!A443)</f>
        <v/>
      </c>
      <c r="AC440" s="199" t="str">
        <f>IF(DMA!$E443="","",DMA!$E443/5*100)</f>
        <v/>
      </c>
      <c r="AD440" s="199" t="str">
        <f>IF(DMA!J443="","",DMA!J443)</f>
        <v/>
      </c>
      <c r="AE440" s="199" t="str">
        <f>IF(DMA!L443="","",DMA!L443)</f>
        <v/>
      </c>
      <c r="AF440" s="199" t="str">
        <f>IF(DMA!T443="","",DMA!T443)</f>
        <v/>
      </c>
    </row>
    <row r="441" spans="6:32" x14ac:dyDescent="0.25">
      <c r="F441" s="766"/>
      <c r="AA441" s="6">
        <f t="shared" si="23"/>
        <v>1</v>
      </c>
      <c r="AB441" s="199" t="str">
        <f>IF(DMA!A444="","",DMA!A444)</f>
        <v/>
      </c>
      <c r="AC441" s="199" t="str">
        <f>IF(DMA!$E444="","",DMA!$E444/5*100)</f>
        <v/>
      </c>
      <c r="AD441" s="199" t="str">
        <f>IF(DMA!J444="","",DMA!J444)</f>
        <v/>
      </c>
      <c r="AE441" s="199" t="str">
        <f>IF(DMA!L444="","",DMA!L444)</f>
        <v/>
      </c>
      <c r="AF441" s="199" t="str">
        <f>IF(DMA!T444="","",DMA!T444)</f>
        <v/>
      </c>
    </row>
    <row r="442" spans="6:32" x14ac:dyDescent="0.25">
      <c r="F442" s="767"/>
      <c r="AA442" s="6">
        <f t="shared" si="23"/>
        <v>1</v>
      </c>
      <c r="AB442" s="199" t="str">
        <f>IF(DMA!A445="","",DMA!A445)</f>
        <v/>
      </c>
      <c r="AC442" s="199" t="str">
        <f>IF(DMA!$E445="","",DMA!$E445/5*100)</f>
        <v/>
      </c>
      <c r="AD442" s="199" t="str">
        <f>IF(DMA!J445="","",DMA!J445)</f>
        <v/>
      </c>
      <c r="AE442" s="199" t="str">
        <f>IF(DMA!L445="","",DMA!L445)</f>
        <v/>
      </c>
      <c r="AF442" s="199" t="str">
        <f>IF(DMA!T445="","",DMA!T445)</f>
        <v/>
      </c>
    </row>
    <row r="443" spans="6:32" x14ac:dyDescent="0.25">
      <c r="F443" s="767"/>
      <c r="AA443" s="6">
        <f t="shared" si="23"/>
        <v>1</v>
      </c>
      <c r="AB443" s="199" t="str">
        <f>IF(DMA!A446="","",DMA!A446)</f>
        <v/>
      </c>
      <c r="AC443" s="199" t="str">
        <f>IF(DMA!$E446="","",DMA!$E446/5*100)</f>
        <v/>
      </c>
      <c r="AD443" s="199" t="str">
        <f>IF(DMA!J446="","",DMA!J446)</f>
        <v/>
      </c>
      <c r="AE443" s="199" t="str">
        <f>IF(DMA!L446="","",DMA!L446)</f>
        <v/>
      </c>
      <c r="AF443" s="199" t="str">
        <f>IF(DMA!T446="","",DMA!T446)</f>
        <v/>
      </c>
    </row>
    <row r="444" spans="6:32" x14ac:dyDescent="0.25">
      <c r="F444" s="766"/>
      <c r="AA444" s="6">
        <f t="shared" si="23"/>
        <v>1</v>
      </c>
      <c r="AB444" s="199" t="str">
        <f>IF(DMA!A447="","",DMA!A447)</f>
        <v/>
      </c>
      <c r="AC444" s="199" t="str">
        <f>IF(DMA!$E447="","",DMA!$E447/5*100)</f>
        <v/>
      </c>
      <c r="AD444" s="199" t="str">
        <f>IF(DMA!J447="","",DMA!J447)</f>
        <v/>
      </c>
      <c r="AE444" s="199" t="str">
        <f>IF(DMA!L447="","",DMA!L447)</f>
        <v/>
      </c>
      <c r="AF444" s="199" t="str">
        <f>IF(DMA!T447="","",DMA!T447)</f>
        <v/>
      </c>
    </row>
    <row r="445" spans="6:32" x14ac:dyDescent="0.25">
      <c r="F445" s="767"/>
      <c r="AA445" s="6">
        <f t="shared" si="23"/>
        <v>1</v>
      </c>
      <c r="AB445" s="199" t="str">
        <f>IF(DMA!A448="","",DMA!A448)</f>
        <v/>
      </c>
      <c r="AC445" s="199" t="str">
        <f>IF(DMA!$E448="","",DMA!$E448/5*100)</f>
        <v/>
      </c>
      <c r="AD445" s="199" t="str">
        <f>IF(DMA!J448="","",DMA!J448)</f>
        <v/>
      </c>
      <c r="AE445" s="199" t="str">
        <f>IF(DMA!L448="","",DMA!L448)</f>
        <v/>
      </c>
      <c r="AF445" s="199" t="str">
        <f>IF(DMA!T448="","",DMA!T448)</f>
        <v/>
      </c>
    </row>
    <row r="446" spans="6:32" x14ac:dyDescent="0.25">
      <c r="F446" s="766"/>
      <c r="AA446" s="6">
        <f t="shared" si="23"/>
        <v>1</v>
      </c>
      <c r="AB446" s="199" t="str">
        <f>IF(DMA!A449="","",DMA!A449)</f>
        <v/>
      </c>
      <c r="AC446" s="199" t="str">
        <f>IF(DMA!$E449="","",DMA!$E449/5*100)</f>
        <v/>
      </c>
      <c r="AD446" s="199" t="str">
        <f>IF(DMA!J449="","",DMA!J449)</f>
        <v/>
      </c>
      <c r="AE446" s="199" t="str">
        <f>IF(DMA!L449="","",DMA!L449)</f>
        <v/>
      </c>
      <c r="AF446" s="199" t="str">
        <f>IF(DMA!T449="","",DMA!T449)</f>
        <v/>
      </c>
    </row>
    <row r="447" spans="6:32" x14ac:dyDescent="0.25">
      <c r="F447" s="766"/>
      <c r="AA447" s="6">
        <f t="shared" si="23"/>
        <v>1</v>
      </c>
      <c r="AB447" s="199" t="str">
        <f>IF(DMA!A450="","",DMA!A450)</f>
        <v/>
      </c>
      <c r="AC447" s="199" t="str">
        <f>IF(DMA!$E450="","",DMA!$E450/5*100)</f>
        <v/>
      </c>
      <c r="AD447" s="199" t="str">
        <f>IF(DMA!J450="","",DMA!J450)</f>
        <v/>
      </c>
      <c r="AE447" s="199" t="str">
        <f>IF(DMA!L450="","",DMA!L450)</f>
        <v/>
      </c>
      <c r="AF447" s="199" t="str">
        <f>IF(DMA!T450="","",DMA!T450)</f>
        <v/>
      </c>
    </row>
    <row r="448" spans="6:32" x14ac:dyDescent="0.25">
      <c r="F448" s="767"/>
      <c r="AA448" s="6">
        <f t="shared" si="23"/>
        <v>1</v>
      </c>
      <c r="AB448" s="199" t="str">
        <f>IF(DMA!A451="","",DMA!A451)</f>
        <v/>
      </c>
      <c r="AC448" s="199" t="str">
        <f>IF(DMA!$E451="","",DMA!$E451/5*100)</f>
        <v/>
      </c>
      <c r="AD448" s="199" t="str">
        <f>IF(DMA!J451="","",DMA!J451)</f>
        <v/>
      </c>
      <c r="AE448" s="199" t="str">
        <f>IF(DMA!L451="","",DMA!L451)</f>
        <v/>
      </c>
      <c r="AF448" s="199" t="str">
        <f>IF(DMA!T451="","",DMA!T451)</f>
        <v/>
      </c>
    </row>
    <row r="449" spans="6:32" x14ac:dyDescent="0.25">
      <c r="F449" s="766"/>
      <c r="AA449" s="6">
        <f t="shared" si="23"/>
        <v>1</v>
      </c>
      <c r="AB449" s="199" t="str">
        <f>IF(DMA!A452="","",DMA!A452)</f>
        <v/>
      </c>
      <c r="AC449" s="199" t="str">
        <f>IF(DMA!$E452="","",DMA!$E452/5*100)</f>
        <v/>
      </c>
      <c r="AD449" s="199" t="str">
        <f>IF(DMA!J452="","",DMA!J452)</f>
        <v/>
      </c>
      <c r="AE449" s="199" t="str">
        <f>IF(DMA!L452="","",DMA!L452)</f>
        <v/>
      </c>
      <c r="AF449" s="199" t="str">
        <f>IF(DMA!T452="","",DMA!T452)</f>
        <v/>
      </c>
    </row>
    <row r="450" spans="6:32" x14ac:dyDescent="0.25">
      <c r="F450" s="767"/>
      <c r="AA450" s="6">
        <f t="shared" si="23"/>
        <v>1</v>
      </c>
      <c r="AB450" s="199" t="str">
        <f>IF(DMA!A453="","",DMA!A453)</f>
        <v/>
      </c>
      <c r="AC450" s="199" t="str">
        <f>IF(DMA!$E453="","",DMA!$E453/5*100)</f>
        <v/>
      </c>
      <c r="AD450" s="199" t="str">
        <f>IF(DMA!J453="","",DMA!J453)</f>
        <v/>
      </c>
      <c r="AE450" s="199" t="str">
        <f>IF(DMA!L453="","",DMA!L453)</f>
        <v/>
      </c>
      <c r="AF450" s="199" t="str">
        <f>IF(DMA!T453="","",DMA!T453)</f>
        <v/>
      </c>
    </row>
    <row r="451" spans="6:32" x14ac:dyDescent="0.25">
      <c r="F451" s="767"/>
      <c r="AA451" s="6">
        <f t="shared" si="23"/>
        <v>1</v>
      </c>
      <c r="AB451" s="199" t="str">
        <f>IF(DMA!A454="","",DMA!A454)</f>
        <v/>
      </c>
      <c r="AC451" s="199" t="str">
        <f>IF(DMA!$E454="","",DMA!$E454/5*100)</f>
        <v/>
      </c>
      <c r="AD451" s="199" t="str">
        <f>IF(DMA!J454="","",DMA!J454)</f>
        <v/>
      </c>
      <c r="AE451" s="199" t="str">
        <f>IF(DMA!L454="","",DMA!L454)</f>
        <v/>
      </c>
      <c r="AF451" s="199" t="str">
        <f>IF(DMA!T454="","",DMA!T454)</f>
        <v/>
      </c>
    </row>
    <row r="452" spans="6:32" x14ac:dyDescent="0.25">
      <c r="F452" s="766"/>
      <c r="AA452" s="6">
        <f t="shared" ref="AA452:AA500" si="24">IF(AB452=AA451+1,AB452,AA451)</f>
        <v>1</v>
      </c>
      <c r="AB452" s="199" t="str">
        <f>IF(DMA!A455="","",DMA!A455)</f>
        <v/>
      </c>
      <c r="AC452" s="199" t="str">
        <f>IF(DMA!$E455="","",DMA!$E455/5*100)</f>
        <v/>
      </c>
      <c r="AD452" s="199" t="str">
        <f>IF(DMA!J455="","",DMA!J455)</f>
        <v/>
      </c>
      <c r="AE452" s="199" t="str">
        <f>IF(DMA!L455="","",DMA!L455)</f>
        <v/>
      </c>
      <c r="AF452" s="199" t="str">
        <f>IF(DMA!T455="","",DMA!T455)</f>
        <v/>
      </c>
    </row>
    <row r="453" spans="6:32" x14ac:dyDescent="0.25">
      <c r="F453" s="766"/>
      <c r="AA453" s="6">
        <f t="shared" si="24"/>
        <v>1</v>
      </c>
      <c r="AB453" s="199" t="str">
        <f>IF(DMA!A456="","",DMA!A456)</f>
        <v/>
      </c>
      <c r="AC453" s="199" t="str">
        <f>IF(DMA!$E456="","",DMA!$E456/5*100)</f>
        <v/>
      </c>
      <c r="AD453" s="199" t="str">
        <f>IF(DMA!J456="","",DMA!J456)</f>
        <v/>
      </c>
      <c r="AE453" s="199" t="str">
        <f>IF(DMA!L456="","",DMA!L456)</f>
        <v/>
      </c>
      <c r="AF453" s="199" t="str">
        <f>IF(DMA!T456="","",DMA!T456)</f>
        <v/>
      </c>
    </row>
    <row r="454" spans="6:32" x14ac:dyDescent="0.25">
      <c r="F454" s="767"/>
      <c r="AA454" s="6">
        <f t="shared" si="24"/>
        <v>1</v>
      </c>
      <c r="AB454" s="199" t="str">
        <f>IF(DMA!A457="","",DMA!A457)</f>
        <v/>
      </c>
      <c r="AC454" s="199" t="str">
        <f>IF(DMA!$E457="","",DMA!$E457/5*100)</f>
        <v/>
      </c>
      <c r="AD454" s="199" t="str">
        <f>IF(DMA!J457="","",DMA!J457)</f>
        <v/>
      </c>
      <c r="AE454" s="199" t="str">
        <f>IF(DMA!L457="","",DMA!L457)</f>
        <v/>
      </c>
      <c r="AF454" s="199" t="str">
        <f>IF(DMA!T457="","",DMA!T457)</f>
        <v/>
      </c>
    </row>
    <row r="455" spans="6:32" x14ac:dyDescent="0.25">
      <c r="F455" s="767"/>
      <c r="AA455" s="6">
        <f t="shared" si="24"/>
        <v>1</v>
      </c>
      <c r="AB455" s="199" t="str">
        <f>IF(DMA!A458="","",DMA!A458)</f>
        <v/>
      </c>
      <c r="AC455" s="199" t="str">
        <f>IF(DMA!$E458="","",DMA!$E458/5*100)</f>
        <v/>
      </c>
      <c r="AD455" s="199" t="str">
        <f>IF(DMA!J458="","",DMA!J458)</f>
        <v/>
      </c>
      <c r="AE455" s="199" t="str">
        <f>IF(DMA!L458="","",DMA!L458)</f>
        <v/>
      </c>
      <c r="AF455" s="199" t="str">
        <f>IF(DMA!T458="","",DMA!T458)</f>
        <v/>
      </c>
    </row>
    <row r="456" spans="6:32" x14ac:dyDescent="0.25">
      <c r="F456" s="767"/>
      <c r="AA456" s="6">
        <f t="shared" si="24"/>
        <v>1</v>
      </c>
      <c r="AB456" s="199" t="str">
        <f>IF(DMA!A459="","",DMA!A459)</f>
        <v/>
      </c>
      <c r="AC456" s="199" t="str">
        <f>IF(DMA!$E459="","",DMA!$E459/5*100)</f>
        <v/>
      </c>
      <c r="AD456" s="199" t="str">
        <f>IF(DMA!J459="","",DMA!J459)</f>
        <v/>
      </c>
      <c r="AE456" s="199" t="str">
        <f>IF(DMA!L459="","",DMA!L459)</f>
        <v/>
      </c>
      <c r="AF456" s="199" t="str">
        <f>IF(DMA!T459="","",DMA!T459)</f>
        <v/>
      </c>
    </row>
    <row r="457" spans="6:32" x14ac:dyDescent="0.25">
      <c r="F457" s="766"/>
      <c r="AA457" s="6">
        <f t="shared" si="24"/>
        <v>1</v>
      </c>
      <c r="AB457" s="199" t="str">
        <f>IF(DMA!A460="","",DMA!A460)</f>
        <v/>
      </c>
      <c r="AC457" s="199" t="str">
        <f>IF(DMA!$E460="","",DMA!$E460/5*100)</f>
        <v/>
      </c>
      <c r="AD457" s="199" t="str">
        <f>IF(DMA!J460="","",DMA!J460)</f>
        <v/>
      </c>
      <c r="AE457" s="199" t="str">
        <f>IF(DMA!L460="","",DMA!L460)</f>
        <v/>
      </c>
      <c r="AF457" s="199" t="str">
        <f>IF(DMA!T460="","",DMA!T460)</f>
        <v/>
      </c>
    </row>
    <row r="458" spans="6:32" x14ac:dyDescent="0.25">
      <c r="F458" s="767"/>
      <c r="AA458" s="6">
        <f t="shared" si="24"/>
        <v>1</v>
      </c>
      <c r="AB458" s="199" t="str">
        <f>IF(DMA!A461="","",DMA!A461)</f>
        <v/>
      </c>
      <c r="AC458" s="199" t="str">
        <f>IF(DMA!$E461="","",DMA!$E461/5*100)</f>
        <v/>
      </c>
      <c r="AD458" s="199" t="str">
        <f>IF(DMA!J461="","",DMA!J461)</f>
        <v/>
      </c>
      <c r="AE458" s="199" t="str">
        <f>IF(DMA!L461="","",DMA!L461)</f>
        <v/>
      </c>
      <c r="AF458" s="199" t="str">
        <f>IF(DMA!T461="","",DMA!T461)</f>
        <v/>
      </c>
    </row>
    <row r="459" spans="6:32" x14ac:dyDescent="0.25">
      <c r="F459" s="766"/>
      <c r="AA459" s="6">
        <f t="shared" si="24"/>
        <v>1</v>
      </c>
      <c r="AB459" s="199" t="str">
        <f>IF(DMA!A462="","",DMA!A462)</f>
        <v/>
      </c>
      <c r="AC459" s="199" t="str">
        <f>IF(DMA!$E462="","",DMA!$E462/5*100)</f>
        <v/>
      </c>
      <c r="AD459" s="199" t="str">
        <f>IF(DMA!J462="","",DMA!J462)</f>
        <v/>
      </c>
      <c r="AE459" s="199" t="str">
        <f>IF(DMA!L462="","",DMA!L462)</f>
        <v/>
      </c>
      <c r="AF459" s="199" t="str">
        <f>IF(DMA!T462="","",DMA!T462)</f>
        <v/>
      </c>
    </row>
    <row r="460" spans="6:32" x14ac:dyDescent="0.25">
      <c r="F460" s="766"/>
      <c r="AA460" s="6">
        <f t="shared" si="24"/>
        <v>1</v>
      </c>
      <c r="AB460" s="199" t="str">
        <f>IF(DMA!A463="","",DMA!A463)</f>
        <v/>
      </c>
      <c r="AC460" s="199" t="str">
        <f>IF(DMA!$E463="","",DMA!$E463/5*100)</f>
        <v/>
      </c>
      <c r="AD460" s="199" t="str">
        <f>IF(DMA!J463="","",DMA!J463)</f>
        <v/>
      </c>
      <c r="AE460" s="199" t="str">
        <f>IF(DMA!L463="","",DMA!L463)</f>
        <v/>
      </c>
      <c r="AF460" s="199" t="str">
        <f>IF(DMA!T463="","",DMA!T463)</f>
        <v/>
      </c>
    </row>
    <row r="461" spans="6:32" x14ac:dyDescent="0.25">
      <c r="F461" s="767"/>
      <c r="AA461" s="6">
        <f t="shared" si="24"/>
        <v>1</v>
      </c>
      <c r="AB461" s="199" t="str">
        <f>IF(DMA!A464="","",DMA!A464)</f>
        <v/>
      </c>
      <c r="AC461" s="199" t="str">
        <f>IF(DMA!$E464="","",DMA!$E464/5*100)</f>
        <v/>
      </c>
      <c r="AD461" s="199" t="str">
        <f>IF(DMA!J464="","",DMA!J464)</f>
        <v/>
      </c>
      <c r="AE461" s="199" t="str">
        <f>IF(DMA!L464="","",DMA!L464)</f>
        <v/>
      </c>
      <c r="AF461" s="199" t="str">
        <f>IF(DMA!T464="","",DMA!T464)</f>
        <v/>
      </c>
    </row>
    <row r="462" spans="6:32" x14ac:dyDescent="0.25">
      <c r="F462" s="767"/>
      <c r="AA462" s="6">
        <f t="shared" si="24"/>
        <v>1</v>
      </c>
      <c r="AB462" s="199" t="str">
        <f>IF(DMA!A465="","",DMA!A465)</f>
        <v/>
      </c>
      <c r="AC462" s="199" t="str">
        <f>IF(DMA!$E465="","",DMA!$E465/5*100)</f>
        <v/>
      </c>
      <c r="AD462" s="199" t="str">
        <f>IF(DMA!J465="","",DMA!J465)</f>
        <v/>
      </c>
      <c r="AE462" s="199" t="str">
        <f>IF(DMA!L465="","",DMA!L465)</f>
        <v/>
      </c>
      <c r="AF462" s="199" t="str">
        <f>IF(DMA!T465="","",DMA!T465)</f>
        <v/>
      </c>
    </row>
    <row r="463" spans="6:32" x14ac:dyDescent="0.25">
      <c r="F463" s="766"/>
      <c r="AA463" s="6">
        <f t="shared" si="24"/>
        <v>1</v>
      </c>
      <c r="AB463" s="199" t="str">
        <f>IF(DMA!A466="","",DMA!A466)</f>
        <v/>
      </c>
      <c r="AC463" s="199" t="str">
        <f>IF(DMA!$E466="","",DMA!$E466/5*100)</f>
        <v/>
      </c>
      <c r="AD463" s="199" t="str">
        <f>IF(DMA!J466="","",DMA!J466)</f>
        <v/>
      </c>
      <c r="AE463" s="199" t="str">
        <f>IF(DMA!L466="","",DMA!L466)</f>
        <v/>
      </c>
      <c r="AF463" s="199" t="str">
        <f>IF(DMA!T466="","",DMA!T466)</f>
        <v/>
      </c>
    </row>
    <row r="464" spans="6:32" x14ac:dyDescent="0.25">
      <c r="F464" s="767"/>
      <c r="AA464" s="6">
        <f t="shared" si="24"/>
        <v>1</v>
      </c>
      <c r="AB464" s="199" t="str">
        <f>IF(DMA!A467="","",DMA!A467)</f>
        <v/>
      </c>
      <c r="AC464" s="199" t="str">
        <f>IF(DMA!$E467="","",DMA!$E467/5*100)</f>
        <v/>
      </c>
      <c r="AD464" s="199" t="str">
        <f>IF(DMA!J467="","",DMA!J467)</f>
        <v/>
      </c>
      <c r="AE464" s="199" t="str">
        <f>IF(DMA!L467="","",DMA!L467)</f>
        <v/>
      </c>
      <c r="AF464" s="199" t="str">
        <f>IF(DMA!T467="","",DMA!T467)</f>
        <v/>
      </c>
    </row>
    <row r="465" spans="6:32" x14ac:dyDescent="0.25">
      <c r="F465" s="766"/>
      <c r="AA465" s="6">
        <f t="shared" si="24"/>
        <v>1</v>
      </c>
      <c r="AB465" s="199" t="str">
        <f>IF(DMA!A468="","",DMA!A468)</f>
        <v/>
      </c>
      <c r="AC465" s="199" t="str">
        <f>IF(DMA!$E468="","",DMA!$E468/5*100)</f>
        <v/>
      </c>
      <c r="AD465" s="199" t="str">
        <f>IF(DMA!J468="","",DMA!J468)</f>
        <v/>
      </c>
      <c r="AE465" s="199" t="str">
        <f>IF(DMA!L468="","",DMA!L468)</f>
        <v/>
      </c>
      <c r="AF465" s="199" t="str">
        <f>IF(DMA!T468="","",DMA!T468)</f>
        <v/>
      </c>
    </row>
    <row r="466" spans="6:32" x14ac:dyDescent="0.25">
      <c r="F466" s="767"/>
      <c r="AA466" s="6">
        <f t="shared" si="24"/>
        <v>1</v>
      </c>
      <c r="AB466" s="199" t="str">
        <f>IF(DMA!A469="","",DMA!A469)</f>
        <v/>
      </c>
      <c r="AC466" s="199" t="str">
        <f>IF(DMA!$E469="","",DMA!$E469/5*100)</f>
        <v/>
      </c>
      <c r="AD466" s="199" t="str">
        <f>IF(DMA!J469="","",DMA!J469)</f>
        <v/>
      </c>
      <c r="AE466" s="199" t="str">
        <f>IF(DMA!L469="","",DMA!L469)</f>
        <v/>
      </c>
      <c r="AF466" s="199" t="str">
        <f>IF(DMA!T469="","",DMA!T469)</f>
        <v/>
      </c>
    </row>
    <row r="467" spans="6:32" x14ac:dyDescent="0.25">
      <c r="F467" s="767"/>
      <c r="AA467" s="6">
        <f t="shared" si="24"/>
        <v>1</v>
      </c>
      <c r="AB467" s="199" t="str">
        <f>IF(DMA!A470="","",DMA!A470)</f>
        <v/>
      </c>
      <c r="AC467" s="199" t="str">
        <f>IF(DMA!$E470="","",DMA!$E470/5*100)</f>
        <v/>
      </c>
      <c r="AD467" s="199" t="str">
        <f>IF(DMA!J470="","",DMA!J470)</f>
        <v/>
      </c>
      <c r="AE467" s="199" t="str">
        <f>IF(DMA!L470="","",DMA!L470)</f>
        <v/>
      </c>
      <c r="AF467" s="199" t="str">
        <f>IF(DMA!T470="","",DMA!T470)</f>
        <v/>
      </c>
    </row>
    <row r="468" spans="6:32" x14ac:dyDescent="0.25">
      <c r="F468" s="766"/>
      <c r="AA468" s="6">
        <f t="shared" si="24"/>
        <v>1</v>
      </c>
      <c r="AB468" s="199" t="str">
        <f>IF(DMA!A471="","",DMA!A471)</f>
        <v/>
      </c>
      <c r="AC468" s="199" t="str">
        <f>IF(DMA!$E471="","",DMA!$E471/5*100)</f>
        <v/>
      </c>
      <c r="AD468" s="199" t="str">
        <f>IF(DMA!J471="","",DMA!J471)</f>
        <v/>
      </c>
      <c r="AE468" s="199" t="str">
        <f>IF(DMA!L471="","",DMA!L471)</f>
        <v/>
      </c>
      <c r="AF468" s="199" t="str">
        <f>IF(DMA!T471="","",DMA!T471)</f>
        <v/>
      </c>
    </row>
    <row r="469" spans="6:32" x14ac:dyDescent="0.25">
      <c r="F469" s="767"/>
      <c r="AA469" s="6">
        <f t="shared" si="24"/>
        <v>1</v>
      </c>
      <c r="AB469" s="199" t="str">
        <f>IF(DMA!A472="","",DMA!A472)</f>
        <v/>
      </c>
      <c r="AC469" s="199" t="str">
        <f>IF(DMA!$E472="","",DMA!$E472/5*100)</f>
        <v/>
      </c>
      <c r="AD469" s="199" t="str">
        <f>IF(DMA!J472="","",DMA!J472)</f>
        <v/>
      </c>
      <c r="AE469" s="199" t="str">
        <f>IF(DMA!L472="","",DMA!L472)</f>
        <v/>
      </c>
      <c r="AF469" s="199" t="str">
        <f>IF(DMA!T472="","",DMA!T472)</f>
        <v/>
      </c>
    </row>
    <row r="470" spans="6:32" x14ac:dyDescent="0.25">
      <c r="F470" s="766"/>
      <c r="AA470" s="6">
        <f t="shared" si="24"/>
        <v>1</v>
      </c>
      <c r="AB470" s="199" t="str">
        <f>IF(DMA!A473="","",DMA!A473)</f>
        <v/>
      </c>
      <c r="AC470" s="199" t="str">
        <f>IF(DMA!$E473="","",DMA!$E473/5*100)</f>
        <v/>
      </c>
      <c r="AD470" s="199" t="str">
        <f>IF(DMA!J473="","",DMA!J473)</f>
        <v/>
      </c>
      <c r="AE470" s="199" t="str">
        <f>IF(DMA!L473="","",DMA!L473)</f>
        <v/>
      </c>
      <c r="AF470" s="199" t="str">
        <f>IF(DMA!T473="","",DMA!T473)</f>
        <v/>
      </c>
    </row>
    <row r="471" spans="6:32" x14ac:dyDescent="0.25">
      <c r="F471" s="766"/>
      <c r="AA471" s="6">
        <f t="shared" si="24"/>
        <v>1</v>
      </c>
      <c r="AB471" s="199" t="str">
        <f>IF(DMA!A474="","",DMA!A474)</f>
        <v/>
      </c>
      <c r="AC471" s="199" t="str">
        <f>IF(DMA!$E474="","",DMA!$E474/5*100)</f>
        <v/>
      </c>
      <c r="AD471" s="199" t="str">
        <f>IF(DMA!J474="","",DMA!J474)</f>
        <v/>
      </c>
      <c r="AE471" s="199" t="str">
        <f>IF(DMA!L474="","",DMA!L474)</f>
        <v/>
      </c>
      <c r="AF471" s="199" t="str">
        <f>IF(DMA!T474="","",DMA!T474)</f>
        <v/>
      </c>
    </row>
    <row r="472" spans="6:32" x14ac:dyDescent="0.25">
      <c r="F472" s="766"/>
      <c r="AA472" s="6">
        <f t="shared" si="24"/>
        <v>1</v>
      </c>
      <c r="AB472" s="199" t="str">
        <f>IF(DMA!A475="","",DMA!A475)</f>
        <v/>
      </c>
      <c r="AC472" s="199" t="str">
        <f>IF(DMA!$E475="","",DMA!$E475/5*100)</f>
        <v/>
      </c>
      <c r="AD472" s="199" t="str">
        <f>IF(DMA!J475="","",DMA!J475)</f>
        <v/>
      </c>
      <c r="AE472" s="199" t="str">
        <f>IF(DMA!L475="","",DMA!L475)</f>
        <v/>
      </c>
      <c r="AF472" s="199" t="str">
        <f>IF(DMA!T475="","",DMA!T475)</f>
        <v/>
      </c>
    </row>
    <row r="473" spans="6:32" x14ac:dyDescent="0.25">
      <c r="F473" s="767"/>
      <c r="AA473" s="6">
        <f t="shared" si="24"/>
        <v>1</v>
      </c>
      <c r="AB473" s="199" t="str">
        <f>IF(DMA!A476="","",DMA!A476)</f>
        <v/>
      </c>
      <c r="AC473" s="199" t="str">
        <f>IF(DMA!$E476="","",DMA!$E476/5*100)</f>
        <v/>
      </c>
      <c r="AD473" s="199" t="str">
        <f>IF(DMA!J476="","",DMA!J476)</f>
        <v/>
      </c>
      <c r="AE473" s="199" t="str">
        <f>IF(DMA!L476="","",DMA!L476)</f>
        <v/>
      </c>
      <c r="AF473" s="199" t="str">
        <f>IF(DMA!T476="","",DMA!T476)</f>
        <v/>
      </c>
    </row>
    <row r="474" spans="6:32" x14ac:dyDescent="0.25">
      <c r="F474" s="766"/>
      <c r="AA474" s="6">
        <f t="shared" si="24"/>
        <v>1</v>
      </c>
      <c r="AB474" s="199" t="str">
        <f>IF(DMA!A477="","",DMA!A477)</f>
        <v/>
      </c>
      <c r="AC474" s="199" t="str">
        <f>IF(DMA!$E477="","",DMA!$E477/5*100)</f>
        <v/>
      </c>
      <c r="AD474" s="199" t="str">
        <f>IF(DMA!J477="","",DMA!J477)</f>
        <v/>
      </c>
      <c r="AE474" s="199" t="str">
        <f>IF(DMA!L477="","",DMA!L477)</f>
        <v/>
      </c>
      <c r="AF474" s="199" t="str">
        <f>IF(DMA!T477="","",DMA!T477)</f>
        <v/>
      </c>
    </row>
    <row r="475" spans="6:32" x14ac:dyDescent="0.25">
      <c r="F475" s="767"/>
      <c r="AA475" s="6">
        <f t="shared" si="24"/>
        <v>1</v>
      </c>
      <c r="AB475" s="199" t="str">
        <f>IF(DMA!A478="","",DMA!A478)</f>
        <v/>
      </c>
      <c r="AC475" s="199" t="str">
        <f>IF(DMA!$E478="","",DMA!$E478/5*100)</f>
        <v/>
      </c>
      <c r="AD475" s="199" t="str">
        <f>IF(DMA!J478="","",DMA!J478)</f>
        <v/>
      </c>
      <c r="AE475" s="199" t="str">
        <f>IF(DMA!L478="","",DMA!L478)</f>
        <v/>
      </c>
      <c r="AF475" s="199" t="str">
        <f>IF(DMA!T478="","",DMA!T478)</f>
        <v/>
      </c>
    </row>
    <row r="476" spans="6:32" x14ac:dyDescent="0.25">
      <c r="F476" s="766"/>
      <c r="AA476" s="6">
        <f t="shared" si="24"/>
        <v>1</v>
      </c>
      <c r="AB476" s="199" t="str">
        <f>IF(DMA!A479="","",DMA!A479)</f>
        <v/>
      </c>
      <c r="AC476" s="199" t="str">
        <f>IF(DMA!$E479="","",DMA!$E479/5*100)</f>
        <v/>
      </c>
      <c r="AD476" s="199" t="str">
        <f>IF(DMA!J479="","",DMA!J479)</f>
        <v/>
      </c>
      <c r="AE476" s="199" t="str">
        <f>IF(DMA!L479="","",DMA!L479)</f>
        <v/>
      </c>
      <c r="AF476" s="199" t="str">
        <f>IF(DMA!T479="","",DMA!T479)</f>
        <v/>
      </c>
    </row>
    <row r="477" spans="6:32" x14ac:dyDescent="0.25">
      <c r="F477" s="767"/>
      <c r="AA477" s="6">
        <f t="shared" si="24"/>
        <v>1</v>
      </c>
      <c r="AB477" s="199" t="str">
        <f>IF(DMA!A480="","",DMA!A480)</f>
        <v/>
      </c>
      <c r="AC477" s="199" t="str">
        <f>IF(DMA!$E480="","",DMA!$E480/5*100)</f>
        <v/>
      </c>
      <c r="AD477" s="199" t="str">
        <f>IF(DMA!J480="","",DMA!J480)</f>
        <v/>
      </c>
      <c r="AE477" s="199" t="str">
        <f>IF(DMA!L480="","",DMA!L480)</f>
        <v/>
      </c>
      <c r="AF477" s="199" t="str">
        <f>IF(DMA!T480="","",DMA!T480)</f>
        <v/>
      </c>
    </row>
    <row r="478" spans="6:32" x14ac:dyDescent="0.25">
      <c r="F478" s="766"/>
      <c r="AA478" s="6">
        <f t="shared" si="24"/>
        <v>1</v>
      </c>
      <c r="AB478" s="199" t="str">
        <f>IF(DMA!A481="","",DMA!A481)</f>
        <v/>
      </c>
      <c r="AC478" s="199" t="str">
        <f>IF(DMA!$E481="","",DMA!$E481/5*100)</f>
        <v/>
      </c>
      <c r="AD478" s="199" t="str">
        <f>IF(DMA!J481="","",DMA!J481)</f>
        <v/>
      </c>
      <c r="AE478" s="199" t="str">
        <f>IF(DMA!L481="","",DMA!L481)</f>
        <v/>
      </c>
      <c r="AF478" s="199" t="str">
        <f>IF(DMA!T481="","",DMA!T481)</f>
        <v/>
      </c>
    </row>
    <row r="479" spans="6:32" x14ac:dyDescent="0.25">
      <c r="F479" s="767"/>
      <c r="AA479" s="6">
        <f t="shared" si="24"/>
        <v>1</v>
      </c>
      <c r="AB479" s="199" t="str">
        <f>IF(DMA!A482="","",DMA!A482)</f>
        <v/>
      </c>
      <c r="AC479" s="199" t="str">
        <f>IF(DMA!$E482="","",DMA!$E482/5*100)</f>
        <v/>
      </c>
      <c r="AD479" s="199" t="str">
        <f>IF(DMA!J482="","",DMA!J482)</f>
        <v/>
      </c>
      <c r="AE479" s="199" t="str">
        <f>IF(DMA!L482="","",DMA!L482)</f>
        <v/>
      </c>
      <c r="AF479" s="199" t="str">
        <f>IF(DMA!T482="","",DMA!T482)</f>
        <v/>
      </c>
    </row>
    <row r="480" spans="6:32" x14ac:dyDescent="0.25">
      <c r="F480" s="767"/>
      <c r="AA480" s="6">
        <f t="shared" si="24"/>
        <v>1</v>
      </c>
      <c r="AB480" s="199" t="str">
        <f>IF(DMA!A483="","",DMA!A483)</f>
        <v/>
      </c>
      <c r="AC480" s="199" t="str">
        <f>IF(DMA!$E483="","",DMA!$E483/5*100)</f>
        <v/>
      </c>
      <c r="AD480" s="199" t="str">
        <f>IF(DMA!J483="","",DMA!J483)</f>
        <v/>
      </c>
      <c r="AE480" s="199" t="str">
        <f>IF(DMA!L483="","",DMA!L483)</f>
        <v/>
      </c>
      <c r="AF480" s="199" t="str">
        <f>IF(DMA!T483="","",DMA!T483)</f>
        <v/>
      </c>
    </row>
    <row r="481" spans="6:32" x14ac:dyDescent="0.25">
      <c r="F481" s="766"/>
      <c r="AA481" s="6">
        <f t="shared" si="24"/>
        <v>1</v>
      </c>
      <c r="AB481" s="199" t="str">
        <f>IF(DMA!A484="","",DMA!A484)</f>
        <v/>
      </c>
      <c r="AC481" s="199" t="str">
        <f>IF(DMA!$E484="","",DMA!$E484/5*100)</f>
        <v/>
      </c>
      <c r="AD481" s="199" t="str">
        <f>IF(DMA!J484="","",DMA!J484)</f>
        <v/>
      </c>
      <c r="AE481" s="199" t="str">
        <f>IF(DMA!L484="","",DMA!L484)</f>
        <v/>
      </c>
      <c r="AF481" s="199" t="str">
        <f>IF(DMA!T484="","",DMA!T484)</f>
        <v/>
      </c>
    </row>
    <row r="482" spans="6:32" x14ac:dyDescent="0.25">
      <c r="F482" s="766"/>
      <c r="AA482" s="6">
        <f t="shared" si="24"/>
        <v>1</v>
      </c>
      <c r="AB482" s="199" t="str">
        <f>IF(DMA!A485="","",DMA!A485)</f>
        <v/>
      </c>
      <c r="AC482" s="199" t="str">
        <f>IF(DMA!$E485="","",DMA!$E485/5*100)</f>
        <v/>
      </c>
      <c r="AD482" s="199" t="str">
        <f>IF(DMA!J485="","",DMA!J485)</f>
        <v/>
      </c>
      <c r="AE482" s="199" t="str">
        <f>IF(DMA!L485="","",DMA!L485)</f>
        <v/>
      </c>
      <c r="AF482" s="199" t="str">
        <f>IF(DMA!T485="","",DMA!T485)</f>
        <v/>
      </c>
    </row>
    <row r="483" spans="6:32" x14ac:dyDescent="0.25">
      <c r="F483" s="767"/>
      <c r="AA483" s="6">
        <f t="shared" si="24"/>
        <v>1</v>
      </c>
      <c r="AB483" s="199" t="str">
        <f>IF(DMA!A486="","",DMA!A486)</f>
        <v/>
      </c>
      <c r="AC483" s="199" t="str">
        <f>IF(DMA!$E486="","",DMA!$E486/5*100)</f>
        <v/>
      </c>
      <c r="AD483" s="199" t="str">
        <f>IF(DMA!J486="","",DMA!J486)</f>
        <v/>
      </c>
      <c r="AE483" s="199" t="str">
        <f>IF(DMA!L486="","",DMA!L486)</f>
        <v/>
      </c>
      <c r="AF483" s="199" t="str">
        <f>IF(DMA!T486="","",DMA!T486)</f>
        <v/>
      </c>
    </row>
    <row r="484" spans="6:32" x14ac:dyDescent="0.25">
      <c r="F484" s="767"/>
      <c r="AA484" s="6">
        <f t="shared" si="24"/>
        <v>1</v>
      </c>
      <c r="AB484" s="199" t="str">
        <f>IF(DMA!A487="","",DMA!A487)</f>
        <v/>
      </c>
      <c r="AC484" s="199" t="str">
        <f>IF(DMA!$E487="","",DMA!$E487/5*100)</f>
        <v/>
      </c>
      <c r="AD484" s="199" t="str">
        <f>IF(DMA!J487="","",DMA!J487)</f>
        <v/>
      </c>
      <c r="AE484" s="199" t="str">
        <f>IF(DMA!L487="","",DMA!L487)</f>
        <v/>
      </c>
      <c r="AF484" s="199" t="str">
        <f>IF(DMA!T487="","",DMA!T487)</f>
        <v/>
      </c>
    </row>
    <row r="485" spans="6:32" x14ac:dyDescent="0.25">
      <c r="F485" s="766"/>
      <c r="AA485" s="6">
        <f t="shared" si="24"/>
        <v>1</v>
      </c>
      <c r="AB485" s="199" t="str">
        <f>IF(DMA!A488="","",DMA!A488)</f>
        <v/>
      </c>
      <c r="AC485" s="199" t="str">
        <f>IF(DMA!$E488="","",DMA!$E488/5*100)</f>
        <v/>
      </c>
      <c r="AD485" s="199" t="str">
        <f>IF(DMA!J488="","",DMA!J488)</f>
        <v/>
      </c>
      <c r="AE485" s="199" t="str">
        <f>IF(DMA!L488="","",DMA!L488)</f>
        <v/>
      </c>
      <c r="AF485" s="199" t="str">
        <f>IF(DMA!T488="","",DMA!T488)</f>
        <v/>
      </c>
    </row>
    <row r="486" spans="6:32" x14ac:dyDescent="0.25">
      <c r="F486" s="767"/>
      <c r="AA486" s="6">
        <f t="shared" si="24"/>
        <v>1</v>
      </c>
      <c r="AB486" s="199" t="str">
        <f>IF(DMA!A489="","",DMA!A489)</f>
        <v/>
      </c>
      <c r="AC486" s="199" t="str">
        <f>IF(DMA!$E489="","",DMA!$E489/5*100)</f>
        <v/>
      </c>
      <c r="AD486" s="199" t="str">
        <f>IF(DMA!J489="","",DMA!J489)</f>
        <v/>
      </c>
      <c r="AE486" s="199" t="str">
        <f>IF(DMA!L489="","",DMA!L489)</f>
        <v/>
      </c>
      <c r="AF486" s="199" t="str">
        <f>IF(DMA!T489="","",DMA!T489)</f>
        <v/>
      </c>
    </row>
    <row r="487" spans="6:32" x14ac:dyDescent="0.25">
      <c r="F487" s="766"/>
      <c r="AA487" s="6">
        <f t="shared" si="24"/>
        <v>1</v>
      </c>
      <c r="AB487" s="199" t="str">
        <f>IF(DMA!A490="","",DMA!A490)</f>
        <v/>
      </c>
      <c r="AC487" s="199" t="str">
        <f>IF(DMA!$E490="","",DMA!$E490/5*100)</f>
        <v/>
      </c>
      <c r="AD487" s="199" t="str">
        <f>IF(DMA!J490="","",DMA!J490)</f>
        <v/>
      </c>
      <c r="AE487" s="199" t="str">
        <f>IF(DMA!L490="","",DMA!L490)</f>
        <v/>
      </c>
      <c r="AF487" s="199" t="str">
        <f>IF(DMA!T490="","",DMA!T490)</f>
        <v/>
      </c>
    </row>
    <row r="488" spans="6:32" x14ac:dyDescent="0.25">
      <c r="F488" s="767"/>
      <c r="AA488" s="6">
        <f t="shared" si="24"/>
        <v>1</v>
      </c>
      <c r="AB488" s="199" t="str">
        <f>IF(DMA!A491="","",DMA!A491)</f>
        <v/>
      </c>
      <c r="AC488" s="199" t="str">
        <f>IF(DMA!$E491="","",DMA!$E491/5*100)</f>
        <v/>
      </c>
      <c r="AD488" s="199" t="str">
        <f>IF(DMA!J491="","",DMA!J491)</f>
        <v/>
      </c>
      <c r="AE488" s="199" t="str">
        <f>IF(DMA!L491="","",DMA!L491)</f>
        <v/>
      </c>
      <c r="AF488" s="199" t="str">
        <f>IF(DMA!T491="","",DMA!T491)</f>
        <v/>
      </c>
    </row>
    <row r="489" spans="6:32" x14ac:dyDescent="0.25">
      <c r="F489" s="766"/>
      <c r="AA489" s="6">
        <f t="shared" si="24"/>
        <v>1</v>
      </c>
      <c r="AB489" s="199" t="str">
        <f>IF(DMA!A492="","",DMA!A492)</f>
        <v/>
      </c>
      <c r="AC489" s="199" t="str">
        <f>IF(DMA!$E492="","",DMA!$E492/5*100)</f>
        <v/>
      </c>
      <c r="AD489" s="199" t="str">
        <f>IF(DMA!J492="","",DMA!J492)</f>
        <v/>
      </c>
      <c r="AE489" s="199" t="str">
        <f>IF(DMA!L492="","",DMA!L492)</f>
        <v/>
      </c>
      <c r="AF489" s="199" t="str">
        <f>IF(DMA!T492="","",DMA!T492)</f>
        <v/>
      </c>
    </row>
    <row r="490" spans="6:32" x14ac:dyDescent="0.25">
      <c r="F490" s="766"/>
      <c r="AA490" s="6">
        <f t="shared" si="24"/>
        <v>1</v>
      </c>
      <c r="AB490" s="199" t="str">
        <f>IF(DMA!A493="","",DMA!A493)</f>
        <v/>
      </c>
      <c r="AC490" s="199" t="str">
        <f>IF(DMA!$E493="","",DMA!$E493/5*100)</f>
        <v/>
      </c>
      <c r="AD490" s="199" t="str">
        <f>IF(DMA!J493="","",DMA!J493)</f>
        <v/>
      </c>
      <c r="AE490" s="199" t="str">
        <f>IF(DMA!L493="","",DMA!L493)</f>
        <v/>
      </c>
      <c r="AF490" s="199" t="str">
        <f>IF(DMA!T493="","",DMA!T493)</f>
        <v/>
      </c>
    </row>
    <row r="491" spans="6:32" x14ac:dyDescent="0.25">
      <c r="F491" s="767"/>
      <c r="AA491" s="6">
        <f t="shared" si="24"/>
        <v>1</v>
      </c>
      <c r="AB491" s="199" t="str">
        <f>IF(DMA!A494="","",DMA!A494)</f>
        <v/>
      </c>
      <c r="AC491" s="199" t="str">
        <f>IF(DMA!$E494="","",DMA!$E494/5*100)</f>
        <v/>
      </c>
      <c r="AD491" s="199" t="str">
        <f>IF(DMA!J494="","",DMA!J494)</f>
        <v/>
      </c>
      <c r="AE491" s="199" t="str">
        <f>IF(DMA!L494="","",DMA!L494)</f>
        <v/>
      </c>
      <c r="AF491" s="199" t="str">
        <f>IF(DMA!T494="","",DMA!T494)</f>
        <v/>
      </c>
    </row>
    <row r="492" spans="6:32" x14ac:dyDescent="0.25">
      <c r="F492" s="767"/>
      <c r="AA492" s="6">
        <f t="shared" si="24"/>
        <v>1</v>
      </c>
      <c r="AB492" s="199" t="str">
        <f>IF(DMA!A495="","",DMA!A495)</f>
        <v/>
      </c>
      <c r="AC492" s="199" t="str">
        <f>IF(DMA!$E495="","",DMA!$E495/5*100)</f>
        <v/>
      </c>
      <c r="AD492" s="199" t="str">
        <f>IF(DMA!J495="","",DMA!J495)</f>
        <v/>
      </c>
      <c r="AE492" s="199" t="str">
        <f>IF(DMA!L495="","",DMA!L495)</f>
        <v/>
      </c>
      <c r="AF492" s="199" t="str">
        <f>IF(DMA!T495="","",DMA!T495)</f>
        <v/>
      </c>
    </row>
    <row r="493" spans="6:32" x14ac:dyDescent="0.25">
      <c r="F493" s="766"/>
      <c r="AA493" s="6">
        <f t="shared" si="24"/>
        <v>1</v>
      </c>
      <c r="AB493" s="199" t="str">
        <f>IF(DMA!A496="","",DMA!A496)</f>
        <v/>
      </c>
      <c r="AC493" s="199" t="str">
        <f>IF(DMA!$E496="","",DMA!$E496/5*100)</f>
        <v/>
      </c>
      <c r="AD493" s="199" t="str">
        <f>IF(DMA!J496="","",DMA!J496)</f>
        <v/>
      </c>
      <c r="AE493" s="199" t="str">
        <f>IF(DMA!L496="","",DMA!L496)</f>
        <v/>
      </c>
      <c r="AF493" s="199" t="str">
        <f>IF(DMA!T496="","",DMA!T496)</f>
        <v/>
      </c>
    </row>
    <row r="494" spans="6:32" x14ac:dyDescent="0.25">
      <c r="F494" s="766"/>
      <c r="AA494" s="6">
        <f t="shared" si="24"/>
        <v>1</v>
      </c>
      <c r="AB494" s="199" t="str">
        <f>IF(DMA!A497="","",DMA!A497)</f>
        <v/>
      </c>
      <c r="AC494" s="199" t="str">
        <f>IF(DMA!$E497="","",DMA!$E497/5*100)</f>
        <v/>
      </c>
      <c r="AD494" s="199" t="str">
        <f>IF(DMA!J497="","",DMA!J497)</f>
        <v/>
      </c>
      <c r="AE494" s="199" t="str">
        <f>IF(DMA!L497="","",DMA!L497)</f>
        <v/>
      </c>
      <c r="AF494" s="199" t="str">
        <f>IF(DMA!T497="","",DMA!T497)</f>
        <v/>
      </c>
    </row>
    <row r="495" spans="6:32" x14ac:dyDescent="0.25">
      <c r="F495" s="766"/>
      <c r="AA495" s="6">
        <f t="shared" si="24"/>
        <v>1</v>
      </c>
      <c r="AB495" s="199" t="str">
        <f>IF(DMA!A498="","",DMA!A498)</f>
        <v/>
      </c>
      <c r="AC495" s="199" t="str">
        <f>IF(DMA!$E498="","",DMA!$E498/5*100)</f>
        <v/>
      </c>
      <c r="AD495" s="199" t="str">
        <f>IF(DMA!J498="","",DMA!J498)</f>
        <v/>
      </c>
      <c r="AE495" s="199" t="str">
        <f>IF(DMA!L498="","",DMA!L498)</f>
        <v/>
      </c>
      <c r="AF495" s="199" t="str">
        <f>IF(DMA!T498="","",DMA!T498)</f>
        <v/>
      </c>
    </row>
    <row r="496" spans="6:32" x14ac:dyDescent="0.25">
      <c r="F496" s="766"/>
      <c r="AA496" s="6">
        <f t="shared" si="24"/>
        <v>1</v>
      </c>
      <c r="AB496" s="199" t="str">
        <f>IF(DMA!A499="","",DMA!A499)</f>
        <v/>
      </c>
      <c r="AC496" s="199" t="str">
        <f>IF(DMA!$E499="","",DMA!$E499/5*100)</f>
        <v/>
      </c>
      <c r="AD496" s="199" t="str">
        <f>IF(DMA!J499="","",DMA!J499)</f>
        <v/>
      </c>
      <c r="AE496" s="199" t="str">
        <f>IF(DMA!L499="","",DMA!L499)</f>
        <v/>
      </c>
      <c r="AF496" s="199" t="str">
        <f>IF(DMA!T499="","",DMA!T499)</f>
        <v/>
      </c>
    </row>
    <row r="497" spans="6:32" x14ac:dyDescent="0.25">
      <c r="F497" s="767"/>
      <c r="AA497" s="6">
        <f t="shared" si="24"/>
        <v>1</v>
      </c>
      <c r="AB497" s="199" t="str">
        <f>IF(DMA!A500="","",DMA!A500)</f>
        <v/>
      </c>
      <c r="AC497" s="199">
        <f>IF(DMA!$E500="","",DMA!$E500/5*100)</f>
        <v>20</v>
      </c>
      <c r="AD497" s="199" t="str">
        <f>IF(DMA!J500="","",DMA!J500)</f>
        <v/>
      </c>
      <c r="AE497" s="199" t="str">
        <f>IF(DMA!L500="","",DMA!L500)</f>
        <v/>
      </c>
      <c r="AF497" s="199" t="str">
        <f>IF(DMA!T500="","",DMA!T500)</f>
        <v/>
      </c>
    </row>
    <row r="498" spans="6:32" x14ac:dyDescent="0.25">
      <c r="F498" s="767"/>
      <c r="AA498" s="6">
        <f t="shared" si="24"/>
        <v>1</v>
      </c>
      <c r="AB498" s="199" t="str">
        <f>IF(DMA!A501="","",DMA!A501)</f>
        <v/>
      </c>
      <c r="AC498" s="199" t="str">
        <f>IF(DMA!$E501="","",DMA!$E501/5*100)</f>
        <v/>
      </c>
      <c r="AD498" s="199" t="str">
        <f>IF(DMA!J501="","",DMA!J501)</f>
        <v/>
      </c>
      <c r="AE498" s="199" t="str">
        <f>IF(DMA!L501="","",DMA!L501)</f>
        <v/>
      </c>
      <c r="AF498" s="199" t="str">
        <f>IF(DMA!T501="","",DMA!T501)</f>
        <v/>
      </c>
    </row>
    <row r="499" spans="6:32" x14ac:dyDescent="0.25">
      <c r="F499" s="766"/>
      <c r="AA499" s="6">
        <f t="shared" si="24"/>
        <v>1</v>
      </c>
      <c r="AB499" s="199" t="str">
        <f>IF(DMA!A502="","",DMA!A502)</f>
        <v/>
      </c>
      <c r="AC499" s="199" t="str">
        <f>IF(DMA!$E502="","",DMA!$E502/5*100)</f>
        <v/>
      </c>
      <c r="AD499" s="199" t="str">
        <f>IF(DMA!J502="","",DMA!J502)</f>
        <v/>
      </c>
      <c r="AE499" s="199" t="str">
        <f>IF(DMA!L502="","",DMA!L502)</f>
        <v/>
      </c>
      <c r="AF499" s="199" t="str">
        <f>IF(DMA!T502="","",DMA!T502)</f>
        <v/>
      </c>
    </row>
    <row r="500" spans="6:32" x14ac:dyDescent="0.25">
      <c r="F500" s="766"/>
      <c r="AA500" s="6">
        <f t="shared" si="24"/>
        <v>1</v>
      </c>
      <c r="AB500" s="199" t="str">
        <f>IF(DMA!A503="","",DMA!A503)</f>
        <v/>
      </c>
      <c r="AC500" s="199" t="str">
        <f>IF(DMA!$E503="","",DMA!$E503/5*100)</f>
        <v/>
      </c>
      <c r="AD500" s="199" t="str">
        <f>IF(DMA!J503="","",DMA!J503)</f>
        <v/>
      </c>
      <c r="AE500" s="199" t="str">
        <f>IF(DMA!L503="","",DMA!L503)</f>
        <v/>
      </c>
      <c r="AF500" s="199" t="str">
        <f>IF(DMA!T503="","",DMA!T503)</f>
        <v/>
      </c>
    </row>
    <row r="501" spans="6:32" x14ac:dyDescent="0.25">
      <c r="F501" s="766"/>
      <c r="AB501" s="6"/>
    </row>
    <row r="502" spans="6:32" x14ac:dyDescent="0.25">
      <c r="F502" s="767"/>
      <c r="AB502" s="6"/>
    </row>
    <row r="503" spans="6:32" x14ac:dyDescent="0.25">
      <c r="F503" s="766"/>
      <c r="AB503" s="6"/>
    </row>
    <row r="504" spans="6:32" x14ac:dyDescent="0.25">
      <c r="F504" s="767"/>
    </row>
    <row r="505" spans="6:32" x14ac:dyDescent="0.25">
      <c r="F505" s="766"/>
    </row>
    <row r="506" spans="6:32" x14ac:dyDescent="0.25">
      <c r="F506" s="767"/>
    </row>
    <row r="507" spans="6:32" x14ac:dyDescent="0.25">
      <c r="F507" s="767"/>
    </row>
    <row r="508" spans="6:32" x14ac:dyDescent="0.25">
      <c r="F508" s="766"/>
    </row>
    <row r="509" spans="6:32" x14ac:dyDescent="0.25">
      <c r="F509" s="766"/>
    </row>
    <row r="510" spans="6:32" x14ac:dyDescent="0.25">
      <c r="F510" s="767"/>
    </row>
    <row r="511" spans="6:32" x14ac:dyDescent="0.25">
      <c r="F511" s="767"/>
    </row>
    <row r="512" spans="6:32" x14ac:dyDescent="0.25">
      <c r="F512" s="766"/>
    </row>
    <row r="513" spans="6:6" x14ac:dyDescent="0.25">
      <c r="F513" s="767"/>
    </row>
    <row r="514" spans="6:6" x14ac:dyDescent="0.25">
      <c r="F514" s="766"/>
    </row>
    <row r="515" spans="6:6" x14ac:dyDescent="0.25">
      <c r="F515" s="766"/>
    </row>
    <row r="516" spans="6:6" x14ac:dyDescent="0.25">
      <c r="F516" s="766"/>
    </row>
    <row r="517" spans="6:6" x14ac:dyDescent="0.25">
      <c r="F517" s="767"/>
    </row>
    <row r="518" spans="6:6" x14ac:dyDescent="0.25">
      <c r="F518" s="767"/>
    </row>
    <row r="519" spans="6:6" x14ac:dyDescent="0.25">
      <c r="F519" s="766"/>
    </row>
    <row r="520" spans="6:6" x14ac:dyDescent="0.25">
      <c r="F520" s="766"/>
    </row>
    <row r="521" spans="6:6" x14ac:dyDescent="0.25">
      <c r="F521" s="766"/>
    </row>
    <row r="522" spans="6:6" x14ac:dyDescent="0.25">
      <c r="F522" s="767"/>
    </row>
    <row r="523" spans="6:6" x14ac:dyDescent="0.25">
      <c r="F523" s="767"/>
    </row>
    <row r="524" spans="6:6" x14ac:dyDescent="0.25">
      <c r="F524" s="767"/>
    </row>
    <row r="525" spans="6:6" x14ac:dyDescent="0.25">
      <c r="F525" s="767"/>
    </row>
    <row r="526" spans="6:6" x14ac:dyDescent="0.25">
      <c r="F526" s="766"/>
    </row>
    <row r="527" spans="6:6" x14ac:dyDescent="0.25">
      <c r="F527" s="766"/>
    </row>
    <row r="528" spans="6:6" x14ac:dyDescent="0.25">
      <c r="F528" s="766"/>
    </row>
    <row r="529" spans="6:6" x14ac:dyDescent="0.25">
      <c r="F529" s="766"/>
    </row>
    <row r="530" spans="6:6" x14ac:dyDescent="0.25">
      <c r="F530" s="768"/>
    </row>
    <row r="531" spans="6:6" x14ac:dyDescent="0.25">
      <c r="F531" s="768"/>
    </row>
    <row r="532" spans="6:6" x14ac:dyDescent="0.25">
      <c r="F532" s="766"/>
    </row>
    <row r="533" spans="6:6" x14ac:dyDescent="0.25">
      <c r="F533" s="768"/>
    </row>
    <row r="534" spans="6:6" x14ac:dyDescent="0.25">
      <c r="F534" s="766"/>
    </row>
    <row r="535" spans="6:6" x14ac:dyDescent="0.25">
      <c r="F535" s="766"/>
    </row>
    <row r="536" spans="6:6" x14ac:dyDescent="0.25">
      <c r="F536" s="766"/>
    </row>
    <row r="537" spans="6:6" x14ac:dyDescent="0.25">
      <c r="F537" s="766"/>
    </row>
    <row r="538" spans="6:6" x14ac:dyDescent="0.25">
      <c r="F538" s="766"/>
    </row>
    <row r="539" spans="6:6" x14ac:dyDescent="0.25">
      <c r="F539" s="768"/>
    </row>
    <row r="540" spans="6:6" x14ac:dyDescent="0.25">
      <c r="F540" s="766"/>
    </row>
    <row r="541" spans="6:6" x14ac:dyDescent="0.25">
      <c r="F541" s="766"/>
    </row>
    <row r="542" spans="6:6" x14ac:dyDescent="0.25">
      <c r="F542" s="768"/>
    </row>
    <row r="543" spans="6:6" x14ac:dyDescent="0.25">
      <c r="F543" s="766"/>
    </row>
    <row r="544" spans="6:6" x14ac:dyDescent="0.25">
      <c r="F544" s="768"/>
    </row>
    <row r="545" spans="6:6" x14ac:dyDescent="0.25">
      <c r="F545" s="768"/>
    </row>
    <row r="546" spans="6:6" x14ac:dyDescent="0.25">
      <c r="F546" s="767"/>
    </row>
    <row r="547" spans="6:6" x14ac:dyDescent="0.25">
      <c r="F547" s="768"/>
    </row>
    <row r="548" spans="6:6" x14ac:dyDescent="0.25">
      <c r="F548" s="768"/>
    </row>
    <row r="549" spans="6:6" x14ac:dyDescent="0.25">
      <c r="F549" s="767"/>
    </row>
    <row r="550" spans="6:6" x14ac:dyDescent="0.25">
      <c r="F550" s="766"/>
    </row>
    <row r="551" spans="6:6" x14ac:dyDescent="0.25">
      <c r="F551" s="767"/>
    </row>
    <row r="552" spans="6:6" x14ac:dyDescent="0.25">
      <c r="F552" s="766"/>
    </row>
    <row r="553" spans="6:6" x14ac:dyDescent="0.25">
      <c r="F553" s="767"/>
    </row>
    <row r="554" spans="6:6" x14ac:dyDescent="0.25">
      <c r="F554" s="767"/>
    </row>
    <row r="555" spans="6:6" x14ac:dyDescent="0.25">
      <c r="F555" s="767"/>
    </row>
    <row r="556" spans="6:6" x14ac:dyDescent="0.25">
      <c r="F556" s="767"/>
    </row>
    <row r="557" spans="6:6" x14ac:dyDescent="0.25">
      <c r="F557" s="766"/>
    </row>
    <row r="558" spans="6:6" x14ac:dyDescent="0.25">
      <c r="F558" s="766"/>
    </row>
    <row r="559" spans="6:6" x14ac:dyDescent="0.25">
      <c r="F559" s="768"/>
    </row>
    <row r="560" spans="6:6" x14ac:dyDescent="0.25">
      <c r="F560" s="766"/>
    </row>
    <row r="561" spans="6:6" x14ac:dyDescent="0.25">
      <c r="F561" s="767"/>
    </row>
    <row r="562" spans="6:6" x14ac:dyDescent="0.25">
      <c r="F562" s="766"/>
    </row>
    <row r="563" spans="6:6" x14ac:dyDescent="0.25">
      <c r="F563" s="767"/>
    </row>
    <row r="564" spans="6:6" x14ac:dyDescent="0.25">
      <c r="F564" s="766"/>
    </row>
    <row r="565" spans="6:6" x14ac:dyDescent="0.25">
      <c r="F565" s="766"/>
    </row>
    <row r="566" spans="6:6" x14ac:dyDescent="0.25">
      <c r="F566" s="767"/>
    </row>
    <row r="567" spans="6:6" x14ac:dyDescent="0.25">
      <c r="F567" s="766"/>
    </row>
    <row r="568" spans="6:6" x14ac:dyDescent="0.25">
      <c r="F568" s="768"/>
    </row>
    <row r="569" spans="6:6" x14ac:dyDescent="0.25">
      <c r="F569" s="768"/>
    </row>
    <row r="570" spans="6:6" x14ac:dyDescent="0.25">
      <c r="F570" s="766"/>
    </row>
    <row r="571" spans="6:6" x14ac:dyDescent="0.25">
      <c r="F571" s="768"/>
    </row>
    <row r="572" spans="6:6" x14ac:dyDescent="0.25">
      <c r="F572" s="767"/>
    </row>
    <row r="573" spans="6:6" x14ac:dyDescent="0.25">
      <c r="F573" s="766"/>
    </row>
    <row r="574" spans="6:6" x14ac:dyDescent="0.25">
      <c r="F574" s="767"/>
    </row>
    <row r="575" spans="6:6" x14ac:dyDescent="0.25">
      <c r="F575" s="766"/>
    </row>
    <row r="576" spans="6:6" x14ac:dyDescent="0.25">
      <c r="F576" s="767"/>
    </row>
    <row r="577" spans="6:6" x14ac:dyDescent="0.25">
      <c r="F577" s="766"/>
    </row>
    <row r="578" spans="6:6" x14ac:dyDescent="0.25">
      <c r="F578" s="767"/>
    </row>
    <row r="579" spans="6:6" x14ac:dyDescent="0.25">
      <c r="F579" s="766"/>
    </row>
    <row r="580" spans="6:6" x14ac:dyDescent="0.25">
      <c r="F580" s="767"/>
    </row>
    <row r="581" spans="6:6" x14ac:dyDescent="0.25">
      <c r="F581" s="766"/>
    </row>
    <row r="582" spans="6:6" x14ac:dyDescent="0.25">
      <c r="F582" s="766"/>
    </row>
    <row r="583" spans="6:6" x14ac:dyDescent="0.25">
      <c r="F583" s="766"/>
    </row>
    <row r="584" spans="6:6" x14ac:dyDescent="0.25">
      <c r="F584" s="766"/>
    </row>
    <row r="585" spans="6:6" x14ac:dyDescent="0.25">
      <c r="F585" s="767"/>
    </row>
    <row r="586" spans="6:6" x14ac:dyDescent="0.25">
      <c r="F586" s="767"/>
    </row>
    <row r="587" spans="6:6" x14ac:dyDescent="0.25">
      <c r="F587" s="767"/>
    </row>
    <row r="588" spans="6:6" x14ac:dyDescent="0.25">
      <c r="F588" s="766"/>
    </row>
    <row r="589" spans="6:6" x14ac:dyDescent="0.25">
      <c r="F589" s="766"/>
    </row>
    <row r="590" spans="6:6" x14ac:dyDescent="0.25">
      <c r="F590" s="766"/>
    </row>
    <row r="591" spans="6:6" x14ac:dyDescent="0.25">
      <c r="F591" s="767"/>
    </row>
    <row r="592" spans="6:6" x14ac:dyDescent="0.25">
      <c r="F592" s="767"/>
    </row>
    <row r="593" spans="6:6" x14ac:dyDescent="0.25">
      <c r="F593" s="766"/>
    </row>
    <row r="594" spans="6:6" x14ac:dyDescent="0.25">
      <c r="F594" s="767"/>
    </row>
    <row r="595" spans="6:6" x14ac:dyDescent="0.25">
      <c r="F595" s="767"/>
    </row>
    <row r="596" spans="6:6" x14ac:dyDescent="0.25">
      <c r="F596" s="766"/>
    </row>
    <row r="597" spans="6:6" x14ac:dyDescent="0.25">
      <c r="F597" s="766"/>
    </row>
    <row r="598" spans="6:6" x14ac:dyDescent="0.25">
      <c r="F598" s="767"/>
    </row>
    <row r="599" spans="6:6" x14ac:dyDescent="0.25">
      <c r="F599" s="767"/>
    </row>
    <row r="600" spans="6:6" x14ac:dyDescent="0.25">
      <c r="F600" s="766"/>
    </row>
    <row r="601" spans="6:6" x14ac:dyDescent="0.25">
      <c r="F601" s="767"/>
    </row>
    <row r="602" spans="6:6" x14ac:dyDescent="0.25">
      <c r="F602" s="767"/>
    </row>
    <row r="603" spans="6:6" x14ac:dyDescent="0.25">
      <c r="F603" s="767"/>
    </row>
    <row r="604" spans="6:6" x14ac:dyDescent="0.25">
      <c r="F604" s="766"/>
    </row>
    <row r="605" spans="6:6" x14ac:dyDescent="0.25">
      <c r="F605" s="766"/>
    </row>
    <row r="606" spans="6:6" x14ac:dyDescent="0.25">
      <c r="F606" s="767"/>
    </row>
    <row r="607" spans="6:6" x14ac:dyDescent="0.25">
      <c r="F607" s="766"/>
    </row>
    <row r="608" spans="6:6" x14ac:dyDescent="0.25">
      <c r="F608" s="766"/>
    </row>
    <row r="609" spans="6:6" x14ac:dyDescent="0.25">
      <c r="F609" s="766"/>
    </row>
    <row r="610" spans="6:6" x14ac:dyDescent="0.25">
      <c r="F610" s="767"/>
    </row>
    <row r="611" spans="6:6" x14ac:dyDescent="0.25">
      <c r="F611" s="766"/>
    </row>
    <row r="612" spans="6:6" x14ac:dyDescent="0.25">
      <c r="F612" s="767"/>
    </row>
    <row r="613" spans="6:6" x14ac:dyDescent="0.25">
      <c r="F613" s="766"/>
    </row>
    <row r="614" spans="6:6" x14ac:dyDescent="0.25">
      <c r="F614" s="767"/>
    </row>
    <row r="615" spans="6:6" x14ac:dyDescent="0.25">
      <c r="F615" s="766"/>
    </row>
    <row r="616" spans="6:6" x14ac:dyDescent="0.25">
      <c r="F616" s="767"/>
    </row>
    <row r="617" spans="6:6" x14ac:dyDescent="0.25">
      <c r="F617" s="766"/>
    </row>
    <row r="618" spans="6:6" x14ac:dyDescent="0.25">
      <c r="F618" s="767"/>
    </row>
    <row r="619" spans="6:6" x14ac:dyDescent="0.25">
      <c r="F619" s="767"/>
    </row>
    <row r="620" spans="6:6" x14ac:dyDescent="0.25">
      <c r="F620" s="766"/>
    </row>
    <row r="621" spans="6:6" x14ac:dyDescent="0.25">
      <c r="F621" s="767"/>
    </row>
    <row r="622" spans="6:6" x14ac:dyDescent="0.25">
      <c r="F622" s="766"/>
    </row>
    <row r="623" spans="6:6" x14ac:dyDescent="0.25">
      <c r="F623" s="766"/>
    </row>
    <row r="624" spans="6:6" x14ac:dyDescent="0.25">
      <c r="F624" s="767"/>
    </row>
    <row r="625" spans="6:6" x14ac:dyDescent="0.25">
      <c r="F625" s="766"/>
    </row>
    <row r="626" spans="6:6" x14ac:dyDescent="0.25">
      <c r="F626" s="767"/>
    </row>
    <row r="627" spans="6:6" x14ac:dyDescent="0.25">
      <c r="F627" s="766"/>
    </row>
    <row r="628" spans="6:6" x14ac:dyDescent="0.25">
      <c r="F628" s="767"/>
    </row>
    <row r="629" spans="6:6" x14ac:dyDescent="0.25">
      <c r="F629" s="767"/>
    </row>
    <row r="630" spans="6:6" x14ac:dyDescent="0.25">
      <c r="F630" s="766"/>
    </row>
    <row r="631" spans="6:6" x14ac:dyDescent="0.25">
      <c r="F631" s="766"/>
    </row>
    <row r="632" spans="6:6" x14ac:dyDescent="0.25">
      <c r="F632" s="767"/>
    </row>
    <row r="633" spans="6:6" x14ac:dyDescent="0.25">
      <c r="F633" s="767"/>
    </row>
    <row r="634" spans="6:6" x14ac:dyDescent="0.25">
      <c r="F634" s="766"/>
    </row>
    <row r="635" spans="6:6" x14ac:dyDescent="0.25">
      <c r="F635" s="766"/>
    </row>
    <row r="636" spans="6:6" x14ac:dyDescent="0.25">
      <c r="F636" s="767"/>
    </row>
    <row r="637" spans="6:6" x14ac:dyDescent="0.25">
      <c r="F637" s="767"/>
    </row>
  </sheetData>
  <sortState xmlns:xlrd2="http://schemas.microsoft.com/office/spreadsheetml/2017/richdata2" ref="F3:F637">
    <sortCondition ref="F3:F637"/>
  </sortState>
  <phoneticPr fontId="8" type="noConversion"/>
  <hyperlinks>
    <hyperlink ref="I3" location="Instructions!A1" display="back" xr:uid="{E0090951-79D0-452B-BEED-13D9A0D13808}"/>
  </hyperlinks>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BO208"/>
  <sheetViews>
    <sheetView zoomScale="115" zoomScaleNormal="115" workbookViewId="0"/>
  </sheetViews>
  <sheetFormatPr defaultRowHeight="12.5" x14ac:dyDescent="0.25"/>
  <cols>
    <col min="1" max="1" width="18.1796875" customWidth="1"/>
    <col min="2" max="2" width="15" customWidth="1"/>
    <col min="3" max="3" width="10.54296875" customWidth="1"/>
    <col min="4" max="4" width="12.54296875" customWidth="1"/>
    <col min="5" max="5" width="13.453125" customWidth="1"/>
    <col min="6" max="6" width="6.81640625" customWidth="1"/>
    <col min="7" max="7" width="12.453125" customWidth="1"/>
    <col min="8" max="8" width="14.453125" customWidth="1"/>
    <col min="9" max="9" width="5.81640625" customWidth="1"/>
    <col min="10" max="10" width="13" customWidth="1"/>
    <col min="11" max="11" width="12.54296875" customWidth="1"/>
    <col min="12" max="12" width="5.453125" customWidth="1"/>
    <col min="13" max="13" width="10.453125" customWidth="1"/>
    <col min="14" max="14" width="21.54296875" bestFit="1" customWidth="1"/>
    <col min="15" max="15" width="15" customWidth="1"/>
    <col min="16" max="16" width="12.54296875" customWidth="1"/>
    <col min="23" max="23" width="18.453125" customWidth="1"/>
    <col min="24" max="24" width="18.54296875" customWidth="1"/>
    <col min="25" max="25" width="20" customWidth="1"/>
    <col min="26" max="26" width="16.54296875" customWidth="1"/>
    <col min="27" max="27" width="14.453125" customWidth="1"/>
    <col min="28" max="28" width="14" customWidth="1"/>
    <col min="30" max="30" width="11.1796875" customWidth="1"/>
    <col min="31" max="31" width="9.81640625" customWidth="1"/>
    <col min="35" max="35" width="14" customWidth="1"/>
    <col min="36" max="36" width="15.6328125" customWidth="1"/>
    <col min="37" max="37" width="14.1796875" customWidth="1"/>
    <col min="38" max="38" width="10" bestFit="1" customWidth="1"/>
    <col min="39" max="39" width="14.453125" customWidth="1"/>
    <col min="41" max="41" width="17.453125" customWidth="1"/>
    <col min="42" max="42" width="20.453125" customWidth="1"/>
    <col min="43" max="43" width="17.81640625" customWidth="1"/>
    <col min="44" max="44" width="13" customWidth="1"/>
    <col min="52" max="52" width="15.81640625" customWidth="1"/>
    <col min="53" max="53" width="13.1796875" customWidth="1"/>
    <col min="54" max="54" width="16.54296875" customWidth="1"/>
    <col min="55" max="55" width="13.81640625" customWidth="1"/>
    <col min="56" max="56" width="17.81640625" customWidth="1"/>
    <col min="57" max="57" width="12.453125" customWidth="1"/>
    <col min="58" max="58" width="13.54296875" customWidth="1"/>
    <col min="59" max="59" width="14.1796875" customWidth="1"/>
    <col min="60" max="60" width="13.54296875" customWidth="1"/>
    <col min="62" max="62" width="10.453125" customWidth="1"/>
    <col min="65" max="65" width="15.81640625" customWidth="1"/>
  </cols>
  <sheetData>
    <row r="1" spans="1:67" ht="13" x14ac:dyDescent="0.3">
      <c r="A1" s="8"/>
      <c r="B1" s="8"/>
      <c r="C1" s="8"/>
      <c r="D1" s="8"/>
      <c r="E1" s="8"/>
      <c r="F1" s="8"/>
      <c r="G1" s="8"/>
      <c r="H1" s="8"/>
      <c r="I1" s="8"/>
      <c r="J1" s="8"/>
      <c r="K1" s="8"/>
      <c r="L1" s="8"/>
      <c r="M1" s="8"/>
      <c r="N1" s="8"/>
      <c r="O1" s="8"/>
      <c r="P1" s="8"/>
      <c r="Q1" s="8"/>
      <c r="R1" s="8"/>
      <c r="S1" s="8"/>
      <c r="T1" s="8"/>
      <c r="U1" s="8"/>
      <c r="V1" s="8"/>
      <c r="W1" s="8"/>
      <c r="X1" s="8"/>
      <c r="Y1" s="8"/>
      <c r="Z1" s="8"/>
      <c r="AA1" s="8"/>
      <c r="AI1" s="1"/>
      <c r="AZ1" s="8"/>
      <c r="BA1" s="8"/>
      <c r="BB1" s="8"/>
    </row>
    <row r="3" spans="1:67" ht="23" x14ac:dyDescent="0.5">
      <c r="A3" s="29" t="s">
        <v>406</v>
      </c>
      <c r="G3" s="31" t="s">
        <v>268</v>
      </c>
      <c r="AI3" s="29" t="s">
        <v>99</v>
      </c>
    </row>
    <row r="4" spans="1:67" ht="13" thickBot="1" x14ac:dyDescent="0.3">
      <c r="BK4" s="187"/>
    </row>
    <row r="5" spans="1:67" ht="18" thickBot="1" x14ac:dyDescent="0.4">
      <c r="D5" s="30" t="s">
        <v>94</v>
      </c>
      <c r="E5" s="64">
        <f>SUM(B13:B199)</f>
        <v>0</v>
      </c>
      <c r="F5" s="64"/>
      <c r="G5" s="32" t="str">
        <f>IF(A13="","",COUNT(B13:B199)*AVERAGE(B13:B199)/STDEV(B13:B199))</f>
        <v/>
      </c>
      <c r="AI5" s="7" t="s">
        <v>2380</v>
      </c>
      <c r="AJ5" s="3"/>
      <c r="AO5" s="7" t="s">
        <v>117</v>
      </c>
    </row>
    <row r="6" spans="1:67" ht="16" thickBot="1" x14ac:dyDescent="0.4">
      <c r="AI6" s="3"/>
      <c r="AJ6" s="3"/>
      <c r="BJ6" s="187"/>
    </row>
    <row r="7" spans="1:67" ht="16" thickBot="1" x14ac:dyDescent="0.4">
      <c r="D7" s="2" t="s">
        <v>267</v>
      </c>
      <c r="AI7" s="25" t="s">
        <v>101</v>
      </c>
      <c r="AJ7" s="25" t="s">
        <v>100</v>
      </c>
      <c r="AK7" s="25" t="s">
        <v>107</v>
      </c>
      <c r="AL7" s="85" t="s">
        <v>238</v>
      </c>
      <c r="AM7" s="85" t="s">
        <v>48</v>
      </c>
      <c r="AO7" s="96" t="s">
        <v>109</v>
      </c>
      <c r="AP7" s="96" t="s">
        <v>118</v>
      </c>
      <c r="AQ7" s="96" t="s">
        <v>119</v>
      </c>
    </row>
    <row r="8" spans="1:67" ht="15.5" x14ac:dyDescent="0.35">
      <c r="D8" s="2" t="s">
        <v>260</v>
      </c>
      <c r="AI8" s="81">
        <v>1</v>
      </c>
      <c r="AJ8" s="81" t="s">
        <v>372</v>
      </c>
      <c r="AK8" s="81">
        <f>COUNTIF(DMA!D$5:D$503,1)</f>
        <v>0</v>
      </c>
      <c r="AL8" s="86">
        <v>0.4</v>
      </c>
      <c r="AM8" s="87" t="str">
        <f>IF(AK8&lt;&gt;0,100*(AK8/AK$14),"")</f>
        <v/>
      </c>
      <c r="AO8" s="88"/>
      <c r="AP8" s="97"/>
      <c r="AQ8" s="97"/>
      <c r="BJ8" s="187"/>
    </row>
    <row r="9" spans="1:67" ht="16" thickBot="1" x14ac:dyDescent="0.4">
      <c r="A9" s="2" t="s">
        <v>220</v>
      </c>
      <c r="D9" s="2" t="s">
        <v>49</v>
      </c>
      <c r="AI9" s="81">
        <v>2</v>
      </c>
      <c r="AJ9" s="81" t="s">
        <v>102</v>
      </c>
      <c r="AK9" s="81">
        <f>COUNTIF(DMA!D$5:D$503,2)</f>
        <v>0</v>
      </c>
      <c r="AL9" s="86">
        <v>0.75</v>
      </c>
      <c r="AM9" s="87" t="str">
        <f>IF(AK9&lt;&gt;0,100*(SUM(AK8:AK9)/AK$14),"")</f>
        <v/>
      </c>
      <c r="AO9" s="88" t="str">
        <f>IF($AM9&gt;=85,IF($AM8&lt;85,$AL9-(($AM9-85)/($AM9-$AM8)*($AL9-$AL8)),""),"")</f>
        <v/>
      </c>
      <c r="AP9" s="88" t="str">
        <f>IF($AM9&gt;=50,IF($AM8&lt;50,$AL9-(($AM9-50)/($AM9-$AM8)*($AL9-$AL8)),""),"")</f>
        <v/>
      </c>
      <c r="AQ9" s="88" t="str">
        <f>IF($AM9&gt;=25,IF($AM8&lt;25,$AL9-(($AM9-25)/($AM9-$AM8)*($AL9-$AL8)),""),"")</f>
        <v/>
      </c>
      <c r="BJ9" s="187"/>
    </row>
    <row r="10" spans="1:67" ht="16" thickBot="1" x14ac:dyDescent="0.4">
      <c r="W10" s="191" t="s">
        <v>641</v>
      </c>
      <c r="X10" s="192"/>
      <c r="Y10" s="193"/>
      <c r="Z10" s="182" t="s">
        <v>642</v>
      </c>
      <c r="AA10" s="182"/>
      <c r="AB10" s="184"/>
      <c r="AC10" s="184"/>
      <c r="AI10" s="81">
        <v>3</v>
      </c>
      <c r="AJ10" s="83" t="s">
        <v>103</v>
      </c>
      <c r="AK10" s="81">
        <f>COUNTIF(DMA!D$5:D$503,3)</f>
        <v>0</v>
      </c>
      <c r="AL10" s="86">
        <v>1.5</v>
      </c>
      <c r="AM10" s="87" t="str">
        <f>IF(AK10&lt;&gt;0,100*(SUM(AK8:AK10)/AK$14),"")</f>
        <v/>
      </c>
      <c r="AO10" s="88" t="str">
        <f>IF($AM10&gt;=85,IF($AM9&lt;85,$AL10-(($AM10-85)/($AM10-$AM9)*($AL10-$AL9)),""),"")</f>
        <v/>
      </c>
      <c r="AP10" s="88" t="str">
        <f>IF($AM10&gt;=50,IF($AM9&lt;50,$AL10-(($AM10-50)/($AM10-$AM9)*($AL10-$AL9)),""),"")</f>
        <v/>
      </c>
      <c r="AQ10" s="88" t="str">
        <f>IF($AM10&gt;=25,IF($AM9&lt;25,$AL10-(($AM10-25)/($AM10-$AM9)*($AL10-$AL9)),""),"")</f>
        <v/>
      </c>
    </row>
    <row r="11" spans="1:67" ht="16" thickBot="1" x14ac:dyDescent="0.4">
      <c r="A11" s="153" t="s">
        <v>95</v>
      </c>
      <c r="B11" s="161"/>
      <c r="C11" s="161"/>
      <c r="D11" s="155"/>
      <c r="E11" s="153" t="s">
        <v>96</v>
      </c>
      <c r="F11" s="154"/>
      <c r="G11" s="155"/>
      <c r="H11" s="153" t="s">
        <v>97</v>
      </c>
      <c r="I11" s="154"/>
      <c r="J11" s="155"/>
      <c r="K11" s="153" t="s">
        <v>98</v>
      </c>
      <c r="L11" s="154"/>
      <c r="M11" s="159"/>
      <c r="N11" s="256" t="s">
        <v>655</v>
      </c>
      <c r="O11" s="163"/>
      <c r="P11" s="154" t="s">
        <v>621</v>
      </c>
      <c r="Q11" s="154"/>
      <c r="R11" s="154"/>
      <c r="S11" s="159" t="s">
        <v>220</v>
      </c>
      <c r="T11" s="107"/>
      <c r="U11" s="107"/>
      <c r="V11" s="172" t="s">
        <v>220</v>
      </c>
      <c r="W11" s="194" t="str">
        <f>IF(SUM(AC13:AC55)=0,"",SUM(AC13:AC55)/SUM(P13:P199))</f>
        <v/>
      </c>
      <c r="X11" s="194" t="str">
        <f>IF(SUM(AD13:AD55)=0,"",SUM(AD13:AD55)/SUM(Q13:Q199))</f>
        <v/>
      </c>
      <c r="Y11" s="194" t="str">
        <f>IF(SUM(AE13:AE55)=0,"",SUM(AE13:AE55)/SUM(R13:R199))</f>
        <v/>
      </c>
      <c r="Z11" s="187" t="s">
        <v>649</v>
      </c>
      <c r="AI11" s="81">
        <v>4</v>
      </c>
      <c r="AJ11" s="84" t="s">
        <v>104</v>
      </c>
      <c r="AK11" s="81">
        <f>COUNTIF(DMA!D$5:D$503,4)</f>
        <v>0</v>
      </c>
      <c r="AL11" s="86">
        <v>3</v>
      </c>
      <c r="AM11" s="87" t="str">
        <f>IF(AK11&lt;&gt;0,100*(SUM(AK8:AK11)/AK$14),"")</f>
        <v/>
      </c>
      <c r="AO11" s="88" t="str">
        <f>IF($AM11&gt;=85,IF($AM10&lt;85,$AL11-(($AM11-85)/($AM11-$AM10)*($AL11-$AL10)),""),"")</f>
        <v/>
      </c>
      <c r="AP11" s="88" t="str">
        <f>IF($AM11&gt;=50,IF($AM10&lt;50,$AL11-(($AM11-50)/($AM11-$AM10)*($AL11-$AL10)),""),"")</f>
        <v/>
      </c>
      <c r="AQ11" s="88" t="str">
        <f>IF($AM11&gt;=25,IF($AM10&lt;25,$AL11-(($AM11-25)/($AM11-$AM10)*($AL11-$AL10)),""),"")</f>
        <v/>
      </c>
      <c r="AZ11" s="26" t="s">
        <v>624</v>
      </c>
      <c r="BA11" s="27"/>
      <c r="BB11" s="173"/>
      <c r="BC11" s="26"/>
      <c r="BD11" s="27"/>
      <c r="BE11" s="26"/>
      <c r="BF11" s="27"/>
      <c r="BG11" s="27"/>
      <c r="BH11" s="183"/>
      <c r="BM11" s="1" t="s">
        <v>2381</v>
      </c>
    </row>
    <row r="12" spans="1:67" ht="62.5" thickBot="1" x14ac:dyDescent="0.4">
      <c r="A12" s="145" t="s">
        <v>203</v>
      </c>
      <c r="B12" s="139" t="s">
        <v>204</v>
      </c>
      <c r="C12" s="140" t="s">
        <v>237</v>
      </c>
      <c r="D12" s="162" t="s">
        <v>63</v>
      </c>
      <c r="E12" s="138" t="s">
        <v>202</v>
      </c>
      <c r="F12" s="152" t="s">
        <v>608</v>
      </c>
      <c r="G12" s="141" t="s">
        <v>120</v>
      </c>
      <c r="H12" s="138" t="s">
        <v>407</v>
      </c>
      <c r="I12" s="152" t="s">
        <v>608</v>
      </c>
      <c r="J12" s="141" t="s">
        <v>121</v>
      </c>
      <c r="K12" s="138" t="s">
        <v>202</v>
      </c>
      <c r="L12" s="152" t="s">
        <v>608</v>
      </c>
      <c r="M12" s="141" t="s">
        <v>201</v>
      </c>
      <c r="N12" s="164" t="s">
        <v>656</v>
      </c>
      <c r="O12" s="164" t="s">
        <v>202</v>
      </c>
      <c r="P12" s="141" t="s">
        <v>622</v>
      </c>
      <c r="Q12" s="141" t="s">
        <v>222</v>
      </c>
      <c r="R12" s="141" t="s">
        <v>223</v>
      </c>
      <c r="S12" s="141" t="s">
        <v>278</v>
      </c>
      <c r="T12" s="165" t="s">
        <v>608</v>
      </c>
      <c r="U12" s="166" t="s">
        <v>625</v>
      </c>
      <c r="V12" s="166" t="s">
        <v>626</v>
      </c>
      <c r="W12" s="185" t="s">
        <v>636</v>
      </c>
      <c r="X12" s="186" t="s">
        <v>637</v>
      </c>
      <c r="Y12" s="166" t="s">
        <v>638</v>
      </c>
      <c r="Z12" s="185" t="s">
        <v>643</v>
      </c>
      <c r="AA12" s="186" t="s">
        <v>644</v>
      </c>
      <c r="AB12" s="166" t="s">
        <v>645</v>
      </c>
      <c r="AI12" s="81">
        <v>5</v>
      </c>
      <c r="AJ12" s="84" t="s">
        <v>105</v>
      </c>
      <c r="AK12" s="81">
        <f>COUNTIF(DMA!D$5:D$503,5)</f>
        <v>0</v>
      </c>
      <c r="AL12" s="86">
        <v>6</v>
      </c>
      <c r="AM12" s="87" t="str">
        <f>IF(AK12&lt;&gt;0,100*(SUM(AK8:AK12)/AK$14),"")</f>
        <v/>
      </c>
      <c r="AO12" s="88" t="str">
        <f>IF($AM12&gt;=85,IF($AM11&lt;85,$AL12-(($AM12-85)/($AM12-$AM11)*($AL12-$AL11)),""),"")</f>
        <v/>
      </c>
      <c r="AP12" s="88" t="str">
        <f>IF($AM12&gt;=50,IF($AM11&lt;50,$AL12-(($AM12-50)/($AM12-$AM11)*($AL12-$AL11)),""),"")</f>
        <v/>
      </c>
      <c r="AQ12" s="88" t="str">
        <f>IF($AM12&gt;=25,IF($AM11&lt;25,$AL12-(($AM12-25)/($AM12-$AM11)*($AL12-$AL11)),""),"")</f>
        <v/>
      </c>
      <c r="AZ12" s="204" t="s">
        <v>633</v>
      </c>
      <c r="BA12" s="205" t="s">
        <v>634</v>
      </c>
      <c r="BB12" s="206" t="s">
        <v>635</v>
      </c>
      <c r="BC12" s="164" t="s">
        <v>627</v>
      </c>
      <c r="BD12" s="141" t="s">
        <v>628</v>
      </c>
      <c r="BE12" s="141" t="s">
        <v>629</v>
      </c>
      <c r="BF12" s="138" t="s">
        <v>630</v>
      </c>
      <c r="BG12" s="140" t="s">
        <v>631</v>
      </c>
      <c r="BH12" s="141" t="s">
        <v>632</v>
      </c>
      <c r="BJ12" s="142" t="s">
        <v>603</v>
      </c>
      <c r="BK12" s="142" t="s">
        <v>602</v>
      </c>
      <c r="BM12" s="188" t="s">
        <v>646</v>
      </c>
      <c r="BN12" s="189" t="s">
        <v>647</v>
      </c>
      <c r="BO12" s="190" t="s">
        <v>648</v>
      </c>
    </row>
    <row r="13" spans="1:67" ht="16.5" thickTop="1" thickBot="1" x14ac:dyDescent="0.4">
      <c r="A13" s="717"/>
      <c r="B13" s="705"/>
      <c r="C13" s="705"/>
      <c r="D13" s="706"/>
      <c r="E13" s="728"/>
      <c r="F13" s="708"/>
      <c r="G13" s="709"/>
      <c r="H13" s="728"/>
      <c r="I13" s="708"/>
      <c r="J13" s="710"/>
      <c r="K13" s="728"/>
      <c r="L13" s="711"/>
      <c r="M13" s="712"/>
      <c r="N13" s="713"/>
      <c r="O13" s="707"/>
      <c r="P13" s="714"/>
      <c r="Q13" s="714"/>
      <c r="R13" s="714"/>
      <c r="S13" s="712"/>
      <c r="T13" s="715"/>
      <c r="U13" s="716"/>
      <c r="V13" s="169"/>
      <c r="W13" s="177"/>
      <c r="X13" s="195"/>
      <c r="Y13" s="210"/>
      <c r="Z13" s="211"/>
      <c r="AA13" s="160"/>
      <c r="AB13" s="212"/>
      <c r="AC13" t="str">
        <f>IF(W13="","",W13*P13)</f>
        <v/>
      </c>
      <c r="AD13" t="str">
        <f t="shared" ref="AD13:AE19" si="0">IF(X13="","",X13*Q13)</f>
        <v/>
      </c>
      <c r="AE13" t="str">
        <f t="shared" si="0"/>
        <v/>
      </c>
      <c r="AI13" s="81">
        <v>6</v>
      </c>
      <c r="AJ13" s="81" t="s">
        <v>106</v>
      </c>
      <c r="AK13" s="81">
        <f>COUNTIF(DMA!D$5:D$503,6)</f>
        <v>0</v>
      </c>
      <c r="AL13" s="86">
        <v>12</v>
      </c>
      <c r="AM13" s="87" t="str">
        <f>IF(AK13&lt;&gt;0,100*(SUM(AK8:AK13)/AK$14),"")</f>
        <v/>
      </c>
      <c r="AO13" s="89" t="str">
        <f>IF($AM13&gt;=85,IF($AM12&lt;85,$AL13-(($AM13-85)/($AM13-$AM12)*($AL13-$AL12)),""),"")</f>
        <v/>
      </c>
      <c r="AP13" s="89" t="str">
        <f>IF($AM13&gt;=50,IF($AM12&lt;50,$AL13-(($AM13-50)/($AM13-$AM12)*($AL13-$AL12)),""),"")</f>
        <v/>
      </c>
      <c r="AQ13" s="89" t="str">
        <f>IF($AM13&gt;=25,IF($AM12&lt;25,$AL13-(($AM13-25)/($AM13-$AM12)*($AL13-$AL12)),""),"")</f>
        <v/>
      </c>
      <c r="AZ13" s="207" t="str">
        <f>IF(BC13="","",IF(BC13=1,"",IF(BC13=0,"",CONFIDENCE(0.05,BC13,BM13))))</f>
        <v/>
      </c>
      <c r="BA13" s="208" t="str">
        <f>IF(BD13="","",IF(BD13=1,"",IF(BD13=0,"",CONFIDENCE(0.05,BD13,BN13))))</f>
        <v/>
      </c>
      <c r="BB13" s="209" t="str">
        <f>IF(BE13="","",IF(BE13=1,"",IF(BE13=0,"",CONFIDENCE(0.05,BE13,BO13))))</f>
        <v/>
      </c>
      <c r="BC13" s="203" t="str">
        <f>IF(P13="","",IF(P13=0,"",SQRT(SUMIF(DMA!$DK$5:$DK$503,Graphs!$O13,DMA!DL$5:DL$503))/COUNTIF(DMA!$DK$5:$DK$503,Graphs!$O13)))</f>
        <v/>
      </c>
      <c r="BD13" s="168" t="str">
        <f>IF(Q13="","",IF(Q13=0,"",SQRT(SUMIF(DMA!$DK$5:$DK$503,Graphs!$O13,DMA!DM$5:DM$503))/COUNTIF(DMA!$DK$5:$DK$503,Graphs!$O13)))</f>
        <v/>
      </c>
      <c r="BE13" s="169" t="str">
        <f>IF(R13="","",IF(R13=0,"",SQRT(SUMIF(DMA!$DK$5:$DK$503,Graphs!$O13,DMA!DN$5:DN$503))/COUNTIF(DMA!$DK$5:$DK$503,Graphs!$O13)))</f>
        <v/>
      </c>
      <c r="BF13" s="167" t="str">
        <f>IF($P13="","",IF(P13=0,"",AVERAGEIF(DMA!$N$5:$N$503,Graphs!$O13,DMA!O$5:O$503)))</f>
        <v/>
      </c>
      <c r="BG13" s="168" t="str">
        <f>IF($Q13="","",IF(Q13=0,"",AVERAGEIF(DMA!$N$5:$N$503,Graphs!$O13,DMA!P$5:P$503)))</f>
        <v/>
      </c>
      <c r="BH13" s="156" t="str">
        <f>IF($R13="","",IF(R13=0,"",AVERAGEIF(DMA!$N$5:$N$503,Graphs!$O13,DMA!Q$5:Q$503)))</f>
        <v/>
      </c>
      <c r="BJ13" s="144"/>
      <c r="BK13" s="144"/>
      <c r="BM13" s="196" t="str">
        <f>IF($O13="","",COUNTIFS(DMA!$N$5:$N$503,Graphs!$O13,DMA!O$5:O$503,"&gt;0"))</f>
        <v/>
      </c>
      <c r="BN13" s="197" t="str">
        <f>IF($O13="","",COUNTIFS(DMA!$N$5:$N$503,Graphs!$O13,DMA!P$5:P$503,"&gt;0"))</f>
        <v/>
      </c>
      <c r="BO13" s="198" t="str">
        <f>IF($O13="","",COUNTIFS(DMA!$N$5:$N$503,Graphs!$O13,DMA!Q$5:Q$503,"&gt;0"))</f>
        <v/>
      </c>
    </row>
    <row r="14" spans="1:67" ht="15.5" x14ac:dyDescent="0.35">
      <c r="A14" s="65"/>
      <c r="B14" s="705"/>
      <c r="C14" s="705"/>
      <c r="D14" s="706"/>
      <c r="E14" s="707"/>
      <c r="F14" s="708"/>
      <c r="G14" s="709"/>
      <c r="H14" s="707"/>
      <c r="I14" s="708"/>
      <c r="J14" s="710"/>
      <c r="K14" s="707"/>
      <c r="L14" s="711"/>
      <c r="M14" s="712"/>
      <c r="N14" s="713"/>
      <c r="O14" s="707"/>
      <c r="P14" s="714"/>
      <c r="Q14" s="714"/>
      <c r="R14" s="714"/>
      <c r="S14" s="712"/>
      <c r="T14" s="715"/>
      <c r="U14" s="716"/>
      <c r="V14" s="169"/>
      <c r="W14" s="177"/>
      <c r="X14" s="195"/>
      <c r="Y14" s="210"/>
      <c r="Z14" s="211"/>
      <c r="AA14" s="160"/>
      <c r="AB14" s="212"/>
      <c r="AC14" t="str">
        <f t="shared" ref="AC14:AC19" si="1">IF(W14="","",W14*P14)</f>
        <v/>
      </c>
      <c r="AD14" t="str">
        <f t="shared" si="0"/>
        <v/>
      </c>
      <c r="AE14" t="str">
        <f t="shared" si="0"/>
        <v/>
      </c>
      <c r="AI14" s="82" t="s">
        <v>108</v>
      </c>
      <c r="AJ14" s="82"/>
      <c r="AK14" s="4">
        <f>SUM(AK8:AK13)</f>
        <v>0</v>
      </c>
      <c r="AZ14" s="170" t="str">
        <f t="shared" ref="AZ14:AZ55" si="2">IF(BC14="","",IF(BC14=1,"",IF(BC14=0,"",CONFIDENCE(0.05,BC14,BM14))))</f>
        <v/>
      </c>
      <c r="BA14" s="171" t="str">
        <f t="shared" ref="BA14:BA55" si="3">IF(BD14="","",IF(BD14=1,"",IF(BD14=0,"",CONFIDENCE(0.05,BD14,BN14))))</f>
        <v/>
      </c>
      <c r="BB14" s="157" t="str">
        <f t="shared" ref="BB14:BB55" si="4">IF(BE14="","",IF(BE14=1,"",IF(BE14=0,"",CONFIDENCE(0.05,BE14,BO14))))</f>
        <v/>
      </c>
      <c r="BC14" s="203" t="str">
        <f>IF(P14="","",IF(P14=0,"",SQRT(SUMIF(DMA!$DK$5:$DK$503,Graphs!$O14,DMA!DL$5:DL$503))/COUNTIF(DMA!$DK$5:$DK$503,Graphs!$O14)))</f>
        <v/>
      </c>
      <c r="BD14" s="168" t="str">
        <f>IF(Q14="","",IF(Q14=0,"",SQRT(SUMIF(DMA!$DK$5:$DK$503,Graphs!$O14,DMA!DM$5:DM$503))/COUNTIF(DMA!$DK$5:$DK$503,Graphs!$O14)))</f>
        <v/>
      </c>
      <c r="BE14" s="169" t="str">
        <f>IF(R14="","",IF(R14=0,"",SQRT(SUMIF(DMA!$DK$5:$DK$503,Graphs!$O14,DMA!DN$5:DN$503))/COUNTIF(DMA!$DK$5:$DK$503,Graphs!$O14)))</f>
        <v/>
      </c>
      <c r="BF14" s="167" t="str">
        <f>IF($P14="","",IF(P14=0,"",AVERAGEIF(DMA!$N$5:$N$503,Graphs!$O14,DMA!O$5:O$503)))</f>
        <v/>
      </c>
      <c r="BG14" s="168" t="str">
        <f>IF($Q14="","",IF(Q14=0,"",AVERAGEIF(DMA!$N$5:$N$503,Graphs!$O14,DMA!P$5:P$503)))</f>
        <v/>
      </c>
      <c r="BH14" s="156" t="str">
        <f>IF($R14="","",IF(R14=0,"",AVERAGEIF(DMA!$N$5:$N$503,Graphs!$O14,DMA!Q$5:Q$503)))</f>
        <v/>
      </c>
      <c r="BJ14" s="143"/>
      <c r="BK14" s="143"/>
      <c r="BM14" s="557" t="str">
        <f>IF($O14="","",COUNTIFS(DMA!$N$5:$N$503,Graphs!$O14,DMA!O$5:O$503,"&gt;0"))</f>
        <v/>
      </c>
      <c r="BN14" s="558" t="str">
        <f>IF($O14="","",COUNTIFS(DMA!$N$5:$N$503,Graphs!$O14,DMA!P$5:P$503,"&gt;0"))</f>
        <v/>
      </c>
      <c r="BO14" s="559" t="str">
        <f>IF($O14="","",COUNTIFS(DMA!$N$5:$N$503,Graphs!$O14,DMA!Q$5:Q$503,"&gt;0"))</f>
        <v/>
      </c>
    </row>
    <row r="15" spans="1:67" ht="15.5" x14ac:dyDescent="0.35">
      <c r="A15" s="65"/>
      <c r="B15" s="705"/>
      <c r="C15" s="705"/>
      <c r="D15" s="706"/>
      <c r="E15" s="707"/>
      <c r="F15" s="708"/>
      <c r="G15" s="709"/>
      <c r="H15" s="707"/>
      <c r="I15" s="708"/>
      <c r="J15" s="710"/>
      <c r="K15" s="707"/>
      <c r="L15" s="711"/>
      <c r="M15" s="712"/>
      <c r="N15" s="713"/>
      <c r="O15" s="707"/>
      <c r="P15" s="714"/>
      <c r="Q15" s="714"/>
      <c r="R15" s="714"/>
      <c r="S15" s="712"/>
      <c r="T15" s="715"/>
      <c r="U15" s="716"/>
      <c r="V15" s="169"/>
      <c r="W15" s="177"/>
      <c r="X15" s="195"/>
      <c r="Y15" s="210"/>
      <c r="Z15" s="211"/>
      <c r="AA15" s="160"/>
      <c r="AB15" s="212"/>
      <c r="AC15" t="str">
        <f t="shared" si="1"/>
        <v/>
      </c>
      <c r="AD15" t="str">
        <f t="shared" si="0"/>
        <v/>
      </c>
      <c r="AE15" t="str">
        <f t="shared" si="0"/>
        <v/>
      </c>
      <c r="AI15" s="82"/>
      <c r="AJ15" s="82"/>
      <c r="AZ15" s="170" t="str">
        <f t="shared" si="2"/>
        <v/>
      </c>
      <c r="BA15" s="171" t="str">
        <f t="shared" si="3"/>
        <v/>
      </c>
      <c r="BB15" s="157" t="str">
        <f t="shared" si="4"/>
        <v/>
      </c>
      <c r="BC15" s="203" t="str">
        <f>IF(P15="","",IF(P15=0,"",SQRT(SUMIF(DMA!$DK$5:$DK$503,Graphs!$O15,DMA!DL$5:DL$503))/COUNTIF(DMA!$DK$5:$DK$503,Graphs!$O15)))</f>
        <v/>
      </c>
      <c r="BD15" s="168" t="str">
        <f>IF(Q15="","",IF(Q15=0,"",SQRT(SUMIF(DMA!$DK$5:$DK$503,Graphs!$O15,DMA!DM$5:DM$503))/COUNTIF(DMA!$DK$5:$DK$503,Graphs!$O15)))</f>
        <v/>
      </c>
      <c r="BE15" s="169" t="str">
        <f>IF(R15="","",IF(R15=0,"",SQRT(SUMIF(DMA!$DK$5:$DK$503,Graphs!$O15,DMA!DN$5:DN$503))/COUNTIF(DMA!$DK$5:$DK$503,Graphs!$O15)))</f>
        <v/>
      </c>
      <c r="BF15" s="167" t="str">
        <f>IF($P15="","",IF(P15=0,"",AVERAGEIF(DMA!$N$5:$N$503,Graphs!$O15,DMA!O$5:O$503)))</f>
        <v/>
      </c>
      <c r="BG15" s="168" t="str">
        <f>IF($Q15="","",IF(Q15=0,"",AVERAGEIF(DMA!$N$5:$N$503,Graphs!$O15,DMA!P$5:P$503)))</f>
        <v/>
      </c>
      <c r="BH15" s="156" t="str">
        <f>IF($R15="","",IF(R15=0,"",AVERAGEIF(DMA!$N$5:$N$503,Graphs!$O15,DMA!Q$5:Q$503)))</f>
        <v/>
      </c>
      <c r="BJ15" s="143"/>
      <c r="BK15" s="143"/>
      <c r="BM15" s="67" t="str">
        <f>IF($O15="","",COUNTIFS(DMA!$N$5:$N$503,Graphs!$O15,DMA!O$5:O$503,"&gt;0"))</f>
        <v/>
      </c>
      <c r="BN15" s="199" t="str">
        <f>IF($O15="","",COUNTIFS(DMA!$N$5:$N$503,Graphs!$O15,DMA!P$5:P$503,"&gt;0"))</f>
        <v/>
      </c>
      <c r="BO15" s="200" t="str">
        <f>IF($O15="","",COUNTIFS(DMA!$N$5:$N$503,Graphs!$O15,DMA!Q$5:Q$503,"&gt;0"))</f>
        <v/>
      </c>
    </row>
    <row r="16" spans="1:67" ht="15.5" x14ac:dyDescent="0.35">
      <c r="A16" s="718"/>
      <c r="B16" s="705"/>
      <c r="C16" s="705"/>
      <c r="D16" s="706"/>
      <c r="E16" s="707"/>
      <c r="F16" s="708"/>
      <c r="G16" s="709"/>
      <c r="H16" s="707"/>
      <c r="I16" s="708"/>
      <c r="J16" s="710"/>
      <c r="K16" s="707"/>
      <c r="L16" s="711"/>
      <c r="M16" s="712"/>
      <c r="N16" s="713"/>
      <c r="O16" s="707"/>
      <c r="P16" s="714"/>
      <c r="Q16" s="714"/>
      <c r="R16" s="714"/>
      <c r="S16" s="712"/>
      <c r="T16" s="715"/>
      <c r="U16" s="716"/>
      <c r="V16" s="169"/>
      <c r="W16" s="177"/>
      <c r="X16" s="195"/>
      <c r="Y16" s="210"/>
      <c r="Z16" s="211"/>
      <c r="AA16" s="160"/>
      <c r="AB16" s="212"/>
      <c r="AC16" t="str">
        <f t="shared" si="1"/>
        <v/>
      </c>
      <c r="AD16" t="str">
        <f t="shared" si="0"/>
        <v/>
      </c>
      <c r="AE16" t="str">
        <f t="shared" si="0"/>
        <v/>
      </c>
      <c r="AI16" s="82"/>
      <c r="AJ16" s="82"/>
      <c r="AZ16" s="170" t="str">
        <f t="shared" si="2"/>
        <v/>
      </c>
      <c r="BA16" s="171" t="str">
        <f t="shared" si="3"/>
        <v/>
      </c>
      <c r="BB16" s="157" t="str">
        <f t="shared" si="4"/>
        <v/>
      </c>
      <c r="BC16" s="203" t="str">
        <f>IF(P16="","",IF(P16=0,"",SQRT(SUMIF(DMA!$DK$5:$DK$503,Graphs!$O16,DMA!DL$5:DL$503))/COUNTIF(DMA!$DK$5:$DK$503,Graphs!$O16)))</f>
        <v/>
      </c>
      <c r="BD16" s="168" t="str">
        <f>IF(Q16="","",IF(Q16=0,"",SQRT(SUMIF(DMA!$DK$5:$DK$503,Graphs!$O16,DMA!DM$5:DM$503))/COUNTIF(DMA!$DK$5:$DK$503,Graphs!$O16)))</f>
        <v/>
      </c>
      <c r="BE16" s="169" t="str">
        <f>IF(R16="","",IF(R16=0,"",SQRT(SUMIF(DMA!$DK$5:$DK$503,Graphs!$O16,DMA!DN$5:DN$503))/COUNTIF(DMA!$DK$5:$DK$503,Graphs!$O16)))</f>
        <v/>
      </c>
      <c r="BF16" s="167" t="str">
        <f>IF($P16="","",IF(P16=0,"",AVERAGEIF(DMA!$N$5:$N$503,Graphs!$O16,DMA!O$5:O$503)))</f>
        <v/>
      </c>
      <c r="BG16" s="168" t="str">
        <f>IF($Q16="","",IF(Q16=0,"",AVERAGEIF(DMA!$N$5:$N$503,Graphs!$O16,DMA!P$5:P$503)))</f>
        <v/>
      </c>
      <c r="BH16" s="156" t="str">
        <f>IF($R16="","",IF(R16=0,"",AVERAGEIF(DMA!$N$5:$N$503,Graphs!$O16,DMA!Q$5:Q$503)))</f>
        <v/>
      </c>
      <c r="BJ16" s="143"/>
      <c r="BK16" s="143"/>
      <c r="BM16" s="67" t="str">
        <f>IF($O16="","",COUNTIFS(DMA!$N$5:$N$503,Graphs!$O16,DMA!O$5:O$503,"&gt;0"))</f>
        <v/>
      </c>
      <c r="BN16" s="199" t="str">
        <f>IF($O16="","",COUNTIFS(DMA!$N$5:$N$503,Graphs!$O16,DMA!P$5:P$503,"&gt;0"))</f>
        <v/>
      </c>
      <c r="BO16" s="200" t="str">
        <f>IF($O16="","",COUNTIFS(DMA!$N$5:$N$503,Graphs!$O16,DMA!Q$5:Q$503,"&gt;0"))</f>
        <v/>
      </c>
    </row>
    <row r="17" spans="1:67" ht="15.5" x14ac:dyDescent="0.35">
      <c r="A17" s="65"/>
      <c r="B17" s="705"/>
      <c r="C17" s="705"/>
      <c r="D17" s="706"/>
      <c r="E17" s="707"/>
      <c r="F17" s="708"/>
      <c r="G17" s="709"/>
      <c r="H17" s="707"/>
      <c r="I17" s="708"/>
      <c r="J17" s="710"/>
      <c r="K17" s="707"/>
      <c r="L17" s="711"/>
      <c r="M17" s="712"/>
      <c r="N17" s="713"/>
      <c r="O17" s="707"/>
      <c r="P17" s="714"/>
      <c r="Q17" s="714"/>
      <c r="R17" s="714"/>
      <c r="S17" s="712"/>
      <c r="T17" s="715"/>
      <c r="U17" s="716"/>
      <c r="V17" s="169"/>
      <c r="W17" s="177"/>
      <c r="X17" s="195"/>
      <c r="Y17" s="210"/>
      <c r="Z17" s="211"/>
      <c r="AA17" s="160"/>
      <c r="AB17" s="212"/>
      <c r="AC17" t="str">
        <f t="shared" si="1"/>
        <v/>
      </c>
      <c r="AD17" t="str">
        <f t="shared" si="0"/>
        <v/>
      </c>
      <c r="AE17" t="str">
        <f t="shared" si="0"/>
        <v/>
      </c>
      <c r="AZ17" s="170" t="str">
        <f t="shared" si="2"/>
        <v/>
      </c>
      <c r="BA17" s="171" t="str">
        <f t="shared" si="3"/>
        <v/>
      </c>
      <c r="BB17" s="157" t="str">
        <f t="shared" si="4"/>
        <v/>
      </c>
      <c r="BC17" s="203" t="str">
        <f>IF(P17="","",IF(P17=0,"",SQRT(SUMIF(DMA!$DK$5:$DK$503,Graphs!$O17,DMA!DL$5:DL$503))/COUNTIF(DMA!$DK$5:$DK$503,Graphs!$O17)))</f>
        <v/>
      </c>
      <c r="BD17" s="168" t="str">
        <f>IF(Q17="","",IF(Q17=0,"",SQRT(SUMIF(DMA!$DK$5:$DK$503,Graphs!$O17,DMA!DM$5:DM$503))/COUNTIF(DMA!$DK$5:$DK$503,Graphs!$O17)))</f>
        <v/>
      </c>
      <c r="BE17" s="169" t="str">
        <f>IF(R17="","",IF(R17=0,"",SQRT(SUMIF(DMA!$DK$5:$DK$503,Graphs!$O17,DMA!DN$5:DN$503))/COUNTIF(DMA!$DK$5:$DK$503,Graphs!$O17)))</f>
        <v/>
      </c>
      <c r="BF17" s="167" t="str">
        <f>IF($P17="","",IF(P17=0,"",AVERAGEIF(DMA!$N$5:$N$503,Graphs!$O17,DMA!O$5:O$503)))</f>
        <v/>
      </c>
      <c r="BG17" s="168" t="str">
        <f>IF($Q17="","",IF(Q17=0,"",AVERAGEIF(DMA!$N$5:$N$503,Graphs!$O17,DMA!P$5:P$503)))</f>
        <v/>
      </c>
      <c r="BH17" s="156" t="str">
        <f>IF($R17="","",IF(R17=0,"",AVERAGEIF(DMA!$N$5:$N$503,Graphs!$O17,DMA!Q$5:Q$503)))</f>
        <v/>
      </c>
      <c r="BJ17" s="143"/>
      <c r="BK17" s="143"/>
      <c r="BM17" s="67" t="str">
        <f>IF($O17="","",COUNTIFS(DMA!$N$5:$N$503,Graphs!$O17,DMA!O$5:O$503,"&gt;0"))</f>
        <v/>
      </c>
      <c r="BN17" s="199" t="str">
        <f>IF($O17="","",COUNTIFS(DMA!$N$5:$N$503,Graphs!$O17,DMA!P$5:P$503,"&gt;0"))</f>
        <v/>
      </c>
      <c r="BO17" s="200" t="str">
        <f>IF($O17="","",COUNTIFS(DMA!$N$5:$N$503,Graphs!$O17,DMA!Q$5:Q$503,"&gt;0"))</f>
        <v/>
      </c>
    </row>
    <row r="18" spans="1:67" ht="15.5" x14ac:dyDescent="0.35">
      <c r="A18" s="65"/>
      <c r="B18" s="705"/>
      <c r="C18" s="705"/>
      <c r="D18" s="706"/>
      <c r="E18" s="707"/>
      <c r="F18" s="708"/>
      <c r="G18" s="709"/>
      <c r="H18" s="707"/>
      <c r="I18" s="708"/>
      <c r="J18" s="710"/>
      <c r="K18" s="707"/>
      <c r="L18" s="711"/>
      <c r="M18" s="712"/>
      <c r="N18" s="713"/>
      <c r="O18" s="707"/>
      <c r="P18" s="714"/>
      <c r="Q18" s="714"/>
      <c r="R18" s="714"/>
      <c r="S18" s="712"/>
      <c r="T18" s="715"/>
      <c r="U18" s="716"/>
      <c r="V18" s="169"/>
      <c r="W18" s="177"/>
      <c r="X18" s="195"/>
      <c r="Y18" s="210"/>
      <c r="Z18" s="211"/>
      <c r="AA18" s="160"/>
      <c r="AB18" s="212"/>
      <c r="AC18" t="str">
        <f t="shared" si="1"/>
        <v/>
      </c>
      <c r="AD18" t="str">
        <f t="shared" si="0"/>
        <v/>
      </c>
      <c r="AE18" t="str">
        <f t="shared" si="0"/>
        <v/>
      </c>
      <c r="AZ18" s="170" t="str">
        <f t="shared" si="2"/>
        <v/>
      </c>
      <c r="BA18" s="171" t="str">
        <f t="shared" si="3"/>
        <v/>
      </c>
      <c r="BB18" s="157" t="str">
        <f t="shared" si="4"/>
        <v/>
      </c>
      <c r="BC18" s="203" t="str">
        <f>IF(P18="","",IF(P18=0,"",SQRT(SUMIF(DMA!$DK$5:$DK$503,Graphs!$O18,DMA!DL$5:DL$503))/COUNTIF(DMA!$DK$5:$DK$503,Graphs!$O18)))</f>
        <v/>
      </c>
      <c r="BD18" s="168" t="str">
        <f>IF(Q18="","",IF(Q18=0,"",SQRT(SUMIF(DMA!$DK$5:$DK$503,Graphs!$O18,DMA!DM$5:DM$503))/COUNTIF(DMA!$DK$5:$DK$503,Graphs!$O18)))</f>
        <v/>
      </c>
      <c r="BE18" s="169" t="str">
        <f>IF(R18="","",IF(R18=0,"",SQRT(SUMIF(DMA!$DK$5:$DK$503,Graphs!$O18,DMA!DN$5:DN$503))/COUNTIF(DMA!$DK$5:$DK$503,Graphs!$O18)))</f>
        <v/>
      </c>
      <c r="BF18" s="167" t="str">
        <f>IF($P18="","",IF(P18=0,"",AVERAGEIF(DMA!$N$5:$N$503,Graphs!$O18,DMA!O$5:O$503)))</f>
        <v/>
      </c>
      <c r="BG18" s="168" t="str">
        <f>IF($Q18="","",IF(Q18=0,"",AVERAGEIF(DMA!$N$5:$N$503,Graphs!$O18,DMA!P$5:P$503)))</f>
        <v/>
      </c>
      <c r="BH18" s="156" t="str">
        <f>IF($R18="","",IF(R18=0,"",AVERAGEIF(DMA!$N$5:$N$503,Graphs!$O18,DMA!Q$5:Q$503)))</f>
        <v/>
      </c>
      <c r="BJ18" s="143"/>
      <c r="BK18" s="143"/>
      <c r="BM18" s="67" t="str">
        <f>IF($O18="","",COUNTIFS(DMA!$N$5:$N$503,Graphs!$O18,DMA!O$5:O$503,"&gt;0"))</f>
        <v/>
      </c>
      <c r="BN18" s="199" t="str">
        <f>IF($O18="","",COUNTIFS(DMA!$N$5:$N$503,Graphs!$O18,DMA!P$5:P$503,"&gt;0"))</f>
        <v/>
      </c>
      <c r="BO18" s="200" t="str">
        <f>IF($O18="","",COUNTIFS(DMA!$N$5:$N$503,Graphs!$O18,DMA!Q$5:Q$503,"&gt;0"))</f>
        <v/>
      </c>
    </row>
    <row r="19" spans="1:67" ht="15.5" x14ac:dyDescent="0.35">
      <c r="A19" s="65"/>
      <c r="B19" s="705"/>
      <c r="C19" s="705"/>
      <c r="D19" s="706"/>
      <c r="E19" s="707"/>
      <c r="F19" s="708"/>
      <c r="G19" s="709"/>
      <c r="H19" s="707"/>
      <c r="I19" s="708"/>
      <c r="J19" s="710"/>
      <c r="K19" s="707"/>
      <c r="L19" s="711"/>
      <c r="M19" s="712"/>
      <c r="N19" s="713"/>
      <c r="O19" s="707"/>
      <c r="P19" s="714"/>
      <c r="Q19" s="714"/>
      <c r="R19" s="714"/>
      <c r="S19" s="712"/>
      <c r="T19" s="715"/>
      <c r="U19" s="716"/>
      <c r="V19" s="169"/>
      <c r="W19" s="177"/>
      <c r="X19" s="195"/>
      <c r="Y19" s="210"/>
      <c r="Z19" s="211"/>
      <c r="AA19" s="160"/>
      <c r="AB19" s="212"/>
      <c r="AC19" t="str">
        <f t="shared" si="1"/>
        <v/>
      </c>
      <c r="AD19" t="str">
        <f t="shared" si="0"/>
        <v/>
      </c>
      <c r="AE19" t="str">
        <f t="shared" si="0"/>
        <v/>
      </c>
      <c r="AZ19" s="170" t="str">
        <f t="shared" si="2"/>
        <v/>
      </c>
      <c r="BA19" s="171" t="str">
        <f t="shared" si="3"/>
        <v/>
      </c>
      <c r="BB19" s="157" t="str">
        <f t="shared" si="4"/>
        <v/>
      </c>
      <c r="BC19" s="203" t="str">
        <f>IF(P19="","",IF(P19=0,"",SQRT(SUMIF(DMA!$DK$5:$DK$503,Graphs!$O19,DMA!DL$5:DL$503))/COUNTIF(DMA!$DK$5:$DK$503,Graphs!$O19)))</f>
        <v/>
      </c>
      <c r="BD19" s="168" t="str">
        <f>IF(Q19="","",IF(Q19=0,"",SQRT(SUMIF(DMA!$DK$5:$DK$503,Graphs!$O19,DMA!DM$5:DM$503))/COUNTIF(DMA!$DK$5:$DK$503,Graphs!$O19)))</f>
        <v/>
      </c>
      <c r="BE19" s="169" t="str">
        <f>IF(R19="","",IF(R19=0,"",SQRT(SUMIF(DMA!$DK$5:$DK$503,Graphs!$O19,DMA!DN$5:DN$503))/COUNTIF(DMA!$DK$5:$DK$503,Graphs!$O19)))</f>
        <v/>
      </c>
      <c r="BF19" s="167" t="str">
        <f>IF($P19="","",IF(P19=0,"",AVERAGEIF(DMA!$N$5:$N$503,Graphs!$O19,DMA!O$5:O$503)))</f>
        <v/>
      </c>
      <c r="BG19" s="168" t="str">
        <f>IF($Q19="","",IF(Q19=0,"",AVERAGEIF(DMA!$N$5:$N$503,Graphs!$O19,DMA!P$5:P$503)))</f>
        <v/>
      </c>
      <c r="BH19" s="156" t="str">
        <f>IF($R19="","",IF(R19=0,"",AVERAGEIF(DMA!$N$5:$N$503,Graphs!$O19,DMA!Q$5:Q$503)))</f>
        <v/>
      </c>
      <c r="BJ19" s="143"/>
      <c r="BK19" s="143"/>
      <c r="BM19" s="67" t="str">
        <f>IF($O19="","",COUNTIFS(DMA!$N$5:$N$503,Graphs!$O19,DMA!O$5:O$503,"&gt;0"))</f>
        <v/>
      </c>
      <c r="BN19" s="199" t="str">
        <f>IF($O19="","",COUNTIFS(DMA!$N$5:$N$503,Graphs!$O19,DMA!P$5:P$503,"&gt;0"))</f>
        <v/>
      </c>
      <c r="BO19" s="200" t="str">
        <f>IF($O19="","",COUNTIFS(DMA!$N$5:$N$503,Graphs!$O19,DMA!Q$5:Q$503,"&gt;0"))</f>
        <v/>
      </c>
    </row>
    <row r="20" spans="1:67" ht="15.5" x14ac:dyDescent="0.35">
      <c r="A20" s="65"/>
      <c r="B20" s="705"/>
      <c r="C20" s="705"/>
      <c r="D20" s="706"/>
      <c r="E20" s="707"/>
      <c r="F20" s="708"/>
      <c r="G20" s="709"/>
      <c r="H20" s="707"/>
      <c r="I20" s="708"/>
      <c r="J20" s="710"/>
      <c r="K20" s="707"/>
      <c r="L20" s="711"/>
      <c r="M20" s="712"/>
      <c r="N20" s="713"/>
      <c r="O20" s="707"/>
      <c r="P20" s="714"/>
      <c r="Q20" s="714"/>
      <c r="R20" s="714"/>
      <c r="S20" s="712"/>
      <c r="T20" s="715"/>
      <c r="U20" s="716"/>
      <c r="V20" s="169"/>
      <c r="W20" s="177"/>
      <c r="X20" s="195"/>
      <c r="Y20" s="210"/>
      <c r="Z20" s="211"/>
      <c r="AA20" s="160"/>
      <c r="AB20" s="212"/>
      <c r="AC20" t="str">
        <f t="shared" ref="AC20:AC55" si="5">IF(W164="","",W164*P164)</f>
        <v/>
      </c>
      <c r="AD20" t="str">
        <f t="shared" ref="AD20:AD55" si="6">IF(X164="","",X164*Q164)</f>
        <v/>
      </c>
      <c r="AE20" t="str">
        <f t="shared" ref="AE20:AE55" si="7">IF(Y164="","",Y164*R164)</f>
        <v/>
      </c>
      <c r="AZ20" s="170" t="str">
        <f t="shared" si="2"/>
        <v/>
      </c>
      <c r="BA20" s="171" t="str">
        <f t="shared" si="3"/>
        <v/>
      </c>
      <c r="BB20" s="157" t="str">
        <f t="shared" si="4"/>
        <v/>
      </c>
      <c r="BC20" s="203" t="str">
        <f>IF(P20="","",IF(P20=0,"",SQRT(SUMIF(DMA!$DK$5:$DK$503,Graphs!$O20,DMA!DL$5:DL$503))/COUNTIF(DMA!$DK$5:$DK$503,Graphs!$O20)))</f>
        <v/>
      </c>
      <c r="BD20" s="168" t="str">
        <f>IF(Q20="","",IF(Q20=0,"",SQRT(SUMIF(DMA!$DK$5:$DK$503,Graphs!$O20,DMA!DM$5:DM$503))/COUNTIF(DMA!$DK$5:$DK$503,Graphs!$O20)))</f>
        <v/>
      </c>
      <c r="BE20" s="169" t="str">
        <f>IF(R20="","",IF(R20=0,"",SQRT(SUMIF(DMA!$DK$5:$DK$503,Graphs!$O20,DMA!DN$5:DN$503))/COUNTIF(DMA!$DK$5:$DK$503,Graphs!$O20)))</f>
        <v/>
      </c>
      <c r="BF20" s="167" t="str">
        <f>IF($P20="","",IF(P20=0,"",AVERAGEIF(DMA!$N$5:$N$503,Graphs!$O20,DMA!O$5:O$503)))</f>
        <v/>
      </c>
      <c r="BG20" s="168" t="str">
        <f>IF($Q20="","",IF(Q20=0,"",AVERAGEIF(DMA!$N$5:$N$503,Graphs!$O20,DMA!P$5:P$503)))</f>
        <v/>
      </c>
      <c r="BH20" s="156" t="str">
        <f>IF($R20="","",IF(R20=0,"",AVERAGEIF(DMA!$N$5:$N$503,Graphs!$O20,DMA!Q$5:Q$503)))</f>
        <v/>
      </c>
      <c r="BJ20" s="143"/>
      <c r="BK20" s="143"/>
      <c r="BM20" s="67" t="str">
        <f>IF($O20="","",COUNTIFS(DMA!$N$5:$N$503,Graphs!$O20,DMA!O$5:O$503,"&gt;0"))</f>
        <v/>
      </c>
      <c r="BN20" s="199" t="str">
        <f>IF($O20="","",COUNTIFS(DMA!$N$5:$N$503,Graphs!$O20,DMA!P$5:P$503,"&gt;0"))</f>
        <v/>
      </c>
      <c r="BO20" s="200" t="str">
        <f>IF($O20="","",COUNTIFS(DMA!$N$5:$N$503,Graphs!$O20,DMA!Q$5:Q$503,"&gt;0"))</f>
        <v/>
      </c>
    </row>
    <row r="21" spans="1:67" ht="15.5" x14ac:dyDescent="0.35">
      <c r="A21" s="65"/>
      <c r="B21" s="705"/>
      <c r="C21" s="705"/>
      <c r="D21" s="706"/>
      <c r="E21" s="707"/>
      <c r="F21" s="708"/>
      <c r="G21" s="709"/>
      <c r="H21" s="707"/>
      <c r="I21" s="708"/>
      <c r="J21" s="710"/>
      <c r="K21" s="707"/>
      <c r="L21" s="711"/>
      <c r="M21" s="712"/>
      <c r="N21" s="713"/>
      <c r="O21" s="707"/>
      <c r="P21" s="714"/>
      <c r="Q21" s="714"/>
      <c r="R21" s="714"/>
      <c r="S21" s="712"/>
      <c r="T21" s="715"/>
      <c r="U21" s="716"/>
      <c r="V21" s="169"/>
      <c r="W21" s="177"/>
      <c r="X21" s="195"/>
      <c r="Y21" s="210"/>
      <c r="Z21" s="211"/>
      <c r="AA21" s="160"/>
      <c r="AB21" s="212"/>
      <c r="AC21" t="str">
        <f t="shared" si="5"/>
        <v/>
      </c>
      <c r="AD21" t="str">
        <f t="shared" si="6"/>
        <v/>
      </c>
      <c r="AE21" t="str">
        <f t="shared" si="7"/>
        <v/>
      </c>
      <c r="AZ21" s="170" t="str">
        <f t="shared" si="2"/>
        <v/>
      </c>
      <c r="BA21" s="171" t="str">
        <f t="shared" si="3"/>
        <v/>
      </c>
      <c r="BB21" s="157" t="str">
        <f t="shared" si="4"/>
        <v/>
      </c>
      <c r="BC21" s="203" t="str">
        <f>IF(P21="","",IF(P21=0,"",SQRT(SUMIF(DMA!$DK$5:$DK$503,Graphs!$O21,DMA!DL$5:DL$503))/COUNTIF(DMA!$DK$5:$DK$503,Graphs!$O21)))</f>
        <v/>
      </c>
      <c r="BD21" s="168" t="str">
        <f>IF(Q21="","",IF(Q21=0,"",SQRT(SUMIF(DMA!$DK$5:$DK$503,Graphs!$O21,DMA!DM$5:DM$503))/COUNTIF(DMA!$DK$5:$DK$503,Graphs!$O21)))</f>
        <v/>
      </c>
      <c r="BE21" s="169" t="str">
        <f>IF(R21="","",IF(R21=0,"",SQRT(SUMIF(DMA!$DK$5:$DK$503,Graphs!$O21,DMA!DN$5:DN$503))/COUNTIF(DMA!$DK$5:$DK$503,Graphs!$O21)))</f>
        <v/>
      </c>
      <c r="BF21" s="167" t="str">
        <f>IF($P21="","",IF(P21=0,"",AVERAGEIF(DMA!$N$5:$N$503,Graphs!$O21,DMA!O$5:O$503)))</f>
        <v/>
      </c>
      <c r="BG21" s="168" t="str">
        <f>IF($Q21="","",IF(Q21=0,"",AVERAGEIF(DMA!$N$5:$N$503,Graphs!$O21,DMA!P$5:P$503)))</f>
        <v/>
      </c>
      <c r="BH21" s="156" t="str">
        <f>IF($R21="","",IF(R21=0,"",AVERAGEIF(DMA!$N$5:$N$503,Graphs!$O21,DMA!Q$5:Q$503)))</f>
        <v/>
      </c>
      <c r="BJ21" s="143"/>
      <c r="BK21" s="143"/>
      <c r="BM21" s="67" t="str">
        <f>IF($O21="","",COUNTIFS(DMA!$N$5:$N$503,Graphs!$O21,DMA!O$5:O$503,"&gt;0"))</f>
        <v/>
      </c>
      <c r="BN21" s="199" t="str">
        <f>IF($O21="","",COUNTIFS(DMA!$N$5:$N$503,Graphs!$O21,DMA!P$5:P$503,"&gt;0"))</f>
        <v/>
      </c>
      <c r="BO21" s="200" t="str">
        <f>IF($O21="","",COUNTIFS(DMA!$N$5:$N$503,Graphs!$O21,DMA!Q$5:Q$503,"&gt;0"))</f>
        <v/>
      </c>
    </row>
    <row r="22" spans="1:67" ht="15.5" x14ac:dyDescent="0.35">
      <c r="A22" s="65"/>
      <c r="B22" s="705"/>
      <c r="C22" s="705"/>
      <c r="D22" s="706"/>
      <c r="E22" s="707"/>
      <c r="F22" s="708"/>
      <c r="G22" s="709"/>
      <c r="H22" s="707"/>
      <c r="I22" s="708"/>
      <c r="J22" s="710"/>
      <c r="K22" s="707"/>
      <c r="L22" s="711"/>
      <c r="M22" s="712"/>
      <c r="N22" s="713"/>
      <c r="O22" s="707"/>
      <c r="P22" s="714"/>
      <c r="Q22" s="714"/>
      <c r="R22" s="714"/>
      <c r="S22" s="712"/>
      <c r="T22" s="715"/>
      <c r="U22" s="716"/>
      <c r="V22" s="169"/>
      <c r="W22" s="177"/>
      <c r="X22" s="195"/>
      <c r="Y22" s="210"/>
      <c r="Z22" s="211"/>
      <c r="AA22" s="160"/>
      <c r="AB22" s="212"/>
      <c r="AC22" t="str">
        <f t="shared" si="5"/>
        <v/>
      </c>
      <c r="AD22" t="str">
        <f t="shared" si="6"/>
        <v/>
      </c>
      <c r="AE22" t="str">
        <f t="shared" si="7"/>
        <v/>
      </c>
      <c r="AZ22" s="170" t="str">
        <f t="shared" si="2"/>
        <v/>
      </c>
      <c r="BA22" s="171" t="str">
        <f t="shared" si="3"/>
        <v/>
      </c>
      <c r="BB22" s="157" t="str">
        <f t="shared" si="4"/>
        <v/>
      </c>
      <c r="BC22" s="203" t="str">
        <f>IF(P22="","",IF(P22=0,"",SQRT(SUMIF(DMA!$DK$5:$DK$503,Graphs!$O22,DMA!DL$5:DL$503))/COUNTIF(DMA!$DK$5:$DK$503,Graphs!$O22)))</f>
        <v/>
      </c>
      <c r="BD22" s="168" t="str">
        <f>IF(Q22="","",IF(Q22=0,"",SQRT(SUMIF(DMA!$DK$5:$DK$503,Graphs!$O22,DMA!DM$5:DM$503))/COUNTIF(DMA!$DK$5:$DK$503,Graphs!$O22)))</f>
        <v/>
      </c>
      <c r="BE22" s="169" t="str">
        <f>IF(R22="","",IF(R22=0,"",SQRT(SUMIF(DMA!$DK$5:$DK$503,Graphs!$O22,DMA!DN$5:DN$503))/COUNTIF(DMA!$DK$5:$DK$503,Graphs!$O22)))</f>
        <v/>
      </c>
      <c r="BF22" s="167" t="str">
        <f>IF($P22="","",IF(P22=0,"",AVERAGEIF(DMA!$N$5:$N$503,Graphs!$O22,DMA!O$5:O$503)))</f>
        <v/>
      </c>
      <c r="BG22" s="168" t="str">
        <f>IF($Q22="","",IF(Q22=0,"",AVERAGEIF(DMA!$N$5:$N$503,Graphs!$O22,DMA!P$5:P$503)))</f>
        <v/>
      </c>
      <c r="BH22" s="156" t="str">
        <f>IF($R22="","",IF(R22=0,"",AVERAGEIF(DMA!$N$5:$N$503,Graphs!$O22,DMA!Q$5:Q$503)))</f>
        <v/>
      </c>
      <c r="BJ22" s="143"/>
      <c r="BK22" s="143"/>
      <c r="BM22" s="67" t="str">
        <f>IF($O22="","",COUNTIFS(DMA!$N$5:$N$503,Graphs!$O22,DMA!O$5:O$503,"&gt;0"))</f>
        <v/>
      </c>
      <c r="BN22" s="199" t="str">
        <f>IF($O22="","",COUNTIFS(DMA!$N$5:$N$503,Graphs!$O22,DMA!P$5:P$503,"&gt;0"))</f>
        <v/>
      </c>
      <c r="BO22" s="200" t="str">
        <f>IF($O22="","",COUNTIFS(DMA!$N$5:$N$503,Graphs!$O22,DMA!Q$5:Q$503,"&gt;0"))</f>
        <v/>
      </c>
    </row>
    <row r="23" spans="1:67" ht="15.5" x14ac:dyDescent="0.35">
      <c r="A23" s="65"/>
      <c r="B23" s="705"/>
      <c r="C23" s="705"/>
      <c r="D23" s="706"/>
      <c r="E23" s="707"/>
      <c r="F23" s="708"/>
      <c r="G23" s="709"/>
      <c r="H23" s="707"/>
      <c r="I23" s="708"/>
      <c r="J23" s="710"/>
      <c r="K23" s="707"/>
      <c r="L23" s="711"/>
      <c r="M23" s="712"/>
      <c r="N23" s="713"/>
      <c r="O23" s="707"/>
      <c r="P23" s="714"/>
      <c r="Q23" s="714"/>
      <c r="R23" s="714"/>
      <c r="S23" s="712"/>
      <c r="T23" s="715"/>
      <c r="U23" s="716"/>
      <c r="V23" s="169"/>
      <c r="W23" s="177"/>
      <c r="X23" s="195"/>
      <c r="Y23" s="210"/>
      <c r="Z23" s="211"/>
      <c r="AA23" s="160"/>
      <c r="AB23" s="212"/>
      <c r="AC23" t="str">
        <f t="shared" si="5"/>
        <v/>
      </c>
      <c r="AD23" t="str">
        <f t="shared" si="6"/>
        <v/>
      </c>
      <c r="AE23" t="str">
        <f t="shared" si="7"/>
        <v/>
      </c>
      <c r="AZ23" s="170" t="str">
        <f t="shared" si="2"/>
        <v/>
      </c>
      <c r="BA23" s="171" t="str">
        <f t="shared" si="3"/>
        <v/>
      </c>
      <c r="BB23" s="157" t="str">
        <f t="shared" si="4"/>
        <v/>
      </c>
      <c r="BC23" s="203" t="str">
        <f>IF(P23="","",IF(P23=0,"",SQRT(SUMIF(DMA!$DK$5:$DK$503,Graphs!$O23,DMA!DL$5:DL$503))/COUNTIF(DMA!$DK$5:$DK$503,Graphs!$O23)))</f>
        <v/>
      </c>
      <c r="BD23" s="168" t="str">
        <f>IF(Q23="","",IF(Q23=0,"",SQRT(SUMIF(DMA!$DK$5:$DK$503,Graphs!$O23,DMA!DM$5:DM$503))/COUNTIF(DMA!$DK$5:$DK$503,Graphs!$O23)))</f>
        <v/>
      </c>
      <c r="BE23" s="169" t="str">
        <f>IF(R23="","",IF(R23=0,"",SQRT(SUMIF(DMA!$DK$5:$DK$503,Graphs!$O23,DMA!DN$5:DN$503))/COUNTIF(DMA!$DK$5:$DK$503,Graphs!$O23)))</f>
        <v/>
      </c>
      <c r="BF23" s="167" t="str">
        <f>IF($P23="","",IF(P23=0,"",AVERAGEIF(DMA!$N$5:$N$503,Graphs!$O23,DMA!O$5:O$503)))</f>
        <v/>
      </c>
      <c r="BG23" s="168" t="str">
        <f>IF($Q23="","",IF(Q23=0,"",AVERAGEIF(DMA!$N$5:$N$503,Graphs!$O23,DMA!P$5:P$503)))</f>
        <v/>
      </c>
      <c r="BH23" s="156" t="str">
        <f>IF($R23="","",IF(R23=0,"",AVERAGEIF(DMA!$N$5:$N$503,Graphs!$O23,DMA!Q$5:Q$503)))</f>
        <v/>
      </c>
      <c r="BJ23" s="53"/>
      <c r="BK23" s="53"/>
      <c r="BM23" s="67" t="str">
        <f>IF($O23="","",COUNTIFS(DMA!$N$5:$N$503,Graphs!$O23,DMA!O$5:O$503,"&gt;0"))</f>
        <v/>
      </c>
      <c r="BN23" s="199" t="str">
        <f>IF($O23="","",COUNTIFS(DMA!$N$5:$N$503,Graphs!$O23,DMA!P$5:P$503,"&gt;0"))</f>
        <v/>
      </c>
      <c r="BO23" s="200" t="str">
        <f>IF($O23="","",COUNTIFS(DMA!$N$5:$N$503,Graphs!$O23,DMA!Q$5:Q$503,"&gt;0"))</f>
        <v/>
      </c>
    </row>
    <row r="24" spans="1:67" ht="15.5" x14ac:dyDescent="0.35">
      <c r="A24" s="65"/>
      <c r="B24" s="705"/>
      <c r="C24" s="705"/>
      <c r="D24" s="706"/>
      <c r="E24" s="707"/>
      <c r="F24" s="708"/>
      <c r="G24" s="709"/>
      <c r="H24" s="707"/>
      <c r="I24" s="708"/>
      <c r="J24" s="710"/>
      <c r="K24" s="707"/>
      <c r="L24" s="711"/>
      <c r="M24" s="712"/>
      <c r="N24" s="713"/>
      <c r="O24" s="707"/>
      <c r="P24" s="714"/>
      <c r="Q24" s="714"/>
      <c r="R24" s="714"/>
      <c r="S24" s="712"/>
      <c r="T24" s="715"/>
      <c r="U24" s="716"/>
      <c r="V24" s="169"/>
      <c r="W24" s="177"/>
      <c r="X24" s="195"/>
      <c r="Y24" s="210"/>
      <c r="Z24" s="211"/>
      <c r="AA24" s="160"/>
      <c r="AB24" s="212"/>
      <c r="AC24" t="str">
        <f t="shared" si="5"/>
        <v/>
      </c>
      <c r="AD24" t="str">
        <f t="shared" si="6"/>
        <v/>
      </c>
      <c r="AE24" t="str">
        <f t="shared" si="7"/>
        <v/>
      </c>
      <c r="AZ24" s="170" t="str">
        <f t="shared" si="2"/>
        <v/>
      </c>
      <c r="BA24" s="171" t="str">
        <f t="shared" si="3"/>
        <v/>
      </c>
      <c r="BB24" s="157" t="str">
        <f t="shared" si="4"/>
        <v/>
      </c>
      <c r="BC24" s="203" t="str">
        <f>IF(P24="","",IF(P24=0,"",SQRT(SUMIF(DMA!$DK$5:$DK$503,Graphs!$O24,DMA!DL$5:DL$503))/COUNTIF(DMA!$DK$5:$DK$503,Graphs!$O24)))</f>
        <v/>
      </c>
      <c r="BD24" s="168" t="str">
        <f>IF(Q24="","",IF(Q24=0,"",SQRT(SUMIF(DMA!$DK$5:$DK$503,Graphs!$O24,DMA!DM$5:DM$503))/COUNTIF(DMA!$DK$5:$DK$503,Graphs!$O24)))</f>
        <v/>
      </c>
      <c r="BE24" s="169" t="str">
        <f>IF(R24="","",IF(R24=0,"",SQRT(SUMIF(DMA!$DK$5:$DK$503,Graphs!$O24,DMA!DN$5:DN$503))/COUNTIF(DMA!$DK$5:$DK$503,Graphs!$O24)))</f>
        <v/>
      </c>
      <c r="BF24" s="167" t="str">
        <f>IF($P24="","",IF(P24=0,"",AVERAGEIF(DMA!$N$5:$N$503,Graphs!$O24,DMA!O$5:O$503)))</f>
        <v/>
      </c>
      <c r="BG24" s="168" t="str">
        <f>IF($Q24="","",IF(Q24=0,"",AVERAGEIF(DMA!$N$5:$N$503,Graphs!$O24,DMA!P$5:P$503)))</f>
        <v/>
      </c>
      <c r="BH24" s="156" t="str">
        <f>IF($R24="","",IF(R24=0,"",AVERAGEIF(DMA!$N$5:$N$503,Graphs!$O24,DMA!Q$5:Q$503)))</f>
        <v/>
      </c>
      <c r="BJ24" s="53"/>
      <c r="BK24" s="53"/>
      <c r="BM24" s="67" t="str">
        <f>IF($O24="","",COUNTIFS(DMA!$N$5:$N$503,Graphs!$O24,DMA!O$5:O$503,"&gt;0"))</f>
        <v/>
      </c>
      <c r="BN24" s="199" t="str">
        <f>IF($O24="","",COUNTIFS(DMA!$N$5:$N$503,Graphs!$O24,DMA!P$5:P$503,"&gt;0"))</f>
        <v/>
      </c>
      <c r="BO24" s="200" t="str">
        <f>IF($O24="","",COUNTIFS(DMA!$N$5:$N$503,Graphs!$O24,DMA!Q$5:Q$503,"&gt;0"))</f>
        <v/>
      </c>
    </row>
    <row r="25" spans="1:67" ht="15.5" x14ac:dyDescent="0.35">
      <c r="A25" s="65"/>
      <c r="B25" s="705"/>
      <c r="C25" s="705"/>
      <c r="D25" s="706"/>
      <c r="E25" s="707"/>
      <c r="F25" s="708"/>
      <c r="G25" s="709"/>
      <c r="H25" s="707"/>
      <c r="I25" s="708"/>
      <c r="J25" s="710"/>
      <c r="K25" s="707"/>
      <c r="L25" s="711"/>
      <c r="M25" s="712"/>
      <c r="N25" s="713"/>
      <c r="O25" s="707"/>
      <c r="P25" s="714"/>
      <c r="Q25" s="714"/>
      <c r="R25" s="714"/>
      <c r="S25" s="712"/>
      <c r="T25" s="715"/>
      <c r="U25" s="716"/>
      <c r="V25" s="169"/>
      <c r="W25" s="177"/>
      <c r="X25" s="195"/>
      <c r="Y25" s="210"/>
      <c r="Z25" s="211"/>
      <c r="AA25" s="160"/>
      <c r="AB25" s="212"/>
      <c r="AC25" t="str">
        <f t="shared" si="5"/>
        <v/>
      </c>
      <c r="AD25" t="str">
        <f t="shared" si="6"/>
        <v/>
      </c>
      <c r="AE25" t="str">
        <f t="shared" si="7"/>
        <v/>
      </c>
      <c r="AZ25" s="170" t="str">
        <f t="shared" si="2"/>
        <v/>
      </c>
      <c r="BA25" s="171" t="str">
        <f t="shared" si="3"/>
        <v/>
      </c>
      <c r="BB25" s="157" t="str">
        <f t="shared" si="4"/>
        <v/>
      </c>
      <c r="BC25" s="203" t="str">
        <f>IF(P25="","",IF(P25=0,"",SQRT(SUMIF(DMA!$DK$5:$DK$503,Graphs!$O25,DMA!DL$5:DL$503))/COUNTIF(DMA!$DK$5:$DK$503,Graphs!$O25)))</f>
        <v/>
      </c>
      <c r="BD25" s="168" t="str">
        <f>IF(Q25="","",IF(Q25=0,"",SQRT(SUMIF(DMA!$DK$5:$DK$503,Graphs!$O25,DMA!DM$5:DM$503))/COUNTIF(DMA!$DK$5:$DK$503,Graphs!$O25)))</f>
        <v/>
      </c>
      <c r="BE25" s="169" t="str">
        <f>IF(R25="","",IF(R25=0,"",SQRT(SUMIF(DMA!$DK$5:$DK$503,Graphs!$O25,DMA!DN$5:DN$503))/COUNTIF(DMA!$DK$5:$DK$503,Graphs!$O25)))</f>
        <v/>
      </c>
      <c r="BF25" s="167" t="str">
        <f>IF($P25="","",IF(P25=0,"",AVERAGEIF(DMA!$N$5:$N$503,Graphs!$O25,DMA!O$5:O$503)))</f>
        <v/>
      </c>
      <c r="BG25" s="168" t="str">
        <f>IF($Q25="","",IF(Q25=0,"",AVERAGEIF(DMA!$N$5:$N$503,Graphs!$O25,DMA!P$5:P$503)))</f>
        <v/>
      </c>
      <c r="BH25" s="156" t="str">
        <f>IF($R25="","",IF(R25=0,"",AVERAGEIF(DMA!$N$5:$N$503,Graphs!$O25,DMA!Q$5:Q$503)))</f>
        <v/>
      </c>
      <c r="BJ25" s="53"/>
      <c r="BK25" s="53"/>
      <c r="BM25" s="67" t="str">
        <f>IF($O25="","",COUNTIFS(DMA!$N$5:$N$503,Graphs!$O25,DMA!O$5:O$503,"&gt;0"))</f>
        <v/>
      </c>
      <c r="BN25" s="199" t="str">
        <f>IF($O25="","",COUNTIFS(DMA!$N$5:$N$503,Graphs!$O25,DMA!P$5:P$503,"&gt;0"))</f>
        <v/>
      </c>
      <c r="BO25" s="200" t="str">
        <f>IF($O25="","",COUNTIFS(DMA!$N$5:$N$503,Graphs!$O25,DMA!Q$5:Q$503,"&gt;0"))</f>
        <v/>
      </c>
    </row>
    <row r="26" spans="1:67" ht="15.5" x14ac:dyDescent="0.35">
      <c r="A26" s="65"/>
      <c r="B26" s="705"/>
      <c r="C26" s="705"/>
      <c r="D26" s="706"/>
      <c r="E26" s="707"/>
      <c r="F26" s="708"/>
      <c r="G26" s="709"/>
      <c r="H26" s="707"/>
      <c r="I26" s="708"/>
      <c r="J26" s="710"/>
      <c r="K26" s="707"/>
      <c r="L26" s="711"/>
      <c r="M26" s="712"/>
      <c r="N26" s="713"/>
      <c r="O26" s="707"/>
      <c r="P26" s="714"/>
      <c r="Q26" s="714"/>
      <c r="R26" s="714"/>
      <c r="S26" s="712"/>
      <c r="T26" s="715"/>
      <c r="U26" s="716"/>
      <c r="V26" s="169"/>
      <c r="W26" s="177"/>
      <c r="X26" s="195"/>
      <c r="Y26" s="210"/>
      <c r="Z26" s="211"/>
      <c r="AA26" s="160"/>
      <c r="AB26" s="212"/>
      <c r="AC26" t="str">
        <f t="shared" si="5"/>
        <v/>
      </c>
      <c r="AD26" t="str">
        <f t="shared" si="6"/>
        <v/>
      </c>
      <c r="AE26" t="str">
        <f t="shared" si="7"/>
        <v/>
      </c>
      <c r="AZ26" s="170" t="str">
        <f t="shared" si="2"/>
        <v/>
      </c>
      <c r="BA26" s="171" t="str">
        <f t="shared" si="3"/>
        <v/>
      </c>
      <c r="BB26" s="157" t="str">
        <f t="shared" si="4"/>
        <v/>
      </c>
      <c r="BC26" s="203" t="str">
        <f>IF(P26="","",IF(P26=0,"",SQRT(SUMIF(DMA!$DK$5:$DK$503,Graphs!$O26,DMA!DL$5:DL$503))/COUNTIF(DMA!$DK$5:$DK$503,Graphs!$O26)))</f>
        <v/>
      </c>
      <c r="BD26" s="168" t="str">
        <f>IF(Q26="","",IF(Q26=0,"",SQRT(SUMIF(DMA!$DK$5:$DK$503,Graphs!$O26,DMA!DM$5:DM$503))/COUNTIF(DMA!$DK$5:$DK$503,Graphs!$O26)))</f>
        <v/>
      </c>
      <c r="BE26" s="169" t="str">
        <f>IF(R26="","",IF(R26=0,"",SQRT(SUMIF(DMA!$DK$5:$DK$503,Graphs!$O26,DMA!DN$5:DN$503))/COUNTIF(DMA!$DK$5:$DK$503,Graphs!$O26)))</f>
        <v/>
      </c>
      <c r="BF26" s="167" t="str">
        <f>IF($P26="","",IF(P26=0,"",AVERAGEIF(DMA!$N$5:$N$503,Graphs!$O26,DMA!O$5:O$503)))</f>
        <v/>
      </c>
      <c r="BG26" s="168" t="str">
        <f>IF($Q26="","",IF(Q26=0,"",AVERAGEIF(DMA!$N$5:$N$503,Graphs!$O26,DMA!P$5:P$503)))</f>
        <v/>
      </c>
      <c r="BH26" s="156" t="str">
        <f>IF($R26="","",IF(R26=0,"",AVERAGEIF(DMA!$N$5:$N$503,Graphs!$O26,DMA!Q$5:Q$503)))</f>
        <v/>
      </c>
      <c r="BJ26" s="53"/>
      <c r="BK26" s="53"/>
      <c r="BM26" s="67" t="str">
        <f>IF($O26="","",COUNTIFS(DMA!$N$5:$N$503,Graphs!$O26,DMA!O$5:O$503,"&gt;0"))</f>
        <v/>
      </c>
      <c r="BN26" s="199" t="str">
        <f>IF($O26="","",COUNTIFS(DMA!$N$5:$N$503,Graphs!$O26,DMA!P$5:P$503,"&gt;0"))</f>
        <v/>
      </c>
      <c r="BO26" s="200" t="str">
        <f>IF($O26="","",COUNTIFS(DMA!$N$5:$N$503,Graphs!$O26,DMA!Q$5:Q$503,"&gt;0"))</f>
        <v/>
      </c>
    </row>
    <row r="27" spans="1:67" ht="15.5" x14ac:dyDescent="0.35">
      <c r="A27" s="65"/>
      <c r="B27" s="705"/>
      <c r="C27" s="705"/>
      <c r="D27" s="706"/>
      <c r="E27" s="707"/>
      <c r="F27" s="708"/>
      <c r="G27" s="709"/>
      <c r="H27" s="707"/>
      <c r="I27" s="708"/>
      <c r="J27" s="710"/>
      <c r="K27" s="707"/>
      <c r="L27" s="711"/>
      <c r="M27" s="712"/>
      <c r="N27" s="713"/>
      <c r="O27" s="707"/>
      <c r="P27" s="714"/>
      <c r="Q27" s="714"/>
      <c r="R27" s="714"/>
      <c r="S27" s="712"/>
      <c r="T27" s="715"/>
      <c r="U27" s="716"/>
      <c r="V27" s="169"/>
      <c r="W27" s="177"/>
      <c r="X27" s="195"/>
      <c r="Y27" s="210"/>
      <c r="Z27" s="211"/>
      <c r="AA27" s="160"/>
      <c r="AB27" s="212"/>
      <c r="AC27" t="str">
        <f t="shared" si="5"/>
        <v/>
      </c>
      <c r="AD27" t="str">
        <f t="shared" si="6"/>
        <v/>
      </c>
      <c r="AE27" t="str">
        <f t="shared" si="7"/>
        <v/>
      </c>
      <c r="AZ27" s="170" t="str">
        <f t="shared" si="2"/>
        <v/>
      </c>
      <c r="BA27" s="171" t="str">
        <f t="shared" si="3"/>
        <v/>
      </c>
      <c r="BB27" s="157" t="str">
        <f t="shared" si="4"/>
        <v/>
      </c>
      <c r="BC27" s="203" t="str">
        <f>IF(P27="","",IF(P27=0,"",SQRT(SUMIF(DMA!$DK$5:$DK$503,Graphs!$O27,DMA!DL$5:DL$503))/COUNTIF(DMA!$DK$5:$DK$503,Graphs!$O27)))</f>
        <v/>
      </c>
      <c r="BD27" s="168" t="str">
        <f>IF(Q27="","",IF(Q27=0,"",SQRT(SUMIF(DMA!$DK$5:$DK$503,Graphs!$O27,DMA!DM$5:DM$503))/COUNTIF(DMA!$DK$5:$DK$503,Graphs!$O27)))</f>
        <v/>
      </c>
      <c r="BE27" s="169" t="str">
        <f>IF(R27="","",IF(R27=0,"",SQRT(SUMIF(DMA!$DK$5:$DK$503,Graphs!$O27,DMA!DN$5:DN$503))/COUNTIF(DMA!$DK$5:$DK$503,Graphs!$O27)))</f>
        <v/>
      </c>
      <c r="BF27" s="167" t="str">
        <f>IF($P27="","",IF(P27=0,"",AVERAGEIF(DMA!$N$5:$N$503,Graphs!$O27,DMA!O$5:O$503)))</f>
        <v/>
      </c>
      <c r="BG27" s="168" t="str">
        <f>IF($Q27="","",IF(Q27=0,"",AVERAGEIF(DMA!$N$5:$N$503,Graphs!$O27,DMA!P$5:P$503)))</f>
        <v/>
      </c>
      <c r="BH27" s="156" t="str">
        <f>IF($R27="","",IF(R27=0,"",AVERAGEIF(DMA!$N$5:$N$503,Graphs!$O27,DMA!Q$5:Q$503)))</f>
        <v/>
      </c>
      <c r="BJ27" s="53"/>
      <c r="BK27" s="53"/>
      <c r="BM27" s="67" t="str">
        <f>IF($O27="","",COUNTIFS(DMA!$N$5:$N$503,Graphs!$O27,DMA!O$5:O$503,"&gt;0"))</f>
        <v/>
      </c>
      <c r="BN27" s="199" t="str">
        <f>IF($O27="","",COUNTIFS(DMA!$N$5:$N$503,Graphs!$O27,DMA!P$5:P$503,"&gt;0"))</f>
        <v/>
      </c>
      <c r="BO27" s="200" t="str">
        <f>IF($O27="","",COUNTIFS(DMA!$N$5:$N$503,Graphs!$O27,DMA!Q$5:Q$503,"&gt;0"))</f>
        <v/>
      </c>
    </row>
    <row r="28" spans="1:67" ht="15.5" x14ac:dyDescent="0.35">
      <c r="A28" s="65"/>
      <c r="B28" s="705"/>
      <c r="C28" s="705"/>
      <c r="D28" s="706"/>
      <c r="E28" s="707"/>
      <c r="F28" s="708"/>
      <c r="G28" s="709"/>
      <c r="H28" s="707"/>
      <c r="I28" s="708"/>
      <c r="J28" s="710"/>
      <c r="K28" s="707"/>
      <c r="L28" s="711"/>
      <c r="M28" s="712"/>
      <c r="N28" s="713"/>
      <c r="O28" s="707"/>
      <c r="P28" s="714"/>
      <c r="Q28" s="714"/>
      <c r="R28" s="714"/>
      <c r="S28" s="712"/>
      <c r="T28" s="715"/>
      <c r="U28" s="716"/>
      <c r="V28" s="169"/>
      <c r="W28" s="177"/>
      <c r="X28" s="195"/>
      <c r="Y28" s="210"/>
      <c r="Z28" s="211"/>
      <c r="AA28" s="160"/>
      <c r="AB28" s="212"/>
      <c r="AC28" t="str">
        <f t="shared" si="5"/>
        <v/>
      </c>
      <c r="AD28" t="str">
        <f t="shared" si="6"/>
        <v/>
      </c>
      <c r="AE28" t="str">
        <f t="shared" si="7"/>
        <v/>
      </c>
      <c r="AZ28" s="170" t="str">
        <f t="shared" si="2"/>
        <v/>
      </c>
      <c r="BA28" s="171" t="str">
        <f t="shared" si="3"/>
        <v/>
      </c>
      <c r="BB28" s="157" t="str">
        <f t="shared" si="4"/>
        <v/>
      </c>
      <c r="BC28" s="203" t="str">
        <f>IF(P28="","",IF(P28=0,"",SQRT(SUMIF(DMA!$DK$5:$DK$503,Graphs!$O28,DMA!DL$5:DL$503))/COUNTIF(DMA!$DK$5:$DK$503,Graphs!$O28)))</f>
        <v/>
      </c>
      <c r="BD28" s="168" t="str">
        <f>IF(Q28="","",IF(Q28=0,"",SQRT(SUMIF(DMA!$DK$5:$DK$503,Graphs!$O28,DMA!DM$5:DM$503))/COUNTIF(DMA!$DK$5:$DK$503,Graphs!$O28)))</f>
        <v/>
      </c>
      <c r="BE28" s="169" t="str">
        <f>IF(R28="","",IF(R28=0,"",SQRT(SUMIF(DMA!$DK$5:$DK$503,Graphs!$O28,DMA!DN$5:DN$503))/COUNTIF(DMA!$DK$5:$DK$503,Graphs!$O28)))</f>
        <v/>
      </c>
      <c r="BF28" s="167" t="str">
        <f>IF($P28="","",IF(P28=0,"",AVERAGEIF(DMA!$N$5:$N$503,Graphs!$O28,DMA!O$5:O$503)))</f>
        <v/>
      </c>
      <c r="BG28" s="168" t="str">
        <f>IF($Q28="","",IF(Q28=0,"",AVERAGEIF(DMA!$N$5:$N$503,Graphs!$O28,DMA!P$5:P$503)))</f>
        <v/>
      </c>
      <c r="BH28" s="156" t="str">
        <f>IF($R28="","",IF(R28=0,"",AVERAGEIF(DMA!$N$5:$N$503,Graphs!$O28,DMA!Q$5:Q$503)))</f>
        <v/>
      </c>
      <c r="BJ28" s="53"/>
      <c r="BK28" s="53"/>
      <c r="BM28" s="67" t="str">
        <f>IF($O28="","",COUNTIFS(DMA!$N$5:$N$503,Graphs!$O28,DMA!O$5:O$503,"&gt;0"))</f>
        <v/>
      </c>
      <c r="BN28" s="199" t="str">
        <f>IF($O28="","",COUNTIFS(DMA!$N$5:$N$503,Graphs!$O28,DMA!P$5:P$503,"&gt;0"))</f>
        <v/>
      </c>
      <c r="BO28" s="200" t="str">
        <f>IF($O28="","",COUNTIFS(DMA!$N$5:$N$503,Graphs!$O28,DMA!Q$5:Q$503,"&gt;0"))</f>
        <v/>
      </c>
    </row>
    <row r="29" spans="1:67" ht="15.5" x14ac:dyDescent="0.35">
      <c r="A29" s="65"/>
      <c r="B29" s="705"/>
      <c r="C29" s="705"/>
      <c r="D29" s="706"/>
      <c r="E29" s="707"/>
      <c r="F29" s="708"/>
      <c r="G29" s="709"/>
      <c r="H29" s="707"/>
      <c r="I29" s="708"/>
      <c r="J29" s="710"/>
      <c r="K29" s="707"/>
      <c r="L29" s="711"/>
      <c r="M29" s="712"/>
      <c r="N29" s="713"/>
      <c r="O29" s="707"/>
      <c r="P29" s="714"/>
      <c r="Q29" s="714"/>
      <c r="R29" s="714"/>
      <c r="S29" s="712"/>
      <c r="T29" s="715"/>
      <c r="U29" s="716"/>
      <c r="V29" s="169"/>
      <c r="W29" s="177"/>
      <c r="X29" s="195"/>
      <c r="Y29" s="210"/>
      <c r="Z29" s="211"/>
      <c r="AA29" s="160"/>
      <c r="AB29" s="212"/>
      <c r="AC29" t="str">
        <f t="shared" si="5"/>
        <v/>
      </c>
      <c r="AD29" t="str">
        <f t="shared" si="6"/>
        <v/>
      </c>
      <c r="AE29" t="str">
        <f t="shared" si="7"/>
        <v/>
      </c>
      <c r="AZ29" s="170" t="str">
        <f t="shared" si="2"/>
        <v/>
      </c>
      <c r="BA29" s="171" t="str">
        <f t="shared" si="3"/>
        <v/>
      </c>
      <c r="BB29" s="157" t="str">
        <f t="shared" si="4"/>
        <v/>
      </c>
      <c r="BC29" s="203" t="str">
        <f>IF(P29="","",IF(P29=0,"",SQRT(SUMIF(DMA!$DK$5:$DK$503,Graphs!$O29,DMA!DL$5:DL$503))/COUNTIF(DMA!$DK$5:$DK$503,Graphs!$O29)))</f>
        <v/>
      </c>
      <c r="BD29" s="168" t="str">
        <f>IF(Q29="","",IF(Q29=0,"",SQRT(SUMIF(DMA!$DK$5:$DK$503,Graphs!$O29,DMA!DM$5:DM$503))/COUNTIF(DMA!$DK$5:$DK$503,Graphs!$O29)))</f>
        <v/>
      </c>
      <c r="BE29" s="169" t="str">
        <f>IF(R29="","",IF(R29=0,"",SQRT(SUMIF(DMA!$DK$5:$DK$503,Graphs!$O29,DMA!DN$5:DN$503))/COUNTIF(DMA!$DK$5:$DK$503,Graphs!$O29)))</f>
        <v/>
      </c>
      <c r="BF29" s="167" t="str">
        <f>IF($P29="","",IF(P29=0,"",AVERAGEIF(DMA!$N$5:$N$503,Graphs!$O29,DMA!O$5:O$503)))</f>
        <v/>
      </c>
      <c r="BG29" s="168" t="str">
        <f>IF($Q29="","",IF(Q29=0,"",AVERAGEIF(DMA!$N$5:$N$503,Graphs!$O29,DMA!P$5:P$503)))</f>
        <v/>
      </c>
      <c r="BH29" s="156" t="str">
        <f>IF($R29="","",IF(R29=0,"",AVERAGEIF(DMA!$N$5:$N$503,Graphs!$O29,DMA!Q$5:Q$503)))</f>
        <v/>
      </c>
      <c r="BJ29" s="53"/>
      <c r="BK29" s="53"/>
      <c r="BM29" s="67" t="str">
        <f>IF($O29="","",COUNTIFS(DMA!$N$5:$N$503,Graphs!$O29,DMA!O$5:O$503,"&gt;0"))</f>
        <v/>
      </c>
      <c r="BN29" s="199" t="str">
        <f>IF($O29="","",COUNTIFS(DMA!$N$5:$N$503,Graphs!$O29,DMA!P$5:P$503,"&gt;0"))</f>
        <v/>
      </c>
      <c r="BO29" s="200" t="str">
        <f>IF($O29="","",COUNTIFS(DMA!$N$5:$N$503,Graphs!$O29,DMA!Q$5:Q$503,"&gt;0"))</f>
        <v/>
      </c>
    </row>
    <row r="30" spans="1:67" ht="15.5" x14ac:dyDescent="0.35">
      <c r="A30" s="65"/>
      <c r="B30" s="705"/>
      <c r="C30" s="705"/>
      <c r="D30" s="706"/>
      <c r="E30" s="707"/>
      <c r="F30" s="708"/>
      <c r="G30" s="709"/>
      <c r="H30" s="707"/>
      <c r="I30" s="708"/>
      <c r="J30" s="710"/>
      <c r="K30" s="707"/>
      <c r="L30" s="711"/>
      <c r="M30" s="712"/>
      <c r="N30" s="713"/>
      <c r="O30" s="707"/>
      <c r="P30" s="714"/>
      <c r="Q30" s="714"/>
      <c r="R30" s="714"/>
      <c r="S30" s="712"/>
      <c r="T30" s="715"/>
      <c r="U30" s="716"/>
      <c r="V30" s="169"/>
      <c r="W30" s="177"/>
      <c r="X30" s="195"/>
      <c r="Y30" s="210"/>
      <c r="Z30" s="211"/>
      <c r="AA30" s="160"/>
      <c r="AB30" s="212"/>
      <c r="AC30" t="str">
        <f t="shared" si="5"/>
        <v/>
      </c>
      <c r="AD30" t="str">
        <f t="shared" si="6"/>
        <v/>
      </c>
      <c r="AE30" t="str">
        <f t="shared" si="7"/>
        <v/>
      </c>
      <c r="AZ30" s="170" t="str">
        <f t="shared" si="2"/>
        <v/>
      </c>
      <c r="BA30" s="171" t="str">
        <f t="shared" si="3"/>
        <v/>
      </c>
      <c r="BB30" s="157" t="str">
        <f t="shared" si="4"/>
        <v/>
      </c>
      <c r="BC30" s="203" t="str">
        <f>IF(P30="","",IF(P30=0,"",SQRT(SUMIF(DMA!$DK$5:$DK$503,Graphs!$O30,DMA!DL$5:DL$503))/COUNTIF(DMA!$DK$5:$DK$503,Graphs!$O30)))</f>
        <v/>
      </c>
      <c r="BD30" s="168" t="str">
        <f>IF(Q30="","",IF(Q30=0,"",SQRT(SUMIF(DMA!$DK$5:$DK$503,Graphs!$O30,DMA!DM$5:DM$503))/COUNTIF(DMA!$DK$5:$DK$503,Graphs!$O30)))</f>
        <v/>
      </c>
      <c r="BE30" s="169" t="str">
        <f>IF(R30="","",IF(R30=0,"",SQRT(SUMIF(DMA!$DK$5:$DK$503,Graphs!$O30,DMA!DN$5:DN$503))/COUNTIF(DMA!$DK$5:$DK$503,Graphs!$O30)))</f>
        <v/>
      </c>
      <c r="BF30" s="167" t="str">
        <f>IF($P30="","",IF(P30=0,"",AVERAGEIF(DMA!$N$5:$N$503,Graphs!$O30,DMA!O$5:O$503)))</f>
        <v/>
      </c>
      <c r="BG30" s="168" t="str">
        <f>IF($Q30="","",IF(Q30=0,"",AVERAGEIF(DMA!$N$5:$N$503,Graphs!$O30,DMA!P$5:P$503)))</f>
        <v/>
      </c>
      <c r="BH30" s="156" t="str">
        <f>IF($R30="","",IF(R30=0,"",AVERAGEIF(DMA!$N$5:$N$503,Graphs!$O30,DMA!Q$5:Q$503)))</f>
        <v/>
      </c>
      <c r="BJ30" s="53"/>
      <c r="BK30" s="53"/>
      <c r="BM30" s="67" t="str">
        <f>IF($O30="","",COUNTIFS(DMA!$N$5:$N$503,Graphs!$O30,DMA!O$5:O$503,"&gt;0"))</f>
        <v/>
      </c>
      <c r="BN30" s="199" t="str">
        <f>IF($O30="","",COUNTIFS(DMA!$N$5:$N$503,Graphs!$O30,DMA!P$5:P$503,"&gt;0"))</f>
        <v/>
      </c>
      <c r="BO30" s="200" t="str">
        <f>IF($O30="","",COUNTIFS(DMA!$N$5:$N$503,Graphs!$O30,DMA!Q$5:Q$503,"&gt;0"))</f>
        <v/>
      </c>
    </row>
    <row r="31" spans="1:67" ht="15.5" x14ac:dyDescent="0.35">
      <c r="A31" s="65"/>
      <c r="B31" s="705"/>
      <c r="C31" s="705"/>
      <c r="D31" s="706"/>
      <c r="E31" s="707"/>
      <c r="F31" s="708"/>
      <c r="G31" s="709"/>
      <c r="H31" s="707"/>
      <c r="I31" s="708"/>
      <c r="J31" s="710"/>
      <c r="K31" s="707"/>
      <c r="L31" s="711"/>
      <c r="M31" s="712"/>
      <c r="N31" s="713"/>
      <c r="O31" s="707"/>
      <c r="P31" s="714"/>
      <c r="Q31" s="714"/>
      <c r="R31" s="714"/>
      <c r="S31" s="712"/>
      <c r="T31" s="715"/>
      <c r="U31" s="716"/>
      <c r="V31" s="169"/>
      <c r="W31" s="177"/>
      <c r="X31" s="195"/>
      <c r="Y31" s="210"/>
      <c r="Z31" s="211"/>
      <c r="AA31" s="160"/>
      <c r="AB31" s="212"/>
      <c r="AC31" t="str">
        <f t="shared" si="5"/>
        <v/>
      </c>
      <c r="AD31" t="str">
        <f t="shared" si="6"/>
        <v/>
      </c>
      <c r="AE31" t="str">
        <f t="shared" si="7"/>
        <v/>
      </c>
      <c r="AZ31" s="170" t="str">
        <f t="shared" si="2"/>
        <v/>
      </c>
      <c r="BA31" s="171" t="str">
        <f t="shared" si="3"/>
        <v/>
      </c>
      <c r="BB31" s="157" t="str">
        <f t="shared" si="4"/>
        <v/>
      </c>
      <c r="BC31" s="203" t="str">
        <f>IF(P31="","",IF(P31=0,"",SQRT(SUMIF(DMA!$DK$5:$DK$503,Graphs!$O31,DMA!DL$5:DL$503))/COUNTIF(DMA!$DK$5:$DK$503,Graphs!$O31)))</f>
        <v/>
      </c>
      <c r="BD31" s="168" t="str">
        <f>IF(Q31="","",IF(Q31=0,"",SQRT(SUMIF(DMA!$DK$5:$DK$503,Graphs!$O31,DMA!DM$5:DM$503))/COUNTIF(DMA!$DK$5:$DK$503,Graphs!$O31)))</f>
        <v/>
      </c>
      <c r="BE31" s="169" t="str">
        <f>IF(R31="","",IF(R31=0,"",SQRT(SUMIF(DMA!$DK$5:$DK$503,Graphs!$O31,DMA!DN$5:DN$503))/COUNTIF(DMA!$DK$5:$DK$503,Graphs!$O31)))</f>
        <v/>
      </c>
      <c r="BF31" s="167" t="str">
        <f>IF($P31="","",IF(P31=0,"",AVERAGEIF(DMA!$N$5:$N$503,Graphs!$O31,DMA!O$5:O$503)))</f>
        <v/>
      </c>
      <c r="BG31" s="168" t="str">
        <f>IF($Q31="","",IF(Q31=0,"",AVERAGEIF(DMA!$N$5:$N$503,Graphs!$O31,DMA!P$5:P$503)))</f>
        <v/>
      </c>
      <c r="BH31" s="156" t="str">
        <f>IF($R31="","",IF(R31=0,"",AVERAGEIF(DMA!$N$5:$N$503,Graphs!$O31,DMA!Q$5:Q$503)))</f>
        <v/>
      </c>
      <c r="BJ31" s="53"/>
      <c r="BK31" s="53"/>
      <c r="BM31" s="67" t="str">
        <f>IF($O31="","",COUNTIFS(DMA!$N$5:$N$503,Graphs!$O31,DMA!O$5:O$503,"&gt;0"))</f>
        <v/>
      </c>
      <c r="BN31" s="199" t="str">
        <f>IF($O31="","",COUNTIFS(DMA!$N$5:$N$503,Graphs!$O31,DMA!P$5:P$503,"&gt;0"))</f>
        <v/>
      </c>
      <c r="BO31" s="200" t="str">
        <f>IF($O31="","",COUNTIFS(DMA!$N$5:$N$503,Graphs!$O31,DMA!Q$5:Q$503,"&gt;0"))</f>
        <v/>
      </c>
    </row>
    <row r="32" spans="1:67" ht="15.5" x14ac:dyDescent="0.35">
      <c r="A32" s="65"/>
      <c r="B32" s="705"/>
      <c r="C32" s="705"/>
      <c r="D32" s="706"/>
      <c r="E32" s="707"/>
      <c r="F32" s="708"/>
      <c r="G32" s="709"/>
      <c r="H32" s="707"/>
      <c r="I32" s="708"/>
      <c r="J32" s="710"/>
      <c r="K32" s="707"/>
      <c r="L32" s="711"/>
      <c r="M32" s="712"/>
      <c r="N32" s="713"/>
      <c r="O32" s="707"/>
      <c r="P32" s="714"/>
      <c r="Q32" s="714"/>
      <c r="R32" s="714"/>
      <c r="S32" s="712"/>
      <c r="T32" s="715"/>
      <c r="U32" s="716"/>
      <c r="V32" s="169"/>
      <c r="W32" s="177"/>
      <c r="X32" s="195"/>
      <c r="Y32" s="210"/>
      <c r="Z32" s="211"/>
      <c r="AA32" s="160"/>
      <c r="AB32" s="212"/>
      <c r="AC32" t="str">
        <f t="shared" si="5"/>
        <v/>
      </c>
      <c r="AD32" t="str">
        <f t="shared" si="6"/>
        <v/>
      </c>
      <c r="AE32" t="str">
        <f t="shared" si="7"/>
        <v/>
      </c>
      <c r="AZ32" s="170" t="str">
        <f t="shared" si="2"/>
        <v/>
      </c>
      <c r="BA32" s="171" t="str">
        <f t="shared" si="3"/>
        <v/>
      </c>
      <c r="BB32" s="157" t="str">
        <f t="shared" si="4"/>
        <v/>
      </c>
      <c r="BC32" s="203" t="str">
        <f>IF(P32="","",IF(P32=0,"",SQRT(SUMIF(DMA!$DK$5:$DK$503,Graphs!$O32,DMA!DL$5:DL$503))/COUNTIF(DMA!$DK$5:$DK$503,Graphs!$O32)))</f>
        <v/>
      </c>
      <c r="BD32" s="168" t="str">
        <f>IF(Q32="","",IF(Q32=0,"",SQRT(SUMIF(DMA!$DK$5:$DK$503,Graphs!$O32,DMA!DM$5:DM$503))/COUNTIF(DMA!$DK$5:$DK$503,Graphs!$O32)))</f>
        <v/>
      </c>
      <c r="BE32" s="169" t="str">
        <f>IF(R32="","",IF(R32=0,"",SQRT(SUMIF(DMA!$DK$5:$DK$503,Graphs!$O32,DMA!DN$5:DN$503))/COUNTIF(DMA!$DK$5:$DK$503,Graphs!$O32)))</f>
        <v/>
      </c>
      <c r="BF32" s="167" t="str">
        <f>IF($P32="","",IF(P32=0,"",AVERAGEIF(DMA!$N$5:$N$503,Graphs!$O32,DMA!O$5:O$503)))</f>
        <v/>
      </c>
      <c r="BG32" s="168" t="str">
        <f>IF($Q32="","",IF(Q32=0,"",AVERAGEIF(DMA!$N$5:$N$503,Graphs!$O32,DMA!P$5:P$503)))</f>
        <v/>
      </c>
      <c r="BH32" s="156" t="str">
        <f>IF($R32="","",IF(R32=0,"",AVERAGEIF(DMA!$N$5:$N$503,Graphs!$O32,DMA!Q$5:Q$503)))</f>
        <v/>
      </c>
      <c r="BJ32" s="53"/>
      <c r="BK32" s="53"/>
      <c r="BM32" s="67" t="str">
        <f>IF($O32="","",COUNTIFS(DMA!$N$5:$N$503,Graphs!$O32,DMA!O$5:O$503,"&gt;0"))</f>
        <v/>
      </c>
      <c r="BN32" s="199" t="str">
        <f>IF($O32="","",COUNTIFS(DMA!$N$5:$N$503,Graphs!$O32,DMA!P$5:P$503,"&gt;0"))</f>
        <v/>
      </c>
      <c r="BO32" s="200" t="str">
        <f>IF($O32="","",COUNTIFS(DMA!$N$5:$N$503,Graphs!$O32,DMA!Q$5:Q$503,"&gt;0"))</f>
        <v/>
      </c>
    </row>
    <row r="33" spans="1:67" ht="15.5" x14ac:dyDescent="0.35">
      <c r="A33" s="65"/>
      <c r="B33" s="705"/>
      <c r="C33" s="705"/>
      <c r="D33" s="706"/>
      <c r="E33" s="707"/>
      <c r="F33" s="708"/>
      <c r="G33" s="709"/>
      <c r="H33" s="707"/>
      <c r="I33" s="708"/>
      <c r="J33" s="710"/>
      <c r="K33" s="707"/>
      <c r="L33" s="711"/>
      <c r="M33" s="712"/>
      <c r="N33" s="713"/>
      <c r="O33" s="707"/>
      <c r="P33" s="714"/>
      <c r="Q33" s="714"/>
      <c r="R33" s="714"/>
      <c r="S33" s="712"/>
      <c r="T33" s="715"/>
      <c r="U33" s="716"/>
      <c r="V33" s="169"/>
      <c r="W33" s="177"/>
      <c r="X33" s="195"/>
      <c r="Y33" s="210"/>
      <c r="Z33" s="211"/>
      <c r="AA33" s="160"/>
      <c r="AB33" s="212"/>
      <c r="AC33" t="str">
        <f t="shared" si="5"/>
        <v/>
      </c>
      <c r="AD33" t="str">
        <f t="shared" si="6"/>
        <v/>
      </c>
      <c r="AE33" t="str">
        <f t="shared" si="7"/>
        <v/>
      </c>
      <c r="AZ33" s="170" t="str">
        <f t="shared" si="2"/>
        <v/>
      </c>
      <c r="BA33" s="171" t="str">
        <f t="shared" si="3"/>
        <v/>
      </c>
      <c r="BB33" s="157" t="str">
        <f t="shared" si="4"/>
        <v/>
      </c>
      <c r="BC33" s="203" t="str">
        <f>IF(P33="","",IF(P33=0,"",SQRT(SUMIF(DMA!$DK$5:$DK$503,Graphs!$O33,DMA!DL$5:DL$503))/COUNTIF(DMA!$DK$5:$DK$503,Graphs!$O33)))</f>
        <v/>
      </c>
      <c r="BD33" s="168" t="str">
        <f>IF(Q33="","",IF(Q33=0,"",SQRT(SUMIF(DMA!$DK$5:$DK$503,Graphs!$O33,DMA!DM$5:DM$503))/COUNTIF(DMA!$DK$5:$DK$503,Graphs!$O33)))</f>
        <v/>
      </c>
      <c r="BE33" s="169" t="str">
        <f>IF(R33="","",IF(R33=0,"",SQRT(SUMIF(DMA!$DK$5:$DK$503,Graphs!$O33,DMA!DN$5:DN$503))/COUNTIF(DMA!$DK$5:$DK$503,Graphs!$O33)))</f>
        <v/>
      </c>
      <c r="BF33" s="167" t="str">
        <f>IF($P33="","",IF(P33=0,"",AVERAGEIF(DMA!$N$5:$N$503,Graphs!$O33,DMA!O$5:O$503)))</f>
        <v/>
      </c>
      <c r="BG33" s="168" t="str">
        <f>IF($Q33="","",IF(Q33=0,"",AVERAGEIF(DMA!$N$5:$N$503,Graphs!$O33,DMA!P$5:P$503)))</f>
        <v/>
      </c>
      <c r="BH33" s="156" t="str">
        <f>IF($R33="","",IF(R33=0,"",AVERAGEIF(DMA!$N$5:$N$503,Graphs!$O33,DMA!Q$5:Q$503)))</f>
        <v/>
      </c>
      <c r="BJ33" s="53"/>
      <c r="BK33" s="53"/>
      <c r="BM33" s="67" t="str">
        <f>IF($O33="","",COUNTIFS(DMA!$N$5:$N$503,Graphs!$O33,DMA!O$5:O$503,"&gt;0"))</f>
        <v/>
      </c>
      <c r="BN33" s="199" t="str">
        <f>IF($O33="","",COUNTIFS(DMA!$N$5:$N$503,Graphs!$O33,DMA!P$5:P$503,"&gt;0"))</f>
        <v/>
      </c>
      <c r="BO33" s="200" t="str">
        <f>IF($O33="","",COUNTIFS(DMA!$N$5:$N$503,Graphs!$O33,DMA!Q$5:Q$503,"&gt;0"))</f>
        <v/>
      </c>
    </row>
    <row r="34" spans="1:67" ht="15.5" x14ac:dyDescent="0.35">
      <c r="A34" s="65"/>
      <c r="B34" s="705"/>
      <c r="C34" s="705"/>
      <c r="D34" s="706"/>
      <c r="E34" s="707"/>
      <c r="F34" s="708"/>
      <c r="G34" s="709"/>
      <c r="H34" s="707"/>
      <c r="I34" s="708"/>
      <c r="J34" s="710"/>
      <c r="K34" s="707"/>
      <c r="L34" s="711"/>
      <c r="M34" s="712"/>
      <c r="N34" s="713"/>
      <c r="O34" s="707"/>
      <c r="P34" s="714"/>
      <c r="Q34" s="714"/>
      <c r="R34" s="714"/>
      <c r="S34" s="712"/>
      <c r="T34" s="715"/>
      <c r="U34" s="716"/>
      <c r="V34" s="169"/>
      <c r="W34" s="177"/>
      <c r="X34" s="195"/>
      <c r="Y34" s="210"/>
      <c r="Z34" s="211"/>
      <c r="AA34" s="160"/>
      <c r="AB34" s="212"/>
      <c r="AC34" t="str">
        <f t="shared" si="5"/>
        <v/>
      </c>
      <c r="AD34" t="str">
        <f t="shared" si="6"/>
        <v/>
      </c>
      <c r="AE34" t="str">
        <f t="shared" si="7"/>
        <v/>
      </c>
      <c r="AZ34" s="170" t="str">
        <f t="shared" si="2"/>
        <v/>
      </c>
      <c r="BA34" s="171" t="str">
        <f t="shared" si="3"/>
        <v/>
      </c>
      <c r="BB34" s="157" t="str">
        <f t="shared" si="4"/>
        <v/>
      </c>
      <c r="BC34" s="203" t="str">
        <f>IF(P34="","",IF(P34=0,"",SQRT(SUMIF(DMA!$DK$5:$DK$503,Graphs!$O34,DMA!DL$5:DL$503))/COUNTIF(DMA!$DK$5:$DK$503,Graphs!$O34)))</f>
        <v/>
      </c>
      <c r="BD34" s="168" t="str">
        <f>IF(Q34="","",IF(Q34=0,"",SQRT(SUMIF(DMA!$DK$5:$DK$503,Graphs!$O34,DMA!DM$5:DM$503))/COUNTIF(DMA!$DK$5:$DK$503,Graphs!$O34)))</f>
        <v/>
      </c>
      <c r="BE34" s="169" t="str">
        <f>IF(R34="","",IF(R34=0,"",SQRT(SUMIF(DMA!$DK$5:$DK$503,Graphs!$O34,DMA!DN$5:DN$503))/COUNTIF(DMA!$DK$5:$DK$503,Graphs!$O34)))</f>
        <v/>
      </c>
      <c r="BF34" s="167" t="str">
        <f>IF($P34="","",IF(P34=0,"",AVERAGEIF(DMA!$N$5:$N$503,Graphs!$O34,DMA!O$5:O$503)))</f>
        <v/>
      </c>
      <c r="BG34" s="168" t="str">
        <f>IF($Q34="","",IF(Q34=0,"",AVERAGEIF(DMA!$N$5:$N$503,Graphs!$O34,DMA!P$5:P$503)))</f>
        <v/>
      </c>
      <c r="BH34" s="156" t="str">
        <f>IF($R34="","",IF(R34=0,"",AVERAGEIF(DMA!$N$5:$N$503,Graphs!$O34,DMA!Q$5:Q$503)))</f>
        <v/>
      </c>
      <c r="BJ34" s="53"/>
      <c r="BK34" s="53"/>
      <c r="BM34" s="67" t="str">
        <f>IF($O34="","",COUNTIFS(DMA!$N$5:$N$503,Graphs!$O34,DMA!O$5:O$503,"&gt;0"))</f>
        <v/>
      </c>
      <c r="BN34" s="199" t="str">
        <f>IF($O34="","",COUNTIFS(DMA!$N$5:$N$503,Graphs!$O34,DMA!P$5:P$503,"&gt;0"))</f>
        <v/>
      </c>
      <c r="BO34" s="200" t="str">
        <f>IF($O34="","",COUNTIFS(DMA!$N$5:$N$503,Graphs!$O34,DMA!Q$5:Q$503,"&gt;0"))</f>
        <v/>
      </c>
    </row>
    <row r="35" spans="1:67" ht="15.5" x14ac:dyDescent="0.35">
      <c r="A35" s="65"/>
      <c r="B35" s="705"/>
      <c r="C35" s="705"/>
      <c r="D35" s="706"/>
      <c r="E35" s="707"/>
      <c r="F35" s="708"/>
      <c r="G35" s="709"/>
      <c r="H35" s="707"/>
      <c r="I35" s="708"/>
      <c r="J35" s="710"/>
      <c r="K35" s="707"/>
      <c r="L35" s="711"/>
      <c r="M35" s="712"/>
      <c r="N35" s="713"/>
      <c r="O35" s="707"/>
      <c r="P35" s="714"/>
      <c r="Q35" s="714"/>
      <c r="R35" s="714"/>
      <c r="S35" s="712"/>
      <c r="T35" s="715"/>
      <c r="U35" s="716"/>
      <c r="V35" s="169"/>
      <c r="W35" s="177"/>
      <c r="X35" s="195"/>
      <c r="Y35" s="210"/>
      <c r="Z35" s="211"/>
      <c r="AA35" s="160"/>
      <c r="AB35" s="212"/>
      <c r="AC35" t="str">
        <f t="shared" si="5"/>
        <v/>
      </c>
      <c r="AD35" t="str">
        <f t="shared" si="6"/>
        <v/>
      </c>
      <c r="AE35" t="str">
        <f t="shared" si="7"/>
        <v/>
      </c>
      <c r="AP35" s="1" t="s">
        <v>80</v>
      </c>
      <c r="AZ35" s="170" t="str">
        <f t="shared" si="2"/>
        <v/>
      </c>
      <c r="BA35" s="171" t="str">
        <f t="shared" si="3"/>
        <v/>
      </c>
      <c r="BB35" s="157" t="str">
        <f t="shared" si="4"/>
        <v/>
      </c>
      <c r="BC35" s="203" t="str">
        <f>IF(P35="","",IF(P35=0,"",SQRT(SUMIF(DMA!$DK$5:$DK$503,Graphs!$O35,DMA!DL$5:DL$503))/COUNTIF(DMA!$DK$5:$DK$503,Graphs!$O35)))</f>
        <v/>
      </c>
      <c r="BD35" s="168" t="str">
        <f>IF(Q35="","",IF(Q35=0,"",SQRT(SUMIF(DMA!$DK$5:$DK$503,Graphs!$O35,DMA!DM$5:DM$503))/COUNTIF(DMA!$DK$5:$DK$503,Graphs!$O35)))</f>
        <v/>
      </c>
      <c r="BE35" s="169" t="str">
        <f>IF(R35="","",IF(R35=0,"",SQRT(SUMIF(DMA!$DK$5:$DK$503,Graphs!$O35,DMA!DN$5:DN$503))/COUNTIF(DMA!$DK$5:$DK$503,Graphs!$O35)))</f>
        <v/>
      </c>
      <c r="BF35" s="167" t="str">
        <f>IF($P35="","",IF(P35=0,"",AVERAGEIF(DMA!$N$5:$N$503,Graphs!$O35,DMA!O$5:O$503)))</f>
        <v/>
      </c>
      <c r="BG35" s="168" t="str">
        <f>IF($Q35="","",IF(Q35=0,"",AVERAGEIF(DMA!$N$5:$N$503,Graphs!$O35,DMA!P$5:P$503)))</f>
        <v/>
      </c>
      <c r="BH35" s="156" t="str">
        <f>IF($R35="","",IF(R35=0,"",AVERAGEIF(DMA!$N$5:$N$503,Graphs!$O35,DMA!Q$5:Q$503)))</f>
        <v/>
      </c>
      <c r="BJ35" s="53"/>
      <c r="BK35" s="53"/>
      <c r="BM35" s="67" t="str">
        <f>IF($O35="","",COUNTIFS(DMA!$N$5:$N$503,Graphs!$O35,DMA!O$5:O$503,"&gt;0"))</f>
        <v/>
      </c>
      <c r="BN35" s="199" t="str">
        <f>IF($O35="","",COUNTIFS(DMA!$N$5:$N$503,Graphs!$O35,DMA!P$5:P$503,"&gt;0"))</f>
        <v/>
      </c>
      <c r="BO35" s="200" t="str">
        <f>IF($O35="","",COUNTIFS(DMA!$N$5:$N$503,Graphs!$O35,DMA!Q$5:Q$503,"&gt;0"))</f>
        <v/>
      </c>
    </row>
    <row r="36" spans="1:67" ht="15.5" x14ac:dyDescent="0.35">
      <c r="A36" s="65"/>
      <c r="B36" s="705"/>
      <c r="C36" s="705"/>
      <c r="D36" s="706"/>
      <c r="E36" s="707"/>
      <c r="F36" s="708"/>
      <c r="G36" s="709"/>
      <c r="H36" s="707"/>
      <c r="I36" s="708"/>
      <c r="J36" s="710"/>
      <c r="K36" s="707"/>
      <c r="L36" s="711"/>
      <c r="M36" s="712"/>
      <c r="N36" s="713"/>
      <c r="O36" s="707"/>
      <c r="P36" s="714"/>
      <c r="Q36" s="714"/>
      <c r="R36" s="714"/>
      <c r="S36" s="712"/>
      <c r="T36" s="715"/>
      <c r="U36" s="716"/>
      <c r="V36" s="169"/>
      <c r="W36" s="177"/>
      <c r="X36" s="195"/>
      <c r="Y36" s="210"/>
      <c r="Z36" s="211"/>
      <c r="AA36" s="160"/>
      <c r="AB36" s="212"/>
      <c r="AC36" t="str">
        <f t="shared" si="5"/>
        <v/>
      </c>
      <c r="AD36" t="str">
        <f t="shared" si="6"/>
        <v/>
      </c>
      <c r="AE36" t="str">
        <f t="shared" si="7"/>
        <v/>
      </c>
      <c r="AZ36" s="170" t="str">
        <f t="shared" si="2"/>
        <v/>
      </c>
      <c r="BA36" s="171" t="str">
        <f t="shared" si="3"/>
        <v/>
      </c>
      <c r="BB36" s="157" t="str">
        <f t="shared" si="4"/>
        <v/>
      </c>
      <c r="BC36" s="203" t="str">
        <f>IF(P36="","",IF(P36=0,"",SQRT(SUMIF(DMA!$DK$5:$DK$503,Graphs!$O36,DMA!DL$5:DL$503))/COUNTIF(DMA!$DK$5:$DK$503,Graphs!$O36)))</f>
        <v/>
      </c>
      <c r="BD36" s="168" t="str">
        <f>IF(Q36="","",IF(Q36=0,"",SQRT(SUMIF(DMA!$DK$5:$DK$503,Graphs!$O36,DMA!DM$5:DM$503))/COUNTIF(DMA!$DK$5:$DK$503,Graphs!$O36)))</f>
        <v/>
      </c>
      <c r="BE36" s="169" t="str">
        <f>IF(R36="","",IF(R36=0,"",SQRT(SUMIF(DMA!$DK$5:$DK$503,Graphs!$O36,DMA!DN$5:DN$503))/COUNTIF(DMA!$DK$5:$DK$503,Graphs!$O36)))</f>
        <v/>
      </c>
      <c r="BF36" s="167" t="str">
        <f>IF($P36="","",IF(P36=0,"",AVERAGEIF(DMA!$N$5:$N$503,Graphs!$O36,DMA!O$5:O$503)))</f>
        <v/>
      </c>
      <c r="BG36" s="168" t="str">
        <f>IF($Q36="","",IF(Q36=0,"",AVERAGEIF(DMA!$N$5:$N$503,Graphs!$O36,DMA!P$5:P$503)))</f>
        <v/>
      </c>
      <c r="BH36" s="156" t="str">
        <f>IF($R36="","",IF(R36=0,"",AVERAGEIF(DMA!$N$5:$N$503,Graphs!$O36,DMA!Q$5:Q$503)))</f>
        <v/>
      </c>
      <c r="BJ36" s="53"/>
      <c r="BK36" s="53"/>
      <c r="BM36" s="67" t="str">
        <f>IF($O36="","",COUNTIFS(DMA!$N$5:$N$503,Graphs!$O36,DMA!O$5:O$503,"&gt;0"))</f>
        <v/>
      </c>
      <c r="BN36" s="199" t="str">
        <f>IF($O36="","",COUNTIFS(DMA!$N$5:$N$503,Graphs!$O36,DMA!P$5:P$503,"&gt;0"))</f>
        <v/>
      </c>
      <c r="BO36" s="200" t="str">
        <f>IF($O36="","",COUNTIFS(DMA!$N$5:$N$503,Graphs!$O36,DMA!Q$5:Q$503,"&gt;0"))</f>
        <v/>
      </c>
    </row>
    <row r="37" spans="1:67" ht="31" x14ac:dyDescent="0.35">
      <c r="A37" s="65"/>
      <c r="B37" s="705"/>
      <c r="C37" s="705"/>
      <c r="D37" s="706"/>
      <c r="E37" s="707"/>
      <c r="F37" s="708"/>
      <c r="G37" s="709"/>
      <c r="H37" s="707"/>
      <c r="I37" s="708"/>
      <c r="J37" s="710"/>
      <c r="K37" s="707"/>
      <c r="L37" s="711"/>
      <c r="M37" s="712"/>
      <c r="N37" s="713"/>
      <c r="O37" s="707"/>
      <c r="P37" s="714"/>
      <c r="Q37" s="714"/>
      <c r="R37" s="714"/>
      <c r="S37" s="712"/>
      <c r="T37" s="715"/>
      <c r="U37" s="716"/>
      <c r="V37" s="169"/>
      <c r="W37" s="177"/>
      <c r="X37" s="195"/>
      <c r="Y37" s="210"/>
      <c r="Z37" s="211"/>
      <c r="AA37" s="160"/>
      <c r="AB37" s="212"/>
      <c r="AC37" t="str">
        <f t="shared" si="5"/>
        <v/>
      </c>
      <c r="AD37" t="str">
        <f t="shared" si="6"/>
        <v/>
      </c>
      <c r="AE37" t="str">
        <f t="shared" si="7"/>
        <v/>
      </c>
      <c r="AP37" s="25" t="s">
        <v>132</v>
      </c>
      <c r="AQ37" s="25" t="s">
        <v>136</v>
      </c>
      <c r="AR37" s="85" t="s">
        <v>137</v>
      </c>
      <c r="AS37" s="85" t="s">
        <v>139</v>
      </c>
      <c r="AT37" s="85" t="s">
        <v>138</v>
      </c>
      <c r="AZ37" s="170" t="str">
        <f t="shared" si="2"/>
        <v/>
      </c>
      <c r="BA37" s="171" t="str">
        <f t="shared" si="3"/>
        <v/>
      </c>
      <c r="BB37" s="157" t="str">
        <f t="shared" si="4"/>
        <v/>
      </c>
      <c r="BC37" s="203" t="str">
        <f>IF(P37="","",IF(P37=0,"",SQRT(SUMIF(DMA!$DK$5:$DK$503,Graphs!$O37,DMA!DL$5:DL$503))/COUNTIF(DMA!$DK$5:$DK$503,Graphs!$O37)))</f>
        <v/>
      </c>
      <c r="BD37" s="168" t="str">
        <f>IF(Q37="","",IF(Q37=0,"",SQRT(SUMIF(DMA!$DK$5:$DK$503,Graphs!$O37,DMA!DM$5:DM$503))/COUNTIF(DMA!$DK$5:$DK$503,Graphs!$O37)))</f>
        <v/>
      </c>
      <c r="BE37" s="169" t="str">
        <f>IF(R37="","",IF(R37=0,"",SQRT(SUMIF(DMA!$DK$5:$DK$503,Graphs!$O37,DMA!DN$5:DN$503))/COUNTIF(DMA!$DK$5:$DK$503,Graphs!$O37)))</f>
        <v/>
      </c>
      <c r="BF37" s="167" t="str">
        <f>IF($P37="","",IF(P37=0,"",AVERAGEIF(DMA!$N$5:$N$503,Graphs!$O37,DMA!O$5:O$503)))</f>
        <v/>
      </c>
      <c r="BG37" s="168" t="str">
        <f>IF($Q37="","",IF(Q37=0,"",AVERAGEIF(DMA!$N$5:$N$503,Graphs!$O37,DMA!P$5:P$503)))</f>
        <v/>
      </c>
      <c r="BH37" s="156" t="str">
        <f>IF($R37="","",IF(R37=0,"",AVERAGEIF(DMA!$N$5:$N$503,Graphs!$O37,DMA!Q$5:Q$503)))</f>
        <v/>
      </c>
      <c r="BJ37" s="53"/>
      <c r="BK37" s="53"/>
      <c r="BM37" s="67" t="str">
        <f>IF($O37="","",COUNTIFS(DMA!$N$5:$N$503,Graphs!$O37,DMA!O$5:O$503,"&gt;0"))</f>
        <v/>
      </c>
      <c r="BN37" s="199" t="str">
        <f>IF($O37="","",COUNTIFS(DMA!$N$5:$N$503,Graphs!$O37,DMA!P$5:P$503,"&gt;0"))</f>
        <v/>
      </c>
      <c r="BO37" s="200" t="str">
        <f>IF($O37="","",COUNTIFS(DMA!$N$5:$N$503,Graphs!$O37,DMA!Q$5:Q$503,"&gt;0"))</f>
        <v/>
      </c>
    </row>
    <row r="38" spans="1:67" ht="15.5" x14ac:dyDescent="0.35">
      <c r="A38" s="65"/>
      <c r="B38" s="705"/>
      <c r="C38" s="705"/>
      <c r="D38" s="706"/>
      <c r="E38" s="707"/>
      <c r="F38" s="708"/>
      <c r="G38" s="709"/>
      <c r="H38" s="707"/>
      <c r="I38" s="708"/>
      <c r="J38" s="710"/>
      <c r="K38" s="707"/>
      <c r="L38" s="711"/>
      <c r="M38" s="712"/>
      <c r="N38" s="713"/>
      <c r="O38" s="707"/>
      <c r="P38" s="714"/>
      <c r="Q38" s="714"/>
      <c r="R38" s="714"/>
      <c r="S38" s="712"/>
      <c r="T38" s="715"/>
      <c r="U38" s="716"/>
      <c r="V38" s="169"/>
      <c r="W38" s="177"/>
      <c r="X38" s="195"/>
      <c r="Y38" s="210"/>
      <c r="Z38" s="211"/>
      <c r="AA38" s="160"/>
      <c r="AB38" s="212"/>
      <c r="AC38" t="str">
        <f t="shared" si="5"/>
        <v/>
      </c>
      <c r="AD38" t="str">
        <f t="shared" si="6"/>
        <v/>
      </c>
      <c r="AE38" t="str">
        <f t="shared" si="7"/>
        <v/>
      </c>
      <c r="AP38" s="81" t="s">
        <v>131</v>
      </c>
      <c r="AQ38" s="81">
        <f>COUNTIF(DMA!L$5:L$503,"&lt;=1")</f>
        <v>0</v>
      </c>
      <c r="AR38" s="87">
        <f t="shared" ref="AR38:AR43" si="8">IF(AQ38&lt;&gt;0,100*(AQ38/AQ$44),0)</f>
        <v>0</v>
      </c>
      <c r="AS38" s="87">
        <v>1</v>
      </c>
      <c r="AT38" s="87">
        <f>AR38</f>
        <v>0</v>
      </c>
      <c r="AZ38" s="170" t="str">
        <f t="shared" si="2"/>
        <v/>
      </c>
      <c r="BA38" s="171" t="str">
        <f t="shared" si="3"/>
        <v/>
      </c>
      <c r="BB38" s="157" t="str">
        <f t="shared" si="4"/>
        <v/>
      </c>
      <c r="BC38" s="203" t="str">
        <f>IF(P38="","",IF(P38=0,"",SQRT(SUMIF(DMA!$DK$5:$DK$503,Graphs!$O38,DMA!DL$5:DL$503))/COUNTIF(DMA!$DK$5:$DK$503,Graphs!$O38)))</f>
        <v/>
      </c>
      <c r="BD38" s="168" t="str">
        <f>IF(Q38="","",IF(Q38=0,"",SQRT(SUMIF(DMA!$DK$5:$DK$503,Graphs!$O38,DMA!DM$5:DM$503))/COUNTIF(DMA!$DK$5:$DK$503,Graphs!$O38)))</f>
        <v/>
      </c>
      <c r="BE38" s="169" t="str">
        <f>IF(R38="","",IF(R38=0,"",SQRT(SUMIF(DMA!$DK$5:$DK$503,Graphs!$O38,DMA!DN$5:DN$503))/COUNTIF(DMA!$DK$5:$DK$503,Graphs!$O38)))</f>
        <v/>
      </c>
      <c r="BF38" s="167" t="str">
        <f>IF($P38="","",IF(P38=0,"",AVERAGEIF(DMA!$N$5:$N$503,Graphs!$O38,DMA!O$5:O$503)))</f>
        <v/>
      </c>
      <c r="BG38" s="168" t="str">
        <f>IF($Q38="","",IF(Q38=0,"",AVERAGEIF(DMA!$N$5:$N$503,Graphs!$O38,DMA!P$5:P$503)))</f>
        <v/>
      </c>
      <c r="BH38" s="156" t="str">
        <f>IF($R38="","",IF(R38=0,"",AVERAGEIF(DMA!$N$5:$N$503,Graphs!$O38,DMA!Q$5:Q$503)))</f>
        <v/>
      </c>
      <c r="BJ38" s="53"/>
      <c r="BK38" s="53"/>
      <c r="BM38" s="67" t="str">
        <f>IF($O38="","",COUNTIFS(DMA!$N$5:$N$503,Graphs!$O38,DMA!O$5:O$503,"&gt;0"))</f>
        <v/>
      </c>
      <c r="BN38" s="199" t="str">
        <f>IF($O38="","",COUNTIFS(DMA!$N$5:$N$503,Graphs!$O38,DMA!P$5:P$503,"&gt;0"))</f>
        <v/>
      </c>
      <c r="BO38" s="200" t="str">
        <f>IF($O38="","",COUNTIFS(DMA!$N$5:$N$503,Graphs!$O38,DMA!Q$5:Q$503,"&gt;0"))</f>
        <v/>
      </c>
    </row>
    <row r="39" spans="1:67" ht="15.5" x14ac:dyDescent="0.35">
      <c r="A39" s="65"/>
      <c r="B39" s="705"/>
      <c r="C39" s="705"/>
      <c r="D39" s="706"/>
      <c r="E39" s="707"/>
      <c r="F39" s="708"/>
      <c r="G39" s="709"/>
      <c r="H39" s="707"/>
      <c r="I39" s="708"/>
      <c r="J39" s="710"/>
      <c r="K39" s="707"/>
      <c r="L39" s="711"/>
      <c r="M39" s="712"/>
      <c r="N39" s="713"/>
      <c r="O39" s="707"/>
      <c r="P39" s="714"/>
      <c r="Q39" s="714"/>
      <c r="R39" s="714"/>
      <c r="S39" s="712"/>
      <c r="T39" s="715"/>
      <c r="U39" s="716"/>
      <c r="V39" s="169"/>
      <c r="W39" s="177"/>
      <c r="X39" s="195"/>
      <c r="Y39" s="210"/>
      <c r="Z39" s="211"/>
      <c r="AA39" s="160"/>
      <c r="AB39" s="212"/>
      <c r="AC39" t="str">
        <f t="shared" si="5"/>
        <v/>
      </c>
      <c r="AD39" t="str">
        <f t="shared" si="6"/>
        <v/>
      </c>
      <c r="AE39" t="str">
        <f t="shared" si="7"/>
        <v/>
      </c>
      <c r="AP39" s="83" t="s">
        <v>103</v>
      </c>
      <c r="AQ39" s="81">
        <f>COUNTIF(DMA!L$5:L$503,"&lt;=2")-AQ38</f>
        <v>0</v>
      </c>
      <c r="AR39" s="87">
        <f t="shared" si="8"/>
        <v>0</v>
      </c>
      <c r="AS39" s="87">
        <v>2</v>
      </c>
      <c r="AT39" s="87">
        <f>IF(AR39="","",AR39+AT38)</f>
        <v>0</v>
      </c>
      <c r="AZ39" s="170" t="str">
        <f t="shared" si="2"/>
        <v/>
      </c>
      <c r="BA39" s="171" t="str">
        <f t="shared" si="3"/>
        <v/>
      </c>
      <c r="BB39" s="157" t="str">
        <f t="shared" si="4"/>
        <v/>
      </c>
      <c r="BC39" s="203" t="str">
        <f>IF(P39="","",IF(P39=0,"",SQRT(SUMIF(DMA!$DK$5:$DK$503,Graphs!$O39,DMA!DL$5:DL$503))/COUNTIF(DMA!$DK$5:$DK$503,Graphs!$O39)))</f>
        <v/>
      </c>
      <c r="BD39" s="168" t="str">
        <f>IF(Q39="","",IF(Q39=0,"",SQRT(SUMIF(DMA!$DK$5:$DK$503,Graphs!$O39,DMA!DM$5:DM$503))/COUNTIF(DMA!$DK$5:$DK$503,Graphs!$O39)))</f>
        <v/>
      </c>
      <c r="BE39" s="169" t="str">
        <f>IF(R39="","",IF(R39=0,"",SQRT(SUMIF(DMA!$DK$5:$DK$503,Graphs!$O39,DMA!DN$5:DN$503))/COUNTIF(DMA!$DK$5:$DK$503,Graphs!$O39)))</f>
        <v/>
      </c>
      <c r="BF39" s="167" t="str">
        <f>IF($P39="","",IF(P39=0,"",AVERAGEIF(DMA!$N$5:$N$503,Graphs!$O39,DMA!O$5:O$503)))</f>
        <v/>
      </c>
      <c r="BG39" s="168" t="str">
        <f>IF($Q39="","",IF(Q39=0,"",AVERAGEIF(DMA!$N$5:$N$503,Graphs!$O39,DMA!P$5:P$503)))</f>
        <v/>
      </c>
      <c r="BH39" s="156" t="str">
        <f>IF($R39="","",IF(R39=0,"",AVERAGEIF(DMA!$N$5:$N$503,Graphs!$O39,DMA!Q$5:Q$503)))</f>
        <v/>
      </c>
      <c r="BJ39" s="53"/>
      <c r="BK39" s="53"/>
      <c r="BM39" s="67" t="str">
        <f>IF($O39="","",COUNTIFS(DMA!$N$5:$N$503,Graphs!$O39,DMA!O$5:O$503,"&gt;0"))</f>
        <v/>
      </c>
      <c r="BN39" s="199" t="str">
        <f>IF($O39="","",COUNTIFS(DMA!$N$5:$N$503,Graphs!$O39,DMA!P$5:P$503,"&gt;0"))</f>
        <v/>
      </c>
      <c r="BO39" s="200" t="str">
        <f>IF($O39="","",COUNTIFS(DMA!$N$5:$N$503,Graphs!$O39,DMA!Q$5:Q$503,"&gt;0"))</f>
        <v/>
      </c>
    </row>
    <row r="40" spans="1:67" ht="15.5" x14ac:dyDescent="0.35">
      <c r="A40" s="65"/>
      <c r="B40" s="705"/>
      <c r="C40" s="705"/>
      <c r="D40" s="706"/>
      <c r="E40" s="707"/>
      <c r="F40" s="708"/>
      <c r="G40" s="709"/>
      <c r="H40" s="707"/>
      <c r="I40" s="708"/>
      <c r="J40" s="710"/>
      <c r="K40" s="707"/>
      <c r="L40" s="711"/>
      <c r="M40" s="712"/>
      <c r="N40" s="713"/>
      <c r="O40" s="707"/>
      <c r="P40" s="714"/>
      <c r="Q40" s="714"/>
      <c r="R40" s="714"/>
      <c r="S40" s="712"/>
      <c r="T40" s="715"/>
      <c r="U40" s="716"/>
      <c r="V40" s="169"/>
      <c r="W40" s="177"/>
      <c r="X40" s="195"/>
      <c r="Y40" s="210"/>
      <c r="Z40" s="211"/>
      <c r="AA40" s="160"/>
      <c r="AB40" s="212"/>
      <c r="AC40" t="str">
        <f t="shared" si="5"/>
        <v/>
      </c>
      <c r="AD40" t="str">
        <f t="shared" si="6"/>
        <v/>
      </c>
      <c r="AE40" t="str">
        <f t="shared" si="7"/>
        <v/>
      </c>
      <c r="AP40" s="84" t="s">
        <v>133</v>
      </c>
      <c r="AQ40" s="81">
        <f>COUNTIF(DMA!L$5:L$503,"&lt;=4")-SUM(AQ38:AQ39)</f>
        <v>0</v>
      </c>
      <c r="AR40" s="87">
        <f t="shared" si="8"/>
        <v>0</v>
      </c>
      <c r="AS40" s="87">
        <v>4</v>
      </c>
      <c r="AT40" s="87">
        <f>IF(AR40="","",AR40+AT39)</f>
        <v>0</v>
      </c>
      <c r="AZ40" s="170" t="str">
        <f t="shared" si="2"/>
        <v/>
      </c>
      <c r="BA40" s="171" t="str">
        <f t="shared" si="3"/>
        <v/>
      </c>
      <c r="BB40" s="157" t="str">
        <f t="shared" si="4"/>
        <v/>
      </c>
      <c r="BC40" s="203" t="str">
        <f>IF(P40="","",IF(P40=0,"",SQRT(SUMIF(DMA!$DK$5:$DK$503,Graphs!$O40,DMA!DL$5:DL$503))/COUNTIF(DMA!$DK$5:$DK$503,Graphs!$O40)))</f>
        <v/>
      </c>
      <c r="BD40" s="168" t="str">
        <f>IF(Q40="","",IF(Q40=0,"",SQRT(SUMIF(DMA!$DK$5:$DK$503,Graphs!$O40,DMA!DM$5:DM$503))/COUNTIF(DMA!$DK$5:$DK$503,Graphs!$O40)))</f>
        <v/>
      </c>
      <c r="BE40" s="169" t="str">
        <f>IF(R40="","",IF(R40=0,"",SQRT(SUMIF(DMA!$DK$5:$DK$503,Graphs!$O40,DMA!DN$5:DN$503))/COUNTIF(DMA!$DK$5:$DK$503,Graphs!$O40)))</f>
        <v/>
      </c>
      <c r="BF40" s="167" t="str">
        <f>IF($P40="","",IF(P40=0,"",AVERAGEIF(DMA!$N$5:$N$503,Graphs!$O40,DMA!O$5:O$503)))</f>
        <v/>
      </c>
      <c r="BG40" s="168" t="str">
        <f>IF($Q40="","",IF(Q40=0,"",AVERAGEIF(DMA!$N$5:$N$503,Graphs!$O40,DMA!P$5:P$503)))</f>
        <v/>
      </c>
      <c r="BH40" s="156" t="str">
        <f>IF($R40="","",IF(R40=0,"",AVERAGEIF(DMA!$N$5:$N$503,Graphs!$O40,DMA!Q$5:Q$503)))</f>
        <v/>
      </c>
      <c r="BJ40" s="53"/>
      <c r="BK40" s="53"/>
      <c r="BM40" s="67" t="str">
        <f>IF($O40="","",COUNTIFS(DMA!$N$5:$N$503,Graphs!$O40,DMA!O$5:O$503,"&gt;0"))</f>
        <v/>
      </c>
      <c r="BN40" s="199" t="str">
        <f>IF($O40="","",COUNTIFS(DMA!$N$5:$N$503,Graphs!$O40,DMA!P$5:P$503,"&gt;0"))</f>
        <v/>
      </c>
      <c r="BO40" s="200" t="str">
        <f>IF($O40="","",COUNTIFS(DMA!$N$5:$N$503,Graphs!$O40,DMA!Q$5:Q$503,"&gt;0"))</f>
        <v/>
      </c>
    </row>
    <row r="41" spans="1:67" ht="15.5" x14ac:dyDescent="0.35">
      <c r="A41" s="65"/>
      <c r="B41" s="705"/>
      <c r="C41" s="705"/>
      <c r="D41" s="706"/>
      <c r="E41" s="707"/>
      <c r="F41" s="708"/>
      <c r="G41" s="709"/>
      <c r="H41" s="707"/>
      <c r="I41" s="708"/>
      <c r="J41" s="710"/>
      <c r="K41" s="707"/>
      <c r="L41" s="711"/>
      <c r="M41" s="712"/>
      <c r="N41" s="713"/>
      <c r="O41" s="707"/>
      <c r="P41" s="714"/>
      <c r="Q41" s="714"/>
      <c r="R41" s="714"/>
      <c r="S41" s="712"/>
      <c r="T41" s="715"/>
      <c r="U41" s="716"/>
      <c r="V41" s="169"/>
      <c r="W41" s="177"/>
      <c r="X41" s="195"/>
      <c r="Y41" s="210"/>
      <c r="Z41" s="211"/>
      <c r="AA41" s="160"/>
      <c r="AB41" s="212"/>
      <c r="AC41" t="str">
        <f t="shared" si="5"/>
        <v/>
      </c>
      <c r="AD41" t="str">
        <f t="shared" si="6"/>
        <v/>
      </c>
      <c r="AE41" t="str">
        <f t="shared" si="7"/>
        <v/>
      </c>
      <c r="AP41" s="84" t="s">
        <v>134</v>
      </c>
      <c r="AQ41" s="81">
        <f>COUNTIF(DMA!L$5:L$503,"&lt;=6")-SUM(AQ38:AQ40)</f>
        <v>0</v>
      </c>
      <c r="AR41" s="87">
        <f t="shared" si="8"/>
        <v>0</v>
      </c>
      <c r="AS41" s="87">
        <v>6</v>
      </c>
      <c r="AT41" s="87">
        <f>IF(AR41="","",AR41+AT40)</f>
        <v>0</v>
      </c>
      <c r="AZ41" s="170" t="str">
        <f t="shared" si="2"/>
        <v/>
      </c>
      <c r="BA41" s="171" t="str">
        <f t="shared" si="3"/>
        <v/>
      </c>
      <c r="BB41" s="157" t="str">
        <f t="shared" si="4"/>
        <v/>
      </c>
      <c r="BC41" s="203" t="str">
        <f>IF(P41="","",IF(P41=0,"",SQRT(SUMIF(DMA!$DK$5:$DK$503,Graphs!$O41,DMA!DL$5:DL$503))/COUNTIF(DMA!$DK$5:$DK$503,Graphs!$O41)))</f>
        <v/>
      </c>
      <c r="BD41" s="168" t="str">
        <f>IF(Q41="","",IF(Q41=0,"",SQRT(SUMIF(DMA!$DK$5:$DK$503,Graphs!$O41,DMA!DM$5:DM$503))/COUNTIF(DMA!$DK$5:$DK$503,Graphs!$O41)))</f>
        <v/>
      </c>
      <c r="BE41" s="169" t="str">
        <f>IF(R41="","",IF(R41=0,"",SQRT(SUMIF(DMA!$DK$5:$DK$503,Graphs!$O41,DMA!DN$5:DN$503))/COUNTIF(DMA!$DK$5:$DK$503,Graphs!$O41)))</f>
        <v/>
      </c>
      <c r="BF41" s="167" t="str">
        <f>IF($P41="","",IF(P41=0,"",AVERAGEIF(DMA!$N$5:$N$503,Graphs!$O41,DMA!O$5:O$503)))</f>
        <v/>
      </c>
      <c r="BG41" s="168" t="str">
        <f>IF($Q41="","",IF(Q41=0,"",AVERAGEIF(DMA!$N$5:$N$503,Graphs!$O41,DMA!P$5:P$503)))</f>
        <v/>
      </c>
      <c r="BH41" s="156" t="str">
        <f>IF($R41="","",IF(R41=0,"",AVERAGEIF(DMA!$N$5:$N$503,Graphs!$O41,DMA!Q$5:Q$503)))</f>
        <v/>
      </c>
      <c r="BJ41" s="53"/>
      <c r="BK41" s="53"/>
      <c r="BM41" s="67" t="str">
        <f>IF($O41="","",COUNTIFS(DMA!$N$5:$N$503,Graphs!$O41,DMA!O$5:O$503,"&gt;0"))</f>
        <v/>
      </c>
      <c r="BN41" s="199" t="str">
        <f>IF($O41="","",COUNTIFS(DMA!$N$5:$N$503,Graphs!$O41,DMA!P$5:P$503,"&gt;0"))</f>
        <v/>
      </c>
      <c r="BO41" s="200" t="str">
        <f>IF($O41="","",COUNTIFS(DMA!$N$5:$N$503,Graphs!$O41,DMA!Q$5:Q$503,"&gt;0"))</f>
        <v/>
      </c>
    </row>
    <row r="42" spans="1:67" ht="15.5" x14ac:dyDescent="0.35">
      <c r="A42" s="65"/>
      <c r="B42" s="705"/>
      <c r="C42" s="705"/>
      <c r="D42" s="706"/>
      <c r="E42" s="707"/>
      <c r="F42" s="708"/>
      <c r="G42" s="709"/>
      <c r="H42" s="707"/>
      <c r="I42" s="708"/>
      <c r="J42" s="710"/>
      <c r="K42" s="707"/>
      <c r="L42" s="711"/>
      <c r="M42" s="712"/>
      <c r="N42" s="713"/>
      <c r="O42" s="707"/>
      <c r="P42" s="714"/>
      <c r="Q42" s="714"/>
      <c r="R42" s="714"/>
      <c r="S42" s="712"/>
      <c r="T42" s="715"/>
      <c r="U42" s="716"/>
      <c r="V42" s="169"/>
      <c r="W42" s="177"/>
      <c r="X42" s="195"/>
      <c r="Y42" s="210"/>
      <c r="Z42" s="211"/>
      <c r="AA42" s="160"/>
      <c r="AB42" s="212"/>
      <c r="AC42" t="str">
        <f t="shared" si="5"/>
        <v/>
      </c>
      <c r="AD42" t="str">
        <f t="shared" si="6"/>
        <v/>
      </c>
      <c r="AE42" t="str">
        <f t="shared" si="7"/>
        <v/>
      </c>
      <c r="AP42" s="84" t="s">
        <v>135</v>
      </c>
      <c r="AQ42" s="81">
        <f>COUNTIF(DMA!L$5:L$503,"&lt;=8")-SUM(AQ38:AQ41)</f>
        <v>0</v>
      </c>
      <c r="AR42" s="87">
        <f t="shared" si="8"/>
        <v>0</v>
      </c>
      <c r="AS42" s="87">
        <v>8</v>
      </c>
      <c r="AT42" s="87">
        <f>IF(AR42="","",AR42+AT41)</f>
        <v>0</v>
      </c>
      <c r="AZ42" s="170" t="str">
        <f t="shared" si="2"/>
        <v/>
      </c>
      <c r="BA42" s="171" t="str">
        <f t="shared" si="3"/>
        <v/>
      </c>
      <c r="BB42" s="157" t="str">
        <f t="shared" si="4"/>
        <v/>
      </c>
      <c r="BC42" s="203" t="str">
        <f>IF(P42="","",IF(P42=0,"",SQRT(SUMIF(DMA!$DK$5:$DK$503,Graphs!$O42,DMA!DL$5:DL$503))/COUNTIF(DMA!$DK$5:$DK$503,Graphs!$O42)))</f>
        <v/>
      </c>
      <c r="BD42" s="168" t="str">
        <f>IF(Q42="","",IF(Q42=0,"",SQRT(SUMIF(DMA!$DK$5:$DK$503,Graphs!$O42,DMA!DM$5:DM$503))/COUNTIF(DMA!$DK$5:$DK$503,Graphs!$O42)))</f>
        <v/>
      </c>
      <c r="BE42" s="169" t="str">
        <f>IF(R42="","",IF(R42=0,"",SQRT(SUMIF(DMA!$DK$5:$DK$503,Graphs!$O42,DMA!DN$5:DN$503))/COUNTIF(DMA!$DK$5:$DK$503,Graphs!$O42)))</f>
        <v/>
      </c>
      <c r="BF42" s="167" t="str">
        <f>IF($P42="","",IF(P42=0,"",AVERAGEIF(DMA!$N$5:$N$503,Graphs!$O42,DMA!O$5:O$503)))</f>
        <v/>
      </c>
      <c r="BG42" s="168" t="str">
        <f>IF($Q42="","",IF(Q42=0,"",AVERAGEIF(DMA!$N$5:$N$503,Graphs!$O42,DMA!P$5:P$503)))</f>
        <v/>
      </c>
      <c r="BH42" s="156" t="str">
        <f>IF($R42="","",IF(R42=0,"",AVERAGEIF(DMA!$N$5:$N$503,Graphs!$O42,DMA!Q$5:Q$503)))</f>
        <v/>
      </c>
      <c r="BJ42" s="53"/>
      <c r="BK42" s="53"/>
      <c r="BM42" s="67" t="str">
        <f>IF($O42="","",COUNTIFS(DMA!$N$5:$N$503,Graphs!$O42,DMA!O$5:O$503,"&gt;0"))</f>
        <v/>
      </c>
      <c r="BN42" s="199" t="str">
        <f>IF($O42="","",COUNTIFS(DMA!$N$5:$N$503,Graphs!$O42,DMA!P$5:P$503,"&gt;0"))</f>
        <v/>
      </c>
      <c r="BO42" s="200" t="str">
        <f>IF($O42="","",COUNTIFS(DMA!$N$5:$N$503,Graphs!$O42,DMA!Q$5:Q$503,"&gt;0"))</f>
        <v/>
      </c>
    </row>
    <row r="43" spans="1:67" ht="15.5" x14ac:dyDescent="0.35">
      <c r="A43" s="65"/>
      <c r="B43" s="705"/>
      <c r="C43" s="705"/>
      <c r="D43" s="706"/>
      <c r="E43" s="707"/>
      <c r="F43" s="708"/>
      <c r="G43" s="709"/>
      <c r="H43" s="707"/>
      <c r="I43" s="708"/>
      <c r="J43" s="710"/>
      <c r="K43" s="707"/>
      <c r="L43" s="711"/>
      <c r="M43" s="712"/>
      <c r="N43" s="713"/>
      <c r="O43" s="707"/>
      <c r="P43" s="714"/>
      <c r="Q43" s="714"/>
      <c r="R43" s="714"/>
      <c r="S43" s="712"/>
      <c r="T43" s="715"/>
      <c r="U43" s="716"/>
      <c r="V43" s="169"/>
      <c r="W43" s="177"/>
      <c r="X43" s="195"/>
      <c r="Y43" s="210"/>
      <c r="Z43" s="211"/>
      <c r="AA43" s="160"/>
      <c r="AB43" s="212"/>
      <c r="AC43" t="str">
        <f t="shared" si="5"/>
        <v/>
      </c>
      <c r="AD43" t="str">
        <f t="shared" si="6"/>
        <v/>
      </c>
      <c r="AE43" t="str">
        <f t="shared" si="7"/>
        <v/>
      </c>
      <c r="AP43" s="81" t="s">
        <v>106</v>
      </c>
      <c r="AQ43" s="81">
        <f>COUNTIF(DMA!L$5:L$503,"&gt;8")</f>
        <v>0</v>
      </c>
      <c r="AR43" s="87">
        <f t="shared" si="8"/>
        <v>0</v>
      </c>
      <c r="AS43" s="87">
        <v>10</v>
      </c>
      <c r="AT43" s="87">
        <f>IF(AR43="","",AR43+AT42)</f>
        <v>0</v>
      </c>
      <c r="AZ43" s="170" t="str">
        <f t="shared" si="2"/>
        <v/>
      </c>
      <c r="BA43" s="171" t="str">
        <f t="shared" si="3"/>
        <v/>
      </c>
      <c r="BB43" s="157" t="str">
        <f t="shared" si="4"/>
        <v/>
      </c>
      <c r="BC43" s="203" t="str">
        <f>IF(P43="","",IF(P43=0,"",SQRT(SUMIF(DMA!$DK$5:$DK$503,Graphs!$O43,DMA!DL$5:DL$503))/COUNTIF(DMA!$DK$5:$DK$503,Graphs!$O43)))</f>
        <v/>
      </c>
      <c r="BD43" s="168" t="str">
        <f>IF(Q43="","",IF(Q43=0,"",SQRT(SUMIF(DMA!$DK$5:$DK$503,Graphs!$O43,DMA!DM$5:DM$503))/COUNTIF(DMA!$DK$5:$DK$503,Graphs!$O43)))</f>
        <v/>
      </c>
      <c r="BE43" s="169" t="str">
        <f>IF(R43="","",IF(R43=0,"",SQRT(SUMIF(DMA!$DK$5:$DK$503,Graphs!$O43,DMA!DN$5:DN$503))/COUNTIF(DMA!$DK$5:$DK$503,Graphs!$O43)))</f>
        <v/>
      </c>
      <c r="BF43" s="167" t="str">
        <f>IF($P43="","",IF(P43=0,"",AVERAGEIF(DMA!$N$5:$N$503,Graphs!$O43,DMA!O$5:O$503)))</f>
        <v/>
      </c>
      <c r="BG43" s="168" t="str">
        <f>IF($Q43="","",IF(Q43=0,"",AVERAGEIF(DMA!$N$5:$N$503,Graphs!$O43,DMA!P$5:P$503)))</f>
        <v/>
      </c>
      <c r="BH43" s="156" t="str">
        <f>IF($R43="","",IF(R43=0,"",AVERAGEIF(DMA!$N$5:$N$503,Graphs!$O43,DMA!Q$5:Q$503)))</f>
        <v/>
      </c>
      <c r="BJ43" s="53"/>
      <c r="BK43" s="53"/>
      <c r="BM43" s="67" t="str">
        <f>IF($O43="","",COUNTIFS(DMA!$N$5:$N$503,Graphs!$O43,DMA!O$5:O$503,"&gt;0"))</f>
        <v/>
      </c>
      <c r="BN43" s="199" t="str">
        <f>IF($O43="","",COUNTIFS(DMA!$N$5:$N$503,Graphs!$O43,DMA!P$5:P$503,"&gt;0"))</f>
        <v/>
      </c>
      <c r="BO43" s="200" t="str">
        <f>IF($O43="","",COUNTIFS(DMA!$N$5:$N$503,Graphs!$O43,DMA!Q$5:Q$503,"&gt;0"))</f>
        <v/>
      </c>
    </row>
    <row r="44" spans="1:67" ht="15.5" x14ac:dyDescent="0.35">
      <c r="A44" s="65"/>
      <c r="B44" s="705"/>
      <c r="C44" s="705"/>
      <c r="D44" s="706"/>
      <c r="E44" s="707"/>
      <c r="F44" s="708"/>
      <c r="G44" s="709"/>
      <c r="H44" s="707"/>
      <c r="I44" s="708"/>
      <c r="J44" s="710"/>
      <c r="K44" s="707"/>
      <c r="L44" s="711"/>
      <c r="M44" s="712"/>
      <c r="N44" s="713"/>
      <c r="O44" s="707"/>
      <c r="P44" s="714"/>
      <c r="Q44" s="714"/>
      <c r="R44" s="714"/>
      <c r="S44" s="712"/>
      <c r="T44" s="715"/>
      <c r="U44" s="716"/>
      <c r="V44" s="169"/>
      <c r="W44" s="177"/>
      <c r="X44" s="195"/>
      <c r="Y44" s="210"/>
      <c r="Z44" s="211"/>
      <c r="AA44" s="160"/>
      <c r="AB44" s="212"/>
      <c r="AC44" t="str">
        <f t="shared" si="5"/>
        <v/>
      </c>
      <c r="AD44" t="str">
        <f t="shared" si="6"/>
        <v/>
      </c>
      <c r="AE44" t="str">
        <f t="shared" si="7"/>
        <v/>
      </c>
      <c r="AP44" s="82" t="s">
        <v>108</v>
      </c>
      <c r="AQ44" s="4">
        <f>SUM(AQ38:AQ43)</f>
        <v>0</v>
      </c>
      <c r="AZ44" s="170" t="str">
        <f t="shared" si="2"/>
        <v/>
      </c>
      <c r="BA44" s="171" t="str">
        <f t="shared" si="3"/>
        <v/>
      </c>
      <c r="BB44" s="157" t="str">
        <f t="shared" si="4"/>
        <v/>
      </c>
      <c r="BC44" s="203" t="str">
        <f>IF(P44="","",IF(P44=0,"",SQRT(SUMIF(DMA!$DK$5:$DK$503,Graphs!$O44,DMA!DL$5:DL$503))/COUNTIF(DMA!$DK$5:$DK$503,Graphs!$O44)))</f>
        <v/>
      </c>
      <c r="BD44" s="168" t="str">
        <f>IF(Q44="","",IF(Q44=0,"",SQRT(SUMIF(DMA!$DK$5:$DK$503,Graphs!$O44,DMA!DM$5:DM$503))/COUNTIF(DMA!$DK$5:$DK$503,Graphs!$O44)))</f>
        <v/>
      </c>
      <c r="BE44" s="169" t="str">
        <f>IF(R44="","",IF(R44=0,"",SQRT(SUMIF(DMA!$DK$5:$DK$503,Graphs!$O44,DMA!DN$5:DN$503))/COUNTIF(DMA!$DK$5:$DK$503,Graphs!$O44)))</f>
        <v/>
      </c>
      <c r="BF44" s="167" t="str">
        <f>IF($P44="","",IF(P44=0,"",AVERAGEIF(DMA!$N$5:$N$503,Graphs!$O44,DMA!O$5:O$503)))</f>
        <v/>
      </c>
      <c r="BG44" s="168" t="str">
        <f>IF($Q44="","",IF(Q44=0,"",AVERAGEIF(DMA!$N$5:$N$503,Graphs!$O44,DMA!P$5:P$503)))</f>
        <v/>
      </c>
      <c r="BH44" s="156" t="str">
        <f>IF($R44="","",IF(R44=0,"",AVERAGEIF(DMA!$N$5:$N$503,Graphs!$O44,DMA!Q$5:Q$503)))</f>
        <v/>
      </c>
      <c r="BJ44" s="53"/>
      <c r="BK44" s="53"/>
      <c r="BM44" s="67" t="str">
        <f>IF($O44="","",COUNTIFS(DMA!$N$5:$N$503,Graphs!$O44,DMA!O$5:O$503,"&gt;0"))</f>
        <v/>
      </c>
      <c r="BN44" s="199" t="str">
        <f>IF($O44="","",COUNTIFS(DMA!$N$5:$N$503,Graphs!$O44,DMA!P$5:P$503,"&gt;0"))</f>
        <v/>
      </c>
      <c r="BO44" s="200" t="str">
        <f>IF($O44="","",COUNTIFS(DMA!$N$5:$N$503,Graphs!$O44,DMA!Q$5:Q$503,"&gt;0"))</f>
        <v/>
      </c>
    </row>
    <row r="45" spans="1:67" ht="15.5" x14ac:dyDescent="0.35">
      <c r="A45" s="65"/>
      <c r="B45" s="705"/>
      <c r="C45" s="705"/>
      <c r="D45" s="706"/>
      <c r="E45" s="707"/>
      <c r="F45" s="708"/>
      <c r="G45" s="709"/>
      <c r="H45" s="707"/>
      <c r="I45" s="708"/>
      <c r="J45" s="710"/>
      <c r="K45" s="707"/>
      <c r="L45" s="711"/>
      <c r="M45" s="712"/>
      <c r="N45" s="713"/>
      <c r="O45" s="707"/>
      <c r="P45" s="714"/>
      <c r="Q45" s="714"/>
      <c r="R45" s="714"/>
      <c r="S45" s="712"/>
      <c r="T45" s="715"/>
      <c r="U45" s="716"/>
      <c r="V45" s="169"/>
      <c r="W45" s="177"/>
      <c r="X45" s="195"/>
      <c r="Y45" s="210"/>
      <c r="Z45" s="211"/>
      <c r="AA45" s="160"/>
      <c r="AB45" s="212"/>
      <c r="AC45" t="str">
        <f t="shared" si="5"/>
        <v/>
      </c>
      <c r="AD45" t="str">
        <f t="shared" si="6"/>
        <v/>
      </c>
      <c r="AE45" t="str">
        <f t="shared" si="7"/>
        <v/>
      </c>
      <c r="AZ45" s="170" t="str">
        <f t="shared" si="2"/>
        <v/>
      </c>
      <c r="BA45" s="171" t="str">
        <f t="shared" si="3"/>
        <v/>
      </c>
      <c r="BB45" s="157" t="str">
        <f t="shared" si="4"/>
        <v/>
      </c>
      <c r="BC45" s="203" t="str">
        <f>IF(P45="","",IF(P45=0,"",SQRT(SUMIF(DMA!$DK$5:$DK$503,Graphs!$O45,DMA!DL$5:DL$503))/COUNTIF(DMA!$DK$5:$DK$503,Graphs!$O45)))</f>
        <v/>
      </c>
      <c r="BD45" s="168" t="str">
        <f>IF(Q45="","",IF(Q45=0,"",SQRT(SUMIF(DMA!$DK$5:$DK$503,Graphs!$O45,DMA!DM$5:DM$503))/COUNTIF(DMA!$DK$5:$DK$503,Graphs!$O45)))</f>
        <v/>
      </c>
      <c r="BE45" s="169" t="str">
        <f>IF(R45="","",IF(R45=0,"",SQRT(SUMIF(DMA!$DK$5:$DK$503,Graphs!$O45,DMA!DN$5:DN$503))/COUNTIF(DMA!$DK$5:$DK$503,Graphs!$O45)))</f>
        <v/>
      </c>
      <c r="BF45" s="167" t="str">
        <f>IF($P45="","",IF(P45=0,"",AVERAGEIF(DMA!$N$5:$N$503,Graphs!$O45,DMA!O$5:O$503)))</f>
        <v/>
      </c>
      <c r="BG45" s="168" t="str">
        <f>IF($Q45="","",IF(Q45=0,"",AVERAGEIF(DMA!$N$5:$N$503,Graphs!$O45,DMA!P$5:P$503)))</f>
        <v/>
      </c>
      <c r="BH45" s="156" t="str">
        <f>IF($R45="","",IF(R45=0,"",AVERAGEIF(DMA!$N$5:$N$503,Graphs!$O45,DMA!Q$5:Q$503)))</f>
        <v/>
      </c>
      <c r="BJ45" s="53"/>
      <c r="BK45" s="53"/>
      <c r="BM45" s="67" t="str">
        <f>IF($O45="","",COUNTIFS(DMA!$N$5:$N$503,Graphs!$O45,DMA!O$5:O$503,"&gt;0"))</f>
        <v/>
      </c>
      <c r="BN45" s="199" t="str">
        <f>IF($O45="","",COUNTIFS(DMA!$N$5:$N$503,Graphs!$O45,DMA!P$5:P$503,"&gt;0"))</f>
        <v/>
      </c>
      <c r="BO45" s="200" t="str">
        <f>IF($O45="","",COUNTIFS(DMA!$N$5:$N$503,Graphs!$O45,DMA!Q$5:Q$503,"&gt;0"))</f>
        <v/>
      </c>
    </row>
    <row r="46" spans="1:67" ht="15.5" x14ac:dyDescent="0.35">
      <c r="A46" s="65"/>
      <c r="B46" s="705"/>
      <c r="C46" s="705"/>
      <c r="D46" s="706"/>
      <c r="E46" s="707"/>
      <c r="F46" s="708"/>
      <c r="G46" s="709"/>
      <c r="H46" s="707"/>
      <c r="I46" s="708"/>
      <c r="J46" s="710"/>
      <c r="K46" s="707"/>
      <c r="L46" s="711"/>
      <c r="M46" s="712"/>
      <c r="N46" s="713"/>
      <c r="O46" s="707"/>
      <c r="P46" s="714"/>
      <c r="Q46" s="714"/>
      <c r="R46" s="714"/>
      <c r="S46" s="712"/>
      <c r="T46" s="715"/>
      <c r="U46" s="716"/>
      <c r="V46" s="169"/>
      <c r="W46" s="177"/>
      <c r="X46" s="195"/>
      <c r="Y46" s="210"/>
      <c r="Z46" s="211"/>
      <c r="AA46" s="160"/>
      <c r="AB46" s="212"/>
      <c r="AC46" t="str">
        <f t="shared" si="5"/>
        <v/>
      </c>
      <c r="AD46" t="str">
        <f t="shared" si="6"/>
        <v/>
      </c>
      <c r="AE46" t="str">
        <f t="shared" si="7"/>
        <v/>
      </c>
      <c r="AZ46" s="170" t="str">
        <f t="shared" si="2"/>
        <v/>
      </c>
      <c r="BA46" s="171" t="str">
        <f t="shared" si="3"/>
        <v/>
      </c>
      <c r="BB46" s="157" t="str">
        <f t="shared" si="4"/>
        <v/>
      </c>
      <c r="BC46" s="203" t="str">
        <f>IF(P46="","",IF(P46=0,"",SQRT(SUMIF(DMA!$DK$5:$DK$503,Graphs!$O46,DMA!DL$5:DL$503))/COUNTIF(DMA!$DK$5:$DK$503,Graphs!$O46)))</f>
        <v/>
      </c>
      <c r="BD46" s="168" t="str">
        <f>IF(Q46="","",IF(Q46=0,"",SQRT(SUMIF(DMA!$DK$5:$DK$503,Graphs!$O46,DMA!DM$5:DM$503))/COUNTIF(DMA!$DK$5:$DK$503,Graphs!$O46)))</f>
        <v/>
      </c>
      <c r="BE46" s="169" t="str">
        <f>IF(R46="","",IF(R46=0,"",SQRT(SUMIF(DMA!$DK$5:$DK$503,Graphs!$O46,DMA!DN$5:DN$503))/COUNTIF(DMA!$DK$5:$DK$503,Graphs!$O46)))</f>
        <v/>
      </c>
      <c r="BF46" s="167" t="str">
        <f>IF($P46="","",IF(P46=0,"",AVERAGEIF(DMA!$N$5:$N$503,Graphs!$O46,DMA!O$5:O$503)))</f>
        <v/>
      </c>
      <c r="BG46" s="168" t="str">
        <f>IF($Q46="","",IF(Q46=0,"",AVERAGEIF(DMA!$N$5:$N$503,Graphs!$O46,DMA!P$5:P$503)))</f>
        <v/>
      </c>
      <c r="BH46" s="156" t="str">
        <f>IF($R46="","",IF(R46=0,"",AVERAGEIF(DMA!$N$5:$N$503,Graphs!$O46,DMA!Q$5:Q$503)))</f>
        <v/>
      </c>
      <c r="BJ46" s="53"/>
      <c r="BK46" s="53"/>
      <c r="BM46" s="67" t="str">
        <f>IF($O46="","",COUNTIFS(DMA!$N$5:$N$503,Graphs!$O46,DMA!O$5:O$503,"&gt;0"))</f>
        <v/>
      </c>
      <c r="BN46" s="199" t="str">
        <f>IF($O46="","",COUNTIFS(DMA!$N$5:$N$503,Graphs!$O46,DMA!P$5:P$503,"&gt;0"))</f>
        <v/>
      </c>
      <c r="BO46" s="200" t="str">
        <f>IF($O46="","",COUNTIFS(DMA!$N$5:$N$503,Graphs!$O46,DMA!Q$5:Q$503,"&gt;0"))</f>
        <v/>
      </c>
    </row>
    <row r="47" spans="1:67" ht="15.5" x14ac:dyDescent="0.35">
      <c r="A47" s="65"/>
      <c r="B47" s="705"/>
      <c r="C47" s="705"/>
      <c r="D47" s="706"/>
      <c r="E47" s="707"/>
      <c r="F47" s="708"/>
      <c r="G47" s="709"/>
      <c r="H47" s="707"/>
      <c r="I47" s="708"/>
      <c r="J47" s="710"/>
      <c r="K47" s="707"/>
      <c r="L47" s="711"/>
      <c r="M47" s="712"/>
      <c r="N47" s="713"/>
      <c r="O47" s="707"/>
      <c r="P47" s="714"/>
      <c r="Q47" s="714"/>
      <c r="R47" s="714"/>
      <c r="S47" s="712"/>
      <c r="T47" s="715"/>
      <c r="U47" s="716"/>
      <c r="V47" s="169"/>
      <c r="W47" s="177"/>
      <c r="X47" s="195"/>
      <c r="Y47" s="210"/>
      <c r="Z47" s="211"/>
      <c r="AA47" s="160"/>
      <c r="AB47" s="212"/>
      <c r="AC47" t="str">
        <f t="shared" si="5"/>
        <v/>
      </c>
      <c r="AD47" t="str">
        <f t="shared" si="6"/>
        <v/>
      </c>
      <c r="AE47" t="str">
        <f t="shared" si="7"/>
        <v/>
      </c>
      <c r="AZ47" s="170" t="str">
        <f t="shared" si="2"/>
        <v/>
      </c>
      <c r="BA47" s="171" t="str">
        <f t="shared" si="3"/>
        <v/>
      </c>
      <c r="BB47" s="157" t="str">
        <f t="shared" si="4"/>
        <v/>
      </c>
      <c r="BC47" s="203" t="str">
        <f>IF(P47="","",IF(P47=0,"",SQRT(SUMIF(DMA!$DK$5:$DK$503,Graphs!$O47,DMA!DL$5:DL$503))/COUNTIF(DMA!$DK$5:$DK$503,Graphs!$O47)))</f>
        <v/>
      </c>
      <c r="BD47" s="168" t="str">
        <f>IF(Q47="","",IF(Q47=0,"",SQRT(SUMIF(DMA!$DK$5:$DK$503,Graphs!$O47,DMA!DM$5:DM$503))/COUNTIF(DMA!$DK$5:$DK$503,Graphs!$O47)))</f>
        <v/>
      </c>
      <c r="BE47" s="169" t="str">
        <f>IF(R47="","",IF(R47=0,"",SQRT(SUMIF(DMA!$DK$5:$DK$503,Graphs!$O47,DMA!DN$5:DN$503))/COUNTIF(DMA!$DK$5:$DK$503,Graphs!$O47)))</f>
        <v/>
      </c>
      <c r="BF47" s="167" t="str">
        <f>IF($P47="","",IF(P47=0,"",AVERAGEIF(DMA!$N$5:$N$503,Graphs!$O47,DMA!O$5:O$503)))</f>
        <v/>
      </c>
      <c r="BG47" s="168" t="str">
        <f>IF($Q47="","",IF(Q47=0,"",AVERAGEIF(DMA!$N$5:$N$503,Graphs!$O47,DMA!P$5:P$503)))</f>
        <v/>
      </c>
      <c r="BH47" s="156" t="str">
        <f>IF($R47="","",IF(R47=0,"",AVERAGEIF(DMA!$N$5:$N$503,Graphs!$O47,DMA!Q$5:Q$503)))</f>
        <v/>
      </c>
      <c r="BJ47" s="53"/>
      <c r="BK47" s="53"/>
      <c r="BM47" s="67" t="str">
        <f>IF($O47="","",COUNTIFS(DMA!$N$5:$N$503,Graphs!$O47,DMA!O$5:O$503,"&gt;0"))</f>
        <v/>
      </c>
      <c r="BN47" s="199" t="str">
        <f>IF($O47="","",COUNTIFS(DMA!$N$5:$N$503,Graphs!$O47,DMA!P$5:P$503,"&gt;0"))</f>
        <v/>
      </c>
      <c r="BO47" s="200" t="str">
        <f>IF($O47="","",COUNTIFS(DMA!$N$5:$N$503,Graphs!$O47,DMA!Q$5:Q$503,"&gt;0"))</f>
        <v/>
      </c>
    </row>
    <row r="48" spans="1:67" ht="15.5" x14ac:dyDescent="0.35">
      <c r="A48" s="65"/>
      <c r="B48" s="705"/>
      <c r="C48" s="705"/>
      <c r="D48" s="706"/>
      <c r="E48" s="707"/>
      <c r="F48" s="708"/>
      <c r="G48" s="709"/>
      <c r="H48" s="707"/>
      <c r="I48" s="708"/>
      <c r="J48" s="710"/>
      <c r="K48" s="707"/>
      <c r="L48" s="711"/>
      <c r="M48" s="712"/>
      <c r="N48" s="713"/>
      <c r="O48" s="707"/>
      <c r="P48" s="714"/>
      <c r="Q48" s="714"/>
      <c r="R48" s="714"/>
      <c r="S48" s="712"/>
      <c r="T48" s="715"/>
      <c r="U48" s="716"/>
      <c r="V48" s="169"/>
      <c r="W48" s="177"/>
      <c r="X48" s="195"/>
      <c r="Y48" s="210"/>
      <c r="Z48" s="211"/>
      <c r="AA48" s="160"/>
      <c r="AB48" s="212"/>
      <c r="AC48" t="str">
        <f t="shared" si="5"/>
        <v/>
      </c>
      <c r="AD48" t="str">
        <f t="shared" si="6"/>
        <v/>
      </c>
      <c r="AE48" t="str">
        <f t="shared" si="7"/>
        <v/>
      </c>
      <c r="AZ48" s="170" t="str">
        <f t="shared" si="2"/>
        <v/>
      </c>
      <c r="BA48" s="171" t="str">
        <f t="shared" si="3"/>
        <v/>
      </c>
      <c r="BB48" s="157" t="str">
        <f t="shared" si="4"/>
        <v/>
      </c>
      <c r="BC48" s="203" t="str">
        <f>IF(P48="","",IF(P48=0,"",SQRT(SUMIF(DMA!$DK$5:$DK$503,Graphs!$O48,DMA!DL$5:DL$503))/COUNTIF(DMA!$DK$5:$DK$503,Graphs!$O48)))</f>
        <v/>
      </c>
      <c r="BD48" s="168" t="str">
        <f>IF(Q48="","",IF(Q48=0,"",SQRT(SUMIF(DMA!$DK$5:$DK$503,Graphs!$O48,DMA!DM$5:DM$503))/COUNTIF(DMA!$DK$5:$DK$503,Graphs!$O48)))</f>
        <v/>
      </c>
      <c r="BE48" s="169" t="str">
        <f>IF(R48="","",IF(R48=0,"",SQRT(SUMIF(DMA!$DK$5:$DK$503,Graphs!$O48,DMA!DN$5:DN$503))/COUNTIF(DMA!$DK$5:$DK$503,Graphs!$O48)))</f>
        <v/>
      </c>
      <c r="BF48" s="167" t="str">
        <f>IF($P48="","",IF(P48=0,"",AVERAGEIF(DMA!$N$5:$N$503,Graphs!$O48,DMA!O$5:O$503)))</f>
        <v/>
      </c>
      <c r="BG48" s="168" t="str">
        <f>IF($Q48="","",IF(Q48=0,"",AVERAGEIF(DMA!$N$5:$N$503,Graphs!$O48,DMA!P$5:P$503)))</f>
        <v/>
      </c>
      <c r="BH48" s="156" t="str">
        <f>IF($R48="","",IF(R48=0,"",AVERAGEIF(DMA!$N$5:$N$503,Graphs!$O48,DMA!Q$5:Q$503)))</f>
        <v/>
      </c>
      <c r="BJ48" s="53"/>
      <c r="BK48" s="53"/>
      <c r="BM48" s="67" t="str">
        <f>IF($O48="","",COUNTIFS(DMA!$N$5:$N$503,Graphs!$O48,DMA!O$5:O$503,"&gt;0"))</f>
        <v/>
      </c>
      <c r="BN48" s="199" t="str">
        <f>IF($O48="","",COUNTIFS(DMA!$N$5:$N$503,Graphs!$O48,DMA!P$5:P$503,"&gt;0"))</f>
        <v/>
      </c>
      <c r="BO48" s="200" t="str">
        <f>IF($O48="","",COUNTIFS(DMA!$N$5:$N$503,Graphs!$O48,DMA!Q$5:Q$503,"&gt;0"))</f>
        <v/>
      </c>
    </row>
    <row r="49" spans="1:67" ht="15.5" x14ac:dyDescent="0.35">
      <c r="A49" s="65"/>
      <c r="B49" s="705"/>
      <c r="C49" s="705"/>
      <c r="D49" s="706"/>
      <c r="E49" s="707"/>
      <c r="F49" s="708"/>
      <c r="G49" s="709"/>
      <c r="H49" s="707"/>
      <c r="I49" s="708"/>
      <c r="J49" s="710"/>
      <c r="K49" s="707"/>
      <c r="L49" s="711"/>
      <c r="M49" s="712"/>
      <c r="N49" s="713"/>
      <c r="O49" s="707"/>
      <c r="P49" s="714"/>
      <c r="Q49" s="714"/>
      <c r="R49" s="714"/>
      <c r="S49" s="712"/>
      <c r="T49" s="715"/>
      <c r="U49" s="716"/>
      <c r="V49" s="169"/>
      <c r="W49" s="177"/>
      <c r="X49" s="195"/>
      <c r="Y49" s="210"/>
      <c r="Z49" s="211"/>
      <c r="AA49" s="160"/>
      <c r="AB49" s="212"/>
      <c r="AC49" t="str">
        <f t="shared" si="5"/>
        <v/>
      </c>
      <c r="AD49" t="str">
        <f t="shared" si="6"/>
        <v/>
      </c>
      <c r="AE49" t="str">
        <f t="shared" si="7"/>
        <v/>
      </c>
      <c r="AZ49" s="170" t="str">
        <f t="shared" si="2"/>
        <v/>
      </c>
      <c r="BA49" s="171" t="str">
        <f t="shared" si="3"/>
        <v/>
      </c>
      <c r="BB49" s="157" t="str">
        <f t="shared" si="4"/>
        <v/>
      </c>
      <c r="BC49" s="203" t="str">
        <f>IF(P49="","",IF(P49=0,"",SQRT(SUMIF(DMA!$DK$5:$DK$503,Graphs!$O49,DMA!DL$5:DL$503))/COUNTIF(DMA!$DK$5:$DK$503,Graphs!$O49)))</f>
        <v/>
      </c>
      <c r="BD49" s="168" t="str">
        <f>IF(Q49="","",IF(Q49=0,"",SQRT(SUMIF(DMA!$DK$5:$DK$503,Graphs!$O49,DMA!DM$5:DM$503))/COUNTIF(DMA!$DK$5:$DK$503,Graphs!$O49)))</f>
        <v/>
      </c>
      <c r="BE49" s="169" t="str">
        <f>IF(R49="","",IF(R49=0,"",SQRT(SUMIF(DMA!$DK$5:$DK$503,Graphs!$O49,DMA!DN$5:DN$503))/COUNTIF(DMA!$DK$5:$DK$503,Graphs!$O49)))</f>
        <v/>
      </c>
      <c r="BF49" s="167" t="str">
        <f>IF($P49="","",IF(P49=0,"",AVERAGEIF(DMA!$N$5:$N$503,Graphs!$O49,DMA!O$5:O$503)))</f>
        <v/>
      </c>
      <c r="BG49" s="168" t="str">
        <f>IF($Q49="","",IF(Q49=0,"",AVERAGEIF(DMA!$N$5:$N$503,Graphs!$O49,DMA!P$5:P$503)))</f>
        <v/>
      </c>
      <c r="BH49" s="156" t="str">
        <f>IF($R49="","",IF(R49=0,"",AVERAGEIF(DMA!$N$5:$N$503,Graphs!$O49,DMA!Q$5:Q$503)))</f>
        <v/>
      </c>
      <c r="BJ49" s="53"/>
      <c r="BK49" s="53"/>
      <c r="BM49" s="67" t="str">
        <f>IF($O49="","",COUNTIFS(DMA!$N$5:$N$503,Graphs!$O49,DMA!O$5:O$503,"&gt;0"))</f>
        <v/>
      </c>
      <c r="BN49" s="199" t="str">
        <f>IF($O49="","",COUNTIFS(DMA!$N$5:$N$503,Graphs!$O49,DMA!P$5:P$503,"&gt;0"))</f>
        <v/>
      </c>
      <c r="BO49" s="200" t="str">
        <f>IF($O49="","",COUNTIFS(DMA!$N$5:$N$503,Graphs!$O49,DMA!Q$5:Q$503,"&gt;0"))</f>
        <v/>
      </c>
    </row>
    <row r="50" spans="1:67" ht="15.5" x14ac:dyDescent="0.35">
      <c r="A50" s="65"/>
      <c r="B50" s="705"/>
      <c r="C50" s="705"/>
      <c r="D50" s="706"/>
      <c r="E50" s="707"/>
      <c r="F50" s="708"/>
      <c r="G50" s="709"/>
      <c r="H50" s="707"/>
      <c r="I50" s="708"/>
      <c r="J50" s="710"/>
      <c r="K50" s="707"/>
      <c r="L50" s="711"/>
      <c r="M50" s="712"/>
      <c r="N50" s="713"/>
      <c r="O50" s="707"/>
      <c r="P50" s="714"/>
      <c r="Q50" s="714"/>
      <c r="R50" s="714"/>
      <c r="S50" s="712"/>
      <c r="T50" s="715"/>
      <c r="U50" s="716"/>
      <c r="V50" s="169"/>
      <c r="W50" s="177"/>
      <c r="X50" s="195"/>
      <c r="Y50" s="210"/>
      <c r="Z50" s="211"/>
      <c r="AA50" s="160"/>
      <c r="AB50" s="212"/>
      <c r="AC50" t="str">
        <f t="shared" si="5"/>
        <v/>
      </c>
      <c r="AD50" t="str">
        <f t="shared" si="6"/>
        <v/>
      </c>
      <c r="AE50" t="str">
        <f t="shared" si="7"/>
        <v/>
      </c>
      <c r="AZ50" s="170" t="str">
        <f t="shared" si="2"/>
        <v/>
      </c>
      <c r="BA50" s="171" t="str">
        <f t="shared" si="3"/>
        <v/>
      </c>
      <c r="BB50" s="157" t="str">
        <f t="shared" si="4"/>
        <v/>
      </c>
      <c r="BC50" s="203" t="str">
        <f>IF(P50="","",IF(P50=0,"",SQRT(SUMIF(DMA!$DK$5:$DK$503,Graphs!$O50,DMA!DL$5:DL$503))/COUNTIF(DMA!$DK$5:$DK$503,Graphs!$O50)))</f>
        <v/>
      </c>
      <c r="BD50" s="168" t="str">
        <f>IF(Q50="","",IF(Q50=0,"",SQRT(SUMIF(DMA!$DK$5:$DK$503,Graphs!$O50,DMA!DM$5:DM$503))/COUNTIF(DMA!$DK$5:$DK$503,Graphs!$O50)))</f>
        <v/>
      </c>
      <c r="BE50" s="169" t="str">
        <f>IF(R50="","",IF(R50=0,"",SQRT(SUMIF(DMA!$DK$5:$DK$503,Graphs!$O50,DMA!DN$5:DN$503))/COUNTIF(DMA!$DK$5:$DK$503,Graphs!$O50)))</f>
        <v/>
      </c>
      <c r="BF50" s="167" t="str">
        <f>IF($P50="","",IF(P50=0,"",AVERAGEIF(DMA!$N$5:$N$503,Graphs!$O50,DMA!O$5:O$503)))</f>
        <v/>
      </c>
      <c r="BG50" s="168" t="str">
        <f>IF($Q50="","",IF(Q50=0,"",AVERAGEIF(DMA!$N$5:$N$503,Graphs!$O50,DMA!P$5:P$503)))</f>
        <v/>
      </c>
      <c r="BH50" s="156" t="str">
        <f>IF($R50="","",IF(R50=0,"",AVERAGEIF(DMA!$N$5:$N$503,Graphs!$O50,DMA!Q$5:Q$503)))</f>
        <v/>
      </c>
      <c r="BJ50" s="53"/>
      <c r="BK50" s="53"/>
      <c r="BM50" s="67" t="str">
        <f>IF($O50="","",COUNTIFS(DMA!$N$5:$N$503,Graphs!$O50,DMA!O$5:O$503,"&gt;0"))</f>
        <v/>
      </c>
      <c r="BN50" s="199" t="str">
        <f>IF($O50="","",COUNTIFS(DMA!$N$5:$N$503,Graphs!$O50,DMA!P$5:P$503,"&gt;0"))</f>
        <v/>
      </c>
      <c r="BO50" s="200" t="str">
        <f>IF($O50="","",COUNTIFS(DMA!$N$5:$N$503,Graphs!$O50,DMA!Q$5:Q$503,"&gt;0"))</f>
        <v/>
      </c>
    </row>
    <row r="51" spans="1:67" ht="15.5" x14ac:dyDescent="0.35">
      <c r="A51" s="65"/>
      <c r="B51" s="705"/>
      <c r="C51" s="705"/>
      <c r="D51" s="706"/>
      <c r="E51" s="707"/>
      <c r="F51" s="708"/>
      <c r="G51" s="709"/>
      <c r="H51" s="707"/>
      <c r="I51" s="708"/>
      <c r="J51" s="710"/>
      <c r="K51" s="707"/>
      <c r="L51" s="711"/>
      <c r="M51" s="712"/>
      <c r="N51" s="713"/>
      <c r="O51" s="707"/>
      <c r="P51" s="714"/>
      <c r="Q51" s="714"/>
      <c r="R51" s="714"/>
      <c r="S51" s="712"/>
      <c r="T51" s="715"/>
      <c r="U51" s="716"/>
      <c r="V51" s="169"/>
      <c r="W51" s="177"/>
      <c r="X51" s="195"/>
      <c r="Y51" s="210"/>
      <c r="Z51" s="211"/>
      <c r="AA51" s="160"/>
      <c r="AB51" s="212"/>
      <c r="AC51" t="str">
        <f t="shared" si="5"/>
        <v/>
      </c>
      <c r="AD51" t="str">
        <f t="shared" si="6"/>
        <v/>
      </c>
      <c r="AE51" t="str">
        <f t="shared" si="7"/>
        <v/>
      </c>
      <c r="AZ51" s="170" t="str">
        <f t="shared" si="2"/>
        <v/>
      </c>
      <c r="BA51" s="171" t="str">
        <f t="shared" si="3"/>
        <v/>
      </c>
      <c r="BB51" s="157" t="str">
        <f t="shared" si="4"/>
        <v/>
      </c>
      <c r="BC51" s="203" t="str">
        <f>IF(P51="","",IF(P51=0,"",SQRT(SUMIF(DMA!$DK$5:$DK$503,Graphs!$O51,DMA!DL$5:DL$503))/COUNTIF(DMA!$DK$5:$DK$503,Graphs!$O51)))</f>
        <v/>
      </c>
      <c r="BD51" s="168" t="str">
        <f>IF(Q51="","",IF(Q51=0,"",SQRT(SUMIF(DMA!$DK$5:$DK$503,Graphs!$O51,DMA!DM$5:DM$503))/COUNTIF(DMA!$DK$5:$DK$503,Graphs!$O51)))</f>
        <v/>
      </c>
      <c r="BE51" s="169" t="str">
        <f>IF(R51="","",IF(R51=0,"",SQRT(SUMIF(DMA!$DK$5:$DK$503,Graphs!$O51,DMA!DN$5:DN$503))/COUNTIF(DMA!$DK$5:$DK$503,Graphs!$O51)))</f>
        <v/>
      </c>
      <c r="BF51" s="167" t="str">
        <f>IF($P51="","",IF(P51=0,"",AVERAGEIF(DMA!$N$5:$N$503,Graphs!$O51,DMA!O$5:O$503)))</f>
        <v/>
      </c>
      <c r="BG51" s="168" t="str">
        <f>IF($Q51="","",IF(Q51=0,"",AVERAGEIF(DMA!$N$5:$N$503,Graphs!$O51,DMA!P$5:P$503)))</f>
        <v/>
      </c>
      <c r="BH51" s="156" t="str">
        <f>IF($R51="","",IF(R51=0,"",AVERAGEIF(DMA!$N$5:$N$503,Graphs!$O51,DMA!Q$5:Q$503)))</f>
        <v/>
      </c>
      <c r="BM51" s="67" t="str">
        <f>IF($O51="","",COUNTIFS(DMA!$N$5:$N$503,Graphs!$O51,DMA!O$5:O$503,"&gt;0"))</f>
        <v/>
      </c>
      <c r="BN51" s="199" t="str">
        <f>IF($O51="","",COUNTIFS(DMA!$N$5:$N$503,Graphs!$O51,DMA!P$5:P$503,"&gt;0"))</f>
        <v/>
      </c>
      <c r="BO51" s="200" t="str">
        <f>IF($O51="","",COUNTIFS(DMA!$N$5:$N$503,Graphs!$O51,DMA!Q$5:Q$503,"&gt;0"))</f>
        <v/>
      </c>
    </row>
    <row r="52" spans="1:67" ht="15.5" x14ac:dyDescent="0.35">
      <c r="A52" s="65"/>
      <c r="B52" s="705"/>
      <c r="C52" s="705"/>
      <c r="D52" s="706"/>
      <c r="E52" s="707"/>
      <c r="F52" s="708"/>
      <c r="G52" s="709"/>
      <c r="H52" s="707"/>
      <c r="I52" s="708"/>
      <c r="J52" s="710"/>
      <c r="K52" s="707"/>
      <c r="L52" s="711"/>
      <c r="M52" s="712"/>
      <c r="N52" s="713"/>
      <c r="O52" s="707"/>
      <c r="P52" s="714"/>
      <c r="Q52" s="714"/>
      <c r="R52" s="714"/>
      <c r="S52" s="712"/>
      <c r="T52" s="715"/>
      <c r="U52" s="716"/>
      <c r="V52" s="169"/>
      <c r="W52" s="177"/>
      <c r="X52" s="195"/>
      <c r="Y52" s="210"/>
      <c r="Z52" s="211"/>
      <c r="AA52" s="160"/>
      <c r="AB52" s="212"/>
      <c r="AC52" t="str">
        <f t="shared" si="5"/>
        <v/>
      </c>
      <c r="AD52" t="str">
        <f t="shared" si="6"/>
        <v/>
      </c>
      <c r="AE52" t="str">
        <f t="shared" si="7"/>
        <v/>
      </c>
      <c r="AZ52" s="170" t="str">
        <f t="shared" si="2"/>
        <v/>
      </c>
      <c r="BA52" s="171" t="str">
        <f t="shared" si="3"/>
        <v/>
      </c>
      <c r="BB52" s="157" t="str">
        <f t="shared" si="4"/>
        <v/>
      </c>
      <c r="BC52" s="203" t="str">
        <f>IF(P52="","",IF(P52=0,"",SQRT(SUMIF(DMA!$DK$5:$DK$503,Graphs!$O52,DMA!DL$5:DL$503))/COUNTIF(DMA!$DK$5:$DK$503,Graphs!$O52)))</f>
        <v/>
      </c>
      <c r="BD52" s="168" t="str">
        <f>IF(Q52="","",IF(Q52=0,"",SQRT(SUMIF(DMA!$DK$5:$DK$503,Graphs!$O52,DMA!DM$5:DM$503))/COUNTIF(DMA!$DK$5:$DK$503,Graphs!$O52)))</f>
        <v/>
      </c>
      <c r="BE52" s="169" t="str">
        <f>IF(R52="","",IF(R52=0,"",SQRT(SUMIF(DMA!$DK$5:$DK$503,Graphs!$O52,DMA!DN$5:DN$503))/COUNTIF(DMA!$DK$5:$DK$503,Graphs!$O52)))</f>
        <v/>
      </c>
      <c r="BF52" s="167" t="str">
        <f>IF($P52="","",IF(P52=0,"",AVERAGEIF(DMA!$N$5:$N$503,Graphs!$O52,DMA!O$5:O$503)))</f>
        <v/>
      </c>
      <c r="BG52" s="168" t="str">
        <f>IF($Q52="","",IF(Q52=0,"",AVERAGEIF(DMA!$N$5:$N$503,Graphs!$O52,DMA!P$5:P$503)))</f>
        <v/>
      </c>
      <c r="BH52" s="156" t="str">
        <f>IF($R52="","",IF(R52=0,"",AVERAGEIF(DMA!$N$5:$N$503,Graphs!$O52,DMA!Q$5:Q$503)))</f>
        <v/>
      </c>
      <c r="BM52" s="67" t="str">
        <f>IF($O52="","",COUNTIFS(DMA!$N$5:$N$503,Graphs!$O52,DMA!O$5:O$503,"&gt;0"))</f>
        <v/>
      </c>
      <c r="BN52" s="199" t="str">
        <f>IF($O52="","",COUNTIFS(DMA!$N$5:$N$503,Graphs!$O52,DMA!P$5:P$503,"&gt;0"))</f>
        <v/>
      </c>
      <c r="BO52" s="200" t="str">
        <f>IF($O52="","",COUNTIFS(DMA!$N$5:$N$503,Graphs!$O52,DMA!Q$5:Q$503,"&gt;0"))</f>
        <v/>
      </c>
    </row>
    <row r="53" spans="1:67" ht="15.5" x14ac:dyDescent="0.35">
      <c r="A53" s="65"/>
      <c r="B53" s="705"/>
      <c r="C53" s="705"/>
      <c r="D53" s="706"/>
      <c r="E53" s="707"/>
      <c r="F53" s="708"/>
      <c r="G53" s="709"/>
      <c r="H53" s="707"/>
      <c r="I53" s="708"/>
      <c r="J53" s="710"/>
      <c r="K53" s="707"/>
      <c r="L53" s="711"/>
      <c r="M53" s="712"/>
      <c r="N53" s="713"/>
      <c r="O53" s="707"/>
      <c r="P53" s="714"/>
      <c r="Q53" s="714"/>
      <c r="R53" s="714"/>
      <c r="S53" s="712"/>
      <c r="T53" s="715"/>
      <c r="U53" s="716"/>
      <c r="V53" s="169"/>
      <c r="W53" s="177"/>
      <c r="X53" s="195"/>
      <c r="Y53" s="210"/>
      <c r="Z53" s="211"/>
      <c r="AA53" s="160"/>
      <c r="AB53" s="212"/>
      <c r="AC53" t="str">
        <f t="shared" si="5"/>
        <v/>
      </c>
      <c r="AD53" t="str">
        <f t="shared" si="6"/>
        <v/>
      </c>
      <c r="AE53" t="str">
        <f t="shared" si="7"/>
        <v/>
      </c>
      <c r="AZ53" s="170" t="str">
        <f t="shared" si="2"/>
        <v/>
      </c>
      <c r="BA53" s="171" t="str">
        <f t="shared" si="3"/>
        <v/>
      </c>
      <c r="BB53" s="157" t="str">
        <f t="shared" si="4"/>
        <v/>
      </c>
      <c r="BC53" s="203" t="str">
        <f>IF(P53="","",IF(P53=0,"",SQRT(SUMIF(DMA!$DK$5:$DK$503,Graphs!$O53,DMA!DL$5:DL$503))/COUNTIF(DMA!$DK$5:$DK$503,Graphs!$O53)))</f>
        <v/>
      </c>
      <c r="BD53" s="168" t="str">
        <f>IF(Q53="","",IF(Q53=0,"",SQRT(SUMIF(DMA!$DK$5:$DK$503,Graphs!$O53,DMA!DM$5:DM$503))/COUNTIF(DMA!$DK$5:$DK$503,Graphs!$O53)))</f>
        <v/>
      </c>
      <c r="BE53" s="169" t="str">
        <f>IF(R53="","",IF(R53=0,"",SQRT(SUMIF(DMA!$DK$5:$DK$503,Graphs!$O53,DMA!DN$5:DN$503))/COUNTIF(DMA!$DK$5:$DK$503,Graphs!$O53)))</f>
        <v/>
      </c>
      <c r="BF53" s="167" t="str">
        <f>IF($P53="","",IF(P53=0,"",AVERAGEIF(DMA!$N$5:$N$503,Graphs!$O53,DMA!O$5:O$503)))</f>
        <v/>
      </c>
      <c r="BG53" s="168" t="str">
        <f>IF($Q53="","",IF(Q53=0,"",AVERAGEIF(DMA!$N$5:$N$503,Graphs!$O53,DMA!P$5:P$503)))</f>
        <v/>
      </c>
      <c r="BH53" s="156" t="str">
        <f>IF($R53="","",IF(R53=0,"",AVERAGEIF(DMA!$N$5:$N$503,Graphs!$O53,DMA!Q$5:Q$503)))</f>
        <v/>
      </c>
      <c r="BM53" s="67" t="str">
        <f>IF($O53="","",COUNTIFS(DMA!$N$5:$N$503,Graphs!$O53,DMA!O$5:O$503,"&gt;0"))</f>
        <v/>
      </c>
      <c r="BN53" s="199" t="str">
        <f>IF($O53="","",COUNTIFS(DMA!$N$5:$N$503,Graphs!$O53,DMA!P$5:P$503,"&gt;0"))</f>
        <v/>
      </c>
      <c r="BO53" s="200" t="str">
        <f>IF($O53="","",COUNTIFS(DMA!$N$5:$N$503,Graphs!$O53,DMA!Q$5:Q$503,"&gt;0"))</f>
        <v/>
      </c>
    </row>
    <row r="54" spans="1:67" ht="15.5" x14ac:dyDescent="0.35">
      <c r="A54" s="65"/>
      <c r="B54" s="705"/>
      <c r="C54" s="705"/>
      <c r="D54" s="706"/>
      <c r="E54" s="707"/>
      <c r="F54" s="708"/>
      <c r="G54" s="709"/>
      <c r="H54" s="707"/>
      <c r="I54" s="708"/>
      <c r="J54" s="710"/>
      <c r="K54" s="707"/>
      <c r="L54" s="711"/>
      <c r="M54" s="712"/>
      <c r="N54" s="713"/>
      <c r="O54" s="707"/>
      <c r="P54" s="714"/>
      <c r="Q54" s="714"/>
      <c r="R54" s="714"/>
      <c r="S54" s="712"/>
      <c r="T54" s="715"/>
      <c r="U54" s="716"/>
      <c r="V54" s="169"/>
      <c r="W54" s="177"/>
      <c r="X54" s="195"/>
      <c r="Y54" s="210"/>
      <c r="Z54" s="211"/>
      <c r="AA54" s="160"/>
      <c r="AB54" s="212"/>
      <c r="AC54" t="str">
        <f t="shared" si="5"/>
        <v/>
      </c>
      <c r="AD54" t="str">
        <f t="shared" si="6"/>
        <v/>
      </c>
      <c r="AE54" t="str">
        <f t="shared" si="7"/>
        <v/>
      </c>
      <c r="AZ54" s="170" t="str">
        <f t="shared" si="2"/>
        <v/>
      </c>
      <c r="BA54" s="171" t="str">
        <f t="shared" si="3"/>
        <v/>
      </c>
      <c r="BB54" s="157" t="str">
        <f t="shared" si="4"/>
        <v/>
      </c>
      <c r="BC54" s="203" t="str">
        <f>IF(P54="","",IF(P54=0,"",SQRT(SUMIF(DMA!$DK$5:$DK$503,Graphs!$O54,DMA!DL$5:DL$503))/COUNTIF(DMA!$DK$5:$DK$503,Graphs!$O54)))</f>
        <v/>
      </c>
      <c r="BD54" s="168" t="str">
        <f>IF(Q54="","",IF(Q54=0,"",SQRT(SUMIF(DMA!$DK$5:$DK$503,Graphs!$O54,DMA!DM$5:DM$503))/COUNTIF(DMA!$DK$5:$DK$503,Graphs!$O54)))</f>
        <v/>
      </c>
      <c r="BE54" s="169" t="str">
        <f>IF(R54="","",IF(R54=0,"",SQRT(SUMIF(DMA!$DK$5:$DK$503,Graphs!$O54,DMA!DN$5:DN$503))/COUNTIF(DMA!$DK$5:$DK$503,Graphs!$O54)))</f>
        <v/>
      </c>
      <c r="BF54" s="167" t="str">
        <f>IF($P54="","",IF(P54=0,"",AVERAGEIF(DMA!$N$5:$N$503,Graphs!$O54,DMA!O$5:O$503)))</f>
        <v/>
      </c>
      <c r="BG54" s="168" t="str">
        <f>IF($Q54="","",IF(Q54=0,"",AVERAGEIF(DMA!$N$5:$N$503,Graphs!$O54,DMA!P$5:P$503)))</f>
        <v/>
      </c>
      <c r="BH54" s="156" t="str">
        <f>IF($R54="","",IF(R54=0,"",AVERAGEIF(DMA!$N$5:$N$503,Graphs!$O54,DMA!Q$5:Q$503)))</f>
        <v/>
      </c>
      <c r="BM54" s="67" t="str">
        <f>IF($O54="","",COUNTIFS(DMA!$N$5:$N$503,Graphs!$O54,DMA!O$5:O$503,"&gt;0"))</f>
        <v/>
      </c>
      <c r="BN54" s="199" t="str">
        <f>IF($O54="","",COUNTIFS(DMA!$N$5:$N$503,Graphs!$O54,DMA!P$5:P$503,"&gt;0"))</f>
        <v/>
      </c>
      <c r="BO54" s="200" t="str">
        <f>IF($O54="","",COUNTIFS(DMA!$N$5:$N$503,Graphs!$O54,DMA!Q$5:Q$503,"&gt;0"))</f>
        <v/>
      </c>
    </row>
    <row r="55" spans="1:67" ht="16" thickBot="1" x14ac:dyDescent="0.4">
      <c r="A55" s="65"/>
      <c r="B55" s="705"/>
      <c r="C55" s="705"/>
      <c r="D55" s="706"/>
      <c r="E55" s="707"/>
      <c r="F55" s="708"/>
      <c r="G55" s="709"/>
      <c r="H55" s="707"/>
      <c r="I55" s="708"/>
      <c r="J55" s="710"/>
      <c r="K55" s="707"/>
      <c r="L55" s="711"/>
      <c r="M55" s="712"/>
      <c r="N55" s="713"/>
      <c r="O55" s="707"/>
      <c r="P55" s="714"/>
      <c r="Q55" s="714"/>
      <c r="R55" s="714"/>
      <c r="S55" s="712"/>
      <c r="T55" s="715"/>
      <c r="U55" s="716"/>
      <c r="V55" s="169"/>
      <c r="W55" s="177"/>
      <c r="X55" s="195"/>
      <c r="Y55" s="210"/>
      <c r="Z55" s="211"/>
      <c r="AA55" s="160"/>
      <c r="AB55" s="212"/>
      <c r="AC55" t="str">
        <f t="shared" si="5"/>
        <v/>
      </c>
      <c r="AD55" t="str">
        <f t="shared" si="6"/>
        <v/>
      </c>
      <c r="AE55" t="str">
        <f t="shared" si="7"/>
        <v/>
      </c>
      <c r="AZ55" s="167" t="str">
        <f t="shared" si="2"/>
        <v/>
      </c>
      <c r="BA55" s="168" t="str">
        <f t="shared" si="3"/>
        <v/>
      </c>
      <c r="BB55" s="156" t="str">
        <f t="shared" si="4"/>
        <v/>
      </c>
      <c r="BC55" s="203" t="str">
        <f>IF(P55="","",IF(P55=0,"",SQRT(SUMIF(DMA!$DK$5:$DK$503,Graphs!$O55,DMA!DL$5:DL$503))/COUNTIF(DMA!$DK$5:$DK$503,Graphs!$O55)))</f>
        <v/>
      </c>
      <c r="BD55" s="168" t="str">
        <f>IF(Q55="","",IF(Q55=0,"",SQRT(SUMIF(DMA!$DK$5:$DK$503,Graphs!$O55,DMA!DM$5:DM$503))/COUNTIF(DMA!$DK$5:$DK$503,Graphs!$O55)))</f>
        <v/>
      </c>
      <c r="BE55" s="169" t="str">
        <f>IF(R55="","",IF(R55=0,"",SQRT(SUMIF(DMA!$DK$5:$DK$503,Graphs!$O55,DMA!DN$5:DN$503))/COUNTIF(DMA!$DK$5:$DK$503,Graphs!$O55)))</f>
        <v/>
      </c>
      <c r="BF55" s="167" t="str">
        <f>IF($P55="","",IF(P55=0,"",AVERAGEIF(DMA!$N$5:$N$503,Graphs!$O55,DMA!O$5:O$503)))</f>
        <v/>
      </c>
      <c r="BG55" s="168" t="str">
        <f>IF($Q55="","",IF(Q55=0,"",AVERAGEIF(DMA!$N$5:$N$503,Graphs!$O55,DMA!P$5:P$503)))</f>
        <v/>
      </c>
      <c r="BH55" s="156" t="str">
        <f>IF($R55="","",IF(R55=0,"",AVERAGEIF(DMA!$N$5:$N$503,Graphs!$O55,DMA!Q$5:Q$503)))</f>
        <v/>
      </c>
      <c r="BM55" s="68" t="str">
        <f>IF($O55="","",COUNTIFS(DMA!$N$5:$N$503,Graphs!$O55,DMA!O$5:O$503,"&gt;0"))</f>
        <v/>
      </c>
      <c r="BN55" s="201" t="str">
        <f>IF($O55="","",COUNTIFS(DMA!$N$5:$N$503,Graphs!$O55,DMA!P$5:P$503,"&gt;0"))</f>
        <v/>
      </c>
      <c r="BO55" s="202" t="str">
        <f>IF($O55="","",COUNTIFS(DMA!$N$5:$N$503,Graphs!$O55,DMA!Q$5:Q$503,"&gt;0"))</f>
        <v/>
      </c>
    </row>
    <row r="56" spans="1:67" ht="15.5" x14ac:dyDescent="0.35">
      <c r="A56" s="65"/>
      <c r="B56" s="705"/>
      <c r="C56" s="705"/>
      <c r="D56" s="706"/>
      <c r="E56" s="707"/>
      <c r="F56" s="708"/>
      <c r="G56" s="709"/>
      <c r="H56" s="707"/>
      <c r="I56" s="708"/>
      <c r="J56" s="710"/>
      <c r="K56" s="707"/>
      <c r="L56" s="711"/>
      <c r="M56" s="712"/>
      <c r="N56" s="713"/>
      <c r="O56" s="707"/>
      <c r="P56" s="714"/>
      <c r="Q56" s="714"/>
      <c r="R56" s="714"/>
      <c r="S56" s="712"/>
      <c r="T56" s="715"/>
      <c r="U56" s="716"/>
      <c r="V56" s="169"/>
      <c r="W56" s="177"/>
      <c r="X56" s="195"/>
      <c r="Y56" s="210"/>
      <c r="Z56" s="211"/>
      <c r="AA56" s="160"/>
      <c r="AB56" s="212"/>
      <c r="AZ56" s="170" t="str">
        <f t="shared" ref="AZ56:AZ119" si="9">IF(BC56="","",IF(BC56=1,"",IF(BC56=0,"",CONFIDENCE(0.05,BC56,BM56))))</f>
        <v/>
      </c>
      <c r="BA56" s="171" t="str">
        <f t="shared" ref="BA56:BA119" si="10">IF(BD56="","",IF(BD56=1,"",IF(BD56=0,"",CONFIDENCE(0.05,BD56,BN56))))</f>
        <v/>
      </c>
      <c r="BB56" s="157" t="str">
        <f t="shared" ref="BB56:BB119" si="11">IF(BE56="","",IF(BE56=1,"",IF(BE56=0,"",CONFIDENCE(0.05,BE56,BO56))))</f>
        <v/>
      </c>
      <c r="BC56" s="203" t="str">
        <f>IF(P56="","",IF(P56=0,"",SQRT(SUMIF(DMA!$DK$5:$DK$503,Graphs!$O56,DMA!DL$5:DL$503))/COUNTIF(DMA!$DK$5:$DK$503,Graphs!$O56)))</f>
        <v/>
      </c>
      <c r="BD56" s="168" t="str">
        <f>IF(Q56="","",IF(Q56=0,"",SQRT(SUMIF(DMA!$DK$5:$DK$503,Graphs!$O56,DMA!DM$5:DM$503))/COUNTIF(DMA!$DK$5:$DK$503,Graphs!$O56)))</f>
        <v/>
      </c>
      <c r="BE56" s="169" t="str">
        <f>IF(R56="","",IF(R56=0,"",SQRT(SUMIF(DMA!$DK$5:$DK$503,Graphs!$O56,DMA!DN$5:DN$503))/COUNTIF(DMA!$DK$5:$DK$503,Graphs!$O56)))</f>
        <v/>
      </c>
      <c r="BF56" s="167" t="str">
        <f>IF($P56="","",IF(P56=0,"",AVERAGEIF(DMA!$N$5:$N$503,Graphs!$O56,DMA!O$5:O$503)))</f>
        <v/>
      </c>
      <c r="BG56" s="168" t="str">
        <f>IF($Q56="","",IF(Q56=0,"",AVERAGEIF(DMA!$N$5:$N$503,Graphs!$O56,DMA!P$5:P$503)))</f>
        <v/>
      </c>
      <c r="BH56" s="156" t="str">
        <f>IF($R56="","",IF(R56=0,"",AVERAGEIF(DMA!$N$5:$N$503,Graphs!$O56,DMA!Q$5:Q$503)))</f>
        <v/>
      </c>
    </row>
    <row r="57" spans="1:67" ht="15.5" x14ac:dyDescent="0.35">
      <c r="A57" s="65"/>
      <c r="B57" s="705"/>
      <c r="C57" s="705"/>
      <c r="D57" s="706"/>
      <c r="E57" s="707"/>
      <c r="F57" s="708"/>
      <c r="G57" s="709"/>
      <c r="H57" s="707"/>
      <c r="I57" s="708"/>
      <c r="J57" s="710"/>
      <c r="K57" s="707"/>
      <c r="L57" s="711"/>
      <c r="M57" s="712"/>
      <c r="N57" s="713"/>
      <c r="O57" s="707"/>
      <c r="P57" s="714"/>
      <c r="Q57" s="714"/>
      <c r="R57" s="714"/>
      <c r="S57" s="712"/>
      <c r="T57" s="715"/>
      <c r="U57" s="716"/>
      <c r="V57" s="169"/>
      <c r="W57" s="177"/>
      <c r="X57" s="195"/>
      <c r="Y57" s="210"/>
      <c r="Z57" s="211"/>
      <c r="AA57" s="160"/>
      <c r="AB57" s="212"/>
      <c r="AZ57" s="170" t="str">
        <f t="shared" si="9"/>
        <v/>
      </c>
      <c r="BA57" s="171" t="str">
        <f t="shared" si="10"/>
        <v/>
      </c>
      <c r="BB57" s="157" t="str">
        <f t="shared" si="11"/>
        <v/>
      </c>
      <c r="BC57" s="203" t="str">
        <f>IF(P57="","",IF(P57=0,"",SQRT(SUMIF(DMA!$DK$5:$DK$503,Graphs!$O57,DMA!DL$5:DL$503))/COUNTIF(DMA!$DK$5:$DK$503,Graphs!$O57)))</f>
        <v/>
      </c>
      <c r="BD57" s="168" t="str">
        <f>IF(Q57="","",IF(Q57=0,"",SQRT(SUMIF(DMA!$DK$5:$DK$503,Graphs!$O57,DMA!DM$5:DM$503))/COUNTIF(DMA!$DK$5:$DK$503,Graphs!$O57)))</f>
        <v/>
      </c>
      <c r="BE57" s="169" t="str">
        <f>IF(R57="","",IF(R57=0,"",SQRT(SUMIF(DMA!$DK$5:$DK$503,Graphs!$O57,DMA!DN$5:DN$503))/COUNTIF(DMA!$DK$5:$DK$503,Graphs!$O57)))</f>
        <v/>
      </c>
      <c r="BF57" s="167" t="str">
        <f>IF($P57="","",IF(P57=0,"",AVERAGEIF(DMA!$N$5:$N$503,Graphs!$O57,DMA!O$5:O$503)))</f>
        <v/>
      </c>
      <c r="BG57" s="168" t="str">
        <f>IF($Q57="","",IF(Q57=0,"",AVERAGEIF(DMA!$N$5:$N$503,Graphs!$O57,DMA!P$5:P$503)))</f>
        <v/>
      </c>
      <c r="BH57" s="156" t="str">
        <f>IF($R57="","",IF(R57=0,"",AVERAGEIF(DMA!$N$5:$N$503,Graphs!$O57,DMA!Q$5:Q$503)))</f>
        <v/>
      </c>
    </row>
    <row r="58" spans="1:67" ht="15.5" x14ac:dyDescent="0.35">
      <c r="A58" s="65"/>
      <c r="B58" s="705"/>
      <c r="C58" s="705"/>
      <c r="D58" s="706"/>
      <c r="E58" s="707"/>
      <c r="F58" s="708"/>
      <c r="G58" s="709"/>
      <c r="H58" s="707"/>
      <c r="I58" s="708"/>
      <c r="J58" s="710"/>
      <c r="K58" s="707"/>
      <c r="L58" s="711"/>
      <c r="M58" s="712"/>
      <c r="N58" s="713"/>
      <c r="O58" s="707"/>
      <c r="P58" s="714"/>
      <c r="Q58" s="714"/>
      <c r="R58" s="714"/>
      <c r="S58" s="712"/>
      <c r="T58" s="715"/>
      <c r="U58" s="716"/>
      <c r="V58" s="169"/>
      <c r="W58" s="177"/>
      <c r="X58" s="195"/>
      <c r="Y58" s="210"/>
      <c r="Z58" s="211"/>
      <c r="AA58" s="160"/>
      <c r="AB58" s="212"/>
      <c r="AZ58" s="170" t="str">
        <f t="shared" si="9"/>
        <v/>
      </c>
      <c r="BA58" s="171" t="str">
        <f t="shared" si="10"/>
        <v/>
      </c>
      <c r="BB58" s="157" t="str">
        <f t="shared" si="11"/>
        <v/>
      </c>
      <c r="BC58" s="203" t="str">
        <f>IF(P58="","",IF(P58=0,"",SQRT(SUMIF(DMA!$DK$5:$DK$503,Graphs!$O58,DMA!DL$5:DL$503))/COUNTIF(DMA!$DK$5:$DK$503,Graphs!$O58)))</f>
        <v/>
      </c>
      <c r="BD58" s="168" t="str">
        <f>IF(Q58="","",IF(Q58=0,"",SQRT(SUMIF(DMA!$DK$5:$DK$503,Graphs!$O58,DMA!DM$5:DM$503))/COUNTIF(DMA!$DK$5:$DK$503,Graphs!$O58)))</f>
        <v/>
      </c>
      <c r="BE58" s="169" t="str">
        <f>IF(R58="","",IF(R58=0,"",SQRT(SUMIF(DMA!$DK$5:$DK$503,Graphs!$O58,DMA!DN$5:DN$503))/COUNTIF(DMA!$DK$5:$DK$503,Graphs!$O58)))</f>
        <v/>
      </c>
      <c r="BF58" s="167" t="str">
        <f>IF($P58="","",IF(P58=0,"",AVERAGEIF(DMA!$N$5:$N$503,Graphs!$O58,DMA!O$5:O$503)))</f>
        <v/>
      </c>
      <c r="BG58" s="168" t="str">
        <f>IF($Q58="","",IF(Q58=0,"",AVERAGEIF(DMA!$N$5:$N$503,Graphs!$O58,DMA!P$5:P$503)))</f>
        <v/>
      </c>
      <c r="BH58" s="156" t="str">
        <f>IF($R58="","",IF(R58=0,"",AVERAGEIF(DMA!$N$5:$N$503,Graphs!$O58,DMA!Q$5:Q$503)))</f>
        <v/>
      </c>
    </row>
    <row r="59" spans="1:67" ht="15.5" x14ac:dyDescent="0.35">
      <c r="A59" s="65"/>
      <c r="B59" s="705"/>
      <c r="C59" s="705"/>
      <c r="D59" s="706"/>
      <c r="E59" s="707"/>
      <c r="F59" s="708"/>
      <c r="G59" s="709"/>
      <c r="H59" s="707"/>
      <c r="I59" s="708"/>
      <c r="J59" s="710"/>
      <c r="K59" s="707"/>
      <c r="L59" s="711"/>
      <c r="M59" s="712"/>
      <c r="N59" s="713"/>
      <c r="O59" s="707"/>
      <c r="P59" s="714"/>
      <c r="Q59" s="714"/>
      <c r="R59" s="714"/>
      <c r="S59" s="712"/>
      <c r="T59" s="715"/>
      <c r="U59" s="716"/>
      <c r="V59" s="169"/>
      <c r="W59" s="177"/>
      <c r="X59" s="195"/>
      <c r="Y59" s="210"/>
      <c r="Z59" s="211"/>
      <c r="AA59" s="160"/>
      <c r="AB59" s="212"/>
      <c r="AZ59" s="170" t="str">
        <f t="shared" si="9"/>
        <v/>
      </c>
      <c r="BA59" s="171" t="str">
        <f t="shared" si="10"/>
        <v/>
      </c>
      <c r="BB59" s="157" t="str">
        <f t="shared" si="11"/>
        <v/>
      </c>
      <c r="BC59" s="203" t="str">
        <f>IF(P59="","",IF(P59=0,"",SQRT(SUMIF(DMA!$DK$5:$DK$503,Graphs!$O59,DMA!DL$5:DL$503))/COUNTIF(DMA!$DK$5:$DK$503,Graphs!$O59)))</f>
        <v/>
      </c>
      <c r="BD59" s="168" t="str">
        <f>IF(Q59="","",IF(Q59=0,"",SQRT(SUMIF(DMA!$DK$5:$DK$503,Graphs!$O59,DMA!DM$5:DM$503))/COUNTIF(DMA!$DK$5:$DK$503,Graphs!$O59)))</f>
        <v/>
      </c>
      <c r="BE59" s="169" t="str">
        <f>IF(R59="","",IF(R59=0,"",SQRT(SUMIF(DMA!$DK$5:$DK$503,Graphs!$O59,DMA!DN$5:DN$503))/COUNTIF(DMA!$DK$5:$DK$503,Graphs!$O59)))</f>
        <v/>
      </c>
      <c r="BF59" s="167" t="str">
        <f>IF($P59="","",IF(P59=0,"",AVERAGEIF(DMA!$N$5:$N$503,Graphs!$O59,DMA!O$5:O$503)))</f>
        <v/>
      </c>
      <c r="BG59" s="168" t="str">
        <f>IF($Q59="","",IF(Q59=0,"",AVERAGEIF(DMA!$N$5:$N$503,Graphs!$O59,DMA!P$5:P$503)))</f>
        <v/>
      </c>
      <c r="BH59" s="156" t="str">
        <f>IF($R59="","",IF(R59=0,"",AVERAGEIF(DMA!$N$5:$N$503,Graphs!$O59,DMA!Q$5:Q$503)))</f>
        <v/>
      </c>
    </row>
    <row r="60" spans="1:67" ht="15.5" x14ac:dyDescent="0.35">
      <c r="A60" s="65"/>
      <c r="B60" s="705"/>
      <c r="C60" s="705"/>
      <c r="D60" s="706"/>
      <c r="E60" s="707"/>
      <c r="F60" s="708"/>
      <c r="G60" s="709"/>
      <c r="H60" s="707"/>
      <c r="I60" s="708"/>
      <c r="J60" s="710"/>
      <c r="K60" s="707"/>
      <c r="L60" s="711"/>
      <c r="M60" s="712"/>
      <c r="N60" s="713"/>
      <c r="O60" s="707"/>
      <c r="P60" s="714"/>
      <c r="Q60" s="714"/>
      <c r="R60" s="714"/>
      <c r="S60" s="712"/>
      <c r="T60" s="715"/>
      <c r="U60" s="716"/>
      <c r="V60" s="169"/>
      <c r="W60" s="177"/>
      <c r="X60" s="195"/>
      <c r="Y60" s="210"/>
      <c r="Z60" s="211"/>
      <c r="AA60" s="160"/>
      <c r="AB60" s="212"/>
      <c r="AZ60" s="170" t="str">
        <f t="shared" si="9"/>
        <v/>
      </c>
      <c r="BA60" s="171" t="str">
        <f t="shared" si="10"/>
        <v/>
      </c>
      <c r="BB60" s="157" t="str">
        <f t="shared" si="11"/>
        <v/>
      </c>
      <c r="BC60" s="203" t="str">
        <f>IF(P60="","",IF(P60=0,"",SQRT(SUMIF(DMA!$DK$5:$DK$503,Graphs!$O60,DMA!DL$5:DL$503))/COUNTIF(DMA!$DK$5:$DK$503,Graphs!$O60)))</f>
        <v/>
      </c>
      <c r="BD60" s="168" t="str">
        <f>IF(Q60="","",IF(Q60=0,"",SQRT(SUMIF(DMA!$DK$5:$DK$503,Graphs!$O60,DMA!DM$5:DM$503))/COUNTIF(DMA!$DK$5:$DK$503,Graphs!$O60)))</f>
        <v/>
      </c>
      <c r="BE60" s="169" t="str">
        <f>IF(R60="","",IF(R60=0,"",SQRT(SUMIF(DMA!$DK$5:$DK$503,Graphs!$O60,DMA!DN$5:DN$503))/COUNTIF(DMA!$DK$5:$DK$503,Graphs!$O60)))</f>
        <v/>
      </c>
      <c r="BF60" s="167" t="str">
        <f>IF($P60="","",IF(P60=0,"",AVERAGEIF(DMA!$N$5:$N$503,Graphs!$O60,DMA!O$5:O$503)))</f>
        <v/>
      </c>
      <c r="BG60" s="168" t="str">
        <f>IF($Q60="","",IF(Q60=0,"",AVERAGEIF(DMA!$N$5:$N$503,Graphs!$O60,DMA!P$5:P$503)))</f>
        <v/>
      </c>
      <c r="BH60" s="156" t="str">
        <f>IF($R60="","",IF(R60=0,"",AVERAGEIF(DMA!$N$5:$N$503,Graphs!$O60,DMA!Q$5:Q$503)))</f>
        <v/>
      </c>
    </row>
    <row r="61" spans="1:67" ht="15.5" x14ac:dyDescent="0.35">
      <c r="A61" s="65"/>
      <c r="B61" s="705"/>
      <c r="C61" s="705"/>
      <c r="D61" s="706"/>
      <c r="E61" s="707"/>
      <c r="F61" s="708"/>
      <c r="G61" s="709"/>
      <c r="H61" s="707"/>
      <c r="I61" s="708"/>
      <c r="J61" s="710"/>
      <c r="K61" s="707"/>
      <c r="L61" s="711"/>
      <c r="M61" s="712"/>
      <c r="N61" s="713"/>
      <c r="O61" s="707"/>
      <c r="P61" s="714"/>
      <c r="Q61" s="714"/>
      <c r="R61" s="714"/>
      <c r="S61" s="712"/>
      <c r="T61" s="715"/>
      <c r="U61" s="716"/>
      <c r="V61" s="169"/>
      <c r="W61" s="177"/>
      <c r="X61" s="195"/>
      <c r="Y61" s="210"/>
      <c r="Z61" s="211"/>
      <c r="AA61" s="160"/>
      <c r="AB61" s="212"/>
      <c r="AZ61" s="170" t="str">
        <f t="shared" si="9"/>
        <v/>
      </c>
      <c r="BA61" s="171" t="str">
        <f t="shared" si="10"/>
        <v/>
      </c>
      <c r="BB61" s="157" t="str">
        <f t="shared" si="11"/>
        <v/>
      </c>
      <c r="BC61" s="203" t="str">
        <f>IF(P61="","",IF(P61=0,"",SQRT(SUMIF(DMA!$DK$5:$DK$503,Graphs!$O61,DMA!DL$5:DL$503))/COUNTIF(DMA!$DK$5:$DK$503,Graphs!$O61)))</f>
        <v/>
      </c>
      <c r="BD61" s="168" t="str">
        <f>IF(Q61="","",IF(Q61=0,"",SQRT(SUMIF(DMA!$DK$5:$DK$503,Graphs!$O61,DMA!DM$5:DM$503))/COUNTIF(DMA!$DK$5:$DK$503,Graphs!$O61)))</f>
        <v/>
      </c>
      <c r="BE61" s="169" t="str">
        <f>IF(R61="","",IF(R61=0,"",SQRT(SUMIF(DMA!$DK$5:$DK$503,Graphs!$O61,DMA!DN$5:DN$503))/COUNTIF(DMA!$DK$5:$DK$503,Graphs!$O61)))</f>
        <v/>
      </c>
      <c r="BF61" s="167" t="str">
        <f>IF($P61="","",IF(P61=0,"",AVERAGEIF(DMA!$N$5:$N$503,Graphs!$O61,DMA!O$5:O$503)))</f>
        <v/>
      </c>
      <c r="BG61" s="168" t="str">
        <f>IF($Q61="","",IF(Q61=0,"",AVERAGEIF(DMA!$N$5:$N$503,Graphs!$O61,DMA!P$5:P$503)))</f>
        <v/>
      </c>
      <c r="BH61" s="156" t="str">
        <f>IF($R61="","",IF(R61=0,"",AVERAGEIF(DMA!$N$5:$N$503,Graphs!$O61,DMA!Q$5:Q$503)))</f>
        <v/>
      </c>
    </row>
    <row r="62" spans="1:67" ht="15.5" x14ac:dyDescent="0.35">
      <c r="A62" s="65"/>
      <c r="B62" s="705"/>
      <c r="C62" s="705"/>
      <c r="D62" s="706"/>
      <c r="E62" s="707"/>
      <c r="F62" s="708"/>
      <c r="G62" s="709"/>
      <c r="H62" s="707"/>
      <c r="I62" s="708"/>
      <c r="J62" s="710"/>
      <c r="K62" s="707"/>
      <c r="L62" s="711"/>
      <c r="M62" s="712"/>
      <c r="N62" s="713"/>
      <c r="O62" s="707"/>
      <c r="P62" s="714"/>
      <c r="Q62" s="714"/>
      <c r="R62" s="714"/>
      <c r="S62" s="712"/>
      <c r="T62" s="715"/>
      <c r="U62" s="716"/>
      <c r="V62" s="169"/>
      <c r="W62" s="177"/>
      <c r="X62" s="195"/>
      <c r="Y62" s="210"/>
      <c r="Z62" s="211"/>
      <c r="AA62" s="160"/>
      <c r="AB62" s="212"/>
      <c r="AZ62" s="170" t="str">
        <f t="shared" si="9"/>
        <v/>
      </c>
      <c r="BA62" s="171" t="str">
        <f t="shared" si="10"/>
        <v/>
      </c>
      <c r="BB62" s="157" t="str">
        <f t="shared" si="11"/>
        <v/>
      </c>
      <c r="BC62" s="203" t="str">
        <f>IF(P62="","",IF(P62=0,"",SQRT(SUMIF(DMA!$DK$5:$DK$503,Graphs!$O62,DMA!DL$5:DL$503))/COUNTIF(DMA!$DK$5:$DK$503,Graphs!$O62)))</f>
        <v/>
      </c>
      <c r="BD62" s="168" t="str">
        <f>IF(Q62="","",IF(Q62=0,"",SQRT(SUMIF(DMA!$DK$5:$DK$503,Graphs!$O62,DMA!DM$5:DM$503))/COUNTIF(DMA!$DK$5:$DK$503,Graphs!$O62)))</f>
        <v/>
      </c>
      <c r="BE62" s="169" t="str">
        <f>IF(R62="","",IF(R62=0,"",SQRT(SUMIF(DMA!$DK$5:$DK$503,Graphs!$O62,DMA!DN$5:DN$503))/COUNTIF(DMA!$DK$5:$DK$503,Graphs!$O62)))</f>
        <v/>
      </c>
      <c r="BF62" s="167" t="str">
        <f>IF($P62="","",IF(P62=0,"",AVERAGEIF(DMA!$N$5:$N$503,Graphs!$O62,DMA!O$5:O$503)))</f>
        <v/>
      </c>
      <c r="BG62" s="168" t="str">
        <f>IF($Q62="","",IF(Q62=0,"",AVERAGEIF(DMA!$N$5:$N$503,Graphs!$O62,DMA!P$5:P$503)))</f>
        <v/>
      </c>
      <c r="BH62" s="156" t="str">
        <f>IF($R62="","",IF(R62=0,"",AVERAGEIF(DMA!$N$5:$N$503,Graphs!$O62,DMA!Q$5:Q$503)))</f>
        <v/>
      </c>
    </row>
    <row r="63" spans="1:67" ht="15.5" x14ac:dyDescent="0.35">
      <c r="A63" s="65"/>
      <c r="B63" s="705"/>
      <c r="C63" s="705"/>
      <c r="D63" s="706"/>
      <c r="E63" s="707"/>
      <c r="F63" s="708"/>
      <c r="G63" s="709"/>
      <c r="H63" s="707"/>
      <c r="I63" s="708"/>
      <c r="J63" s="710"/>
      <c r="K63" s="707"/>
      <c r="L63" s="711"/>
      <c r="M63" s="712"/>
      <c r="N63" s="713"/>
      <c r="O63" s="707"/>
      <c r="P63" s="714"/>
      <c r="Q63" s="714"/>
      <c r="R63" s="714"/>
      <c r="S63" s="712"/>
      <c r="T63" s="715"/>
      <c r="U63" s="716"/>
      <c r="V63" s="169"/>
      <c r="W63" s="177"/>
      <c r="X63" s="195"/>
      <c r="Y63" s="210"/>
      <c r="Z63" s="211"/>
      <c r="AA63" s="160"/>
      <c r="AB63" s="212"/>
      <c r="AZ63" s="170" t="str">
        <f t="shared" si="9"/>
        <v/>
      </c>
      <c r="BA63" s="171" t="str">
        <f t="shared" si="10"/>
        <v/>
      </c>
      <c r="BB63" s="157" t="str">
        <f t="shared" si="11"/>
        <v/>
      </c>
      <c r="BC63" s="203" t="str">
        <f>IF(P63="","",IF(P63=0,"",SQRT(SUMIF(DMA!$DK$5:$DK$503,Graphs!$O63,DMA!DL$5:DL$503))/COUNTIF(DMA!$DK$5:$DK$503,Graphs!$O63)))</f>
        <v/>
      </c>
      <c r="BD63" s="168" t="str">
        <f>IF(Q63="","",IF(Q63=0,"",SQRT(SUMIF(DMA!$DK$5:$DK$503,Graphs!$O63,DMA!DM$5:DM$503))/COUNTIF(DMA!$DK$5:$DK$503,Graphs!$O63)))</f>
        <v/>
      </c>
      <c r="BE63" s="169" t="str">
        <f>IF(R63="","",IF(R63=0,"",SQRT(SUMIF(DMA!$DK$5:$DK$503,Graphs!$O63,DMA!DN$5:DN$503))/COUNTIF(DMA!$DK$5:$DK$503,Graphs!$O63)))</f>
        <v/>
      </c>
      <c r="BF63" s="167" t="str">
        <f>IF($P63="","",IF(P63=0,"",AVERAGEIF(DMA!$N$5:$N$503,Graphs!$O63,DMA!O$5:O$503)))</f>
        <v/>
      </c>
      <c r="BG63" s="168" t="str">
        <f>IF($Q63="","",IF(Q63=0,"",AVERAGEIF(DMA!$N$5:$N$503,Graphs!$O63,DMA!P$5:P$503)))</f>
        <v/>
      </c>
      <c r="BH63" s="156" t="str">
        <f>IF($R63="","",IF(R63=0,"",AVERAGEIF(DMA!$N$5:$N$503,Graphs!$O63,DMA!Q$5:Q$503)))</f>
        <v/>
      </c>
    </row>
    <row r="64" spans="1:67" ht="15.5" x14ac:dyDescent="0.35">
      <c r="A64" s="65"/>
      <c r="B64" s="705"/>
      <c r="C64" s="705"/>
      <c r="D64" s="706"/>
      <c r="E64" s="707"/>
      <c r="F64" s="708"/>
      <c r="G64" s="709"/>
      <c r="H64" s="707"/>
      <c r="I64" s="708"/>
      <c r="J64" s="710"/>
      <c r="K64" s="707"/>
      <c r="L64" s="711"/>
      <c r="M64" s="712"/>
      <c r="N64" s="713"/>
      <c r="O64" s="707"/>
      <c r="P64" s="714"/>
      <c r="Q64" s="714"/>
      <c r="R64" s="714"/>
      <c r="S64" s="712"/>
      <c r="T64" s="715"/>
      <c r="U64" s="716"/>
      <c r="V64" s="169"/>
      <c r="W64" s="177"/>
      <c r="X64" s="195"/>
      <c r="Y64" s="210"/>
      <c r="Z64" s="211"/>
      <c r="AA64" s="160"/>
      <c r="AB64" s="212"/>
      <c r="AZ64" s="170" t="str">
        <f t="shared" si="9"/>
        <v/>
      </c>
      <c r="BA64" s="171" t="str">
        <f t="shared" si="10"/>
        <v/>
      </c>
      <c r="BB64" s="157" t="str">
        <f t="shared" si="11"/>
        <v/>
      </c>
      <c r="BC64" s="203" t="str">
        <f>IF(P64="","",IF(P64=0,"",SQRT(SUMIF(DMA!$DK$5:$DK$503,Graphs!$O64,DMA!DL$5:DL$503))/COUNTIF(DMA!$DK$5:$DK$503,Graphs!$O64)))</f>
        <v/>
      </c>
      <c r="BD64" s="168" t="str">
        <f>IF(Q64="","",IF(Q64=0,"",SQRT(SUMIF(DMA!$DK$5:$DK$503,Graphs!$O64,DMA!DM$5:DM$503))/COUNTIF(DMA!$DK$5:$DK$503,Graphs!$O64)))</f>
        <v/>
      </c>
      <c r="BE64" s="169" t="str">
        <f>IF(R64="","",IF(R64=0,"",SQRT(SUMIF(DMA!$DK$5:$DK$503,Graphs!$O64,DMA!DN$5:DN$503))/COUNTIF(DMA!$DK$5:$DK$503,Graphs!$O64)))</f>
        <v/>
      </c>
      <c r="BF64" s="167" t="str">
        <f>IF($P64="","",IF(P64=0,"",AVERAGEIF(DMA!$N$5:$N$503,Graphs!$O64,DMA!O$5:O$503)))</f>
        <v/>
      </c>
      <c r="BG64" s="168" t="str">
        <f>IF($Q64="","",IF(Q64=0,"",AVERAGEIF(DMA!$N$5:$N$503,Graphs!$O64,DMA!P$5:P$503)))</f>
        <v/>
      </c>
      <c r="BH64" s="156" t="str">
        <f>IF($R64="","",IF(R64=0,"",AVERAGEIF(DMA!$N$5:$N$503,Graphs!$O64,DMA!Q$5:Q$503)))</f>
        <v/>
      </c>
    </row>
    <row r="65" spans="1:60" ht="15.5" x14ac:dyDescent="0.35">
      <c r="A65" s="65"/>
      <c r="B65" s="705" t="s">
        <v>213</v>
      </c>
      <c r="C65" s="705" t="s">
        <v>213</v>
      </c>
      <c r="D65" s="706" t="s">
        <v>213</v>
      </c>
      <c r="E65" s="707" t="s">
        <v>213</v>
      </c>
      <c r="F65" s="708" t="s">
        <v>213</v>
      </c>
      <c r="G65" s="709" t="s">
        <v>213</v>
      </c>
      <c r="H65" s="707" t="s">
        <v>213</v>
      </c>
      <c r="I65" s="708" t="s">
        <v>213</v>
      </c>
      <c r="J65" s="710" t="s">
        <v>213</v>
      </c>
      <c r="K65" s="707" t="s">
        <v>213</v>
      </c>
      <c r="L65" s="711" t="s">
        <v>213</v>
      </c>
      <c r="M65" s="712" t="s">
        <v>213</v>
      </c>
      <c r="N65" s="713" t="s">
        <v>213</v>
      </c>
      <c r="O65" s="707" t="s">
        <v>213</v>
      </c>
      <c r="P65" s="714" t="s">
        <v>213</v>
      </c>
      <c r="Q65" s="714" t="s">
        <v>213</v>
      </c>
      <c r="R65" s="714" t="s">
        <v>213</v>
      </c>
      <c r="S65" s="712" t="s">
        <v>213</v>
      </c>
      <c r="T65" s="715" t="s">
        <v>213</v>
      </c>
      <c r="U65" s="716" t="s">
        <v>213</v>
      </c>
      <c r="V65" s="169"/>
      <c r="W65" s="177"/>
      <c r="X65" s="195"/>
      <c r="Y65" s="210"/>
      <c r="Z65" s="211"/>
      <c r="AA65" s="160"/>
      <c r="AB65" s="212"/>
      <c r="AZ65" s="170" t="str">
        <f t="shared" si="9"/>
        <v/>
      </c>
      <c r="BA65" s="171" t="str">
        <f t="shared" si="10"/>
        <v/>
      </c>
      <c r="BB65" s="157" t="str">
        <f t="shared" si="11"/>
        <v/>
      </c>
      <c r="BC65" s="203" t="str">
        <f>IF(P65="","",IF(P65=0,"",SQRT(SUMIF(DMA!$DK$5:$DK$503,Graphs!$O65,DMA!DL$5:DL$503))/COUNTIF(DMA!$DK$5:$DK$503,Graphs!$O65)))</f>
        <v/>
      </c>
      <c r="BD65" s="168" t="str">
        <f>IF(Q65="","",IF(Q65=0,"",SQRT(SUMIF(DMA!$DK$5:$DK$503,Graphs!$O65,DMA!DM$5:DM$503))/COUNTIF(DMA!$DK$5:$DK$503,Graphs!$O65)))</f>
        <v/>
      </c>
      <c r="BE65" s="169" t="str">
        <f>IF(R65="","",IF(R65=0,"",SQRT(SUMIF(DMA!$DK$5:$DK$503,Graphs!$O65,DMA!DN$5:DN$503))/COUNTIF(DMA!$DK$5:$DK$503,Graphs!$O65)))</f>
        <v/>
      </c>
      <c r="BF65" s="167" t="str">
        <f>IF($P65="","",IF(P65=0,"",AVERAGEIF(DMA!$N$5:$N$503,Graphs!$O65,DMA!O$5:O$503)))</f>
        <v/>
      </c>
      <c r="BG65" s="168" t="str">
        <f>IF($Q65="","",IF(Q65=0,"",AVERAGEIF(DMA!$N$5:$N$503,Graphs!$O65,DMA!P$5:P$503)))</f>
        <v/>
      </c>
      <c r="BH65" s="156" t="str">
        <f>IF($R65="","",IF(R65=0,"",AVERAGEIF(DMA!$N$5:$N$503,Graphs!$O65,DMA!Q$5:Q$503)))</f>
        <v/>
      </c>
    </row>
    <row r="66" spans="1:60" ht="15.5" x14ac:dyDescent="0.35">
      <c r="A66" s="65"/>
      <c r="B66" s="705" t="s">
        <v>213</v>
      </c>
      <c r="C66" s="705" t="s">
        <v>213</v>
      </c>
      <c r="D66" s="706" t="s">
        <v>213</v>
      </c>
      <c r="E66" s="707" t="s">
        <v>213</v>
      </c>
      <c r="F66" s="708" t="s">
        <v>213</v>
      </c>
      <c r="G66" s="709" t="s">
        <v>213</v>
      </c>
      <c r="H66" s="707" t="s">
        <v>213</v>
      </c>
      <c r="I66" s="708" t="s">
        <v>213</v>
      </c>
      <c r="J66" s="710" t="s">
        <v>213</v>
      </c>
      <c r="K66" s="707" t="s">
        <v>213</v>
      </c>
      <c r="L66" s="711" t="s">
        <v>213</v>
      </c>
      <c r="M66" s="712" t="s">
        <v>213</v>
      </c>
      <c r="N66" s="713" t="s">
        <v>213</v>
      </c>
      <c r="O66" s="707" t="s">
        <v>213</v>
      </c>
      <c r="P66" s="714" t="s">
        <v>213</v>
      </c>
      <c r="Q66" s="714" t="s">
        <v>213</v>
      </c>
      <c r="R66" s="714" t="s">
        <v>213</v>
      </c>
      <c r="S66" s="712" t="s">
        <v>213</v>
      </c>
      <c r="T66" s="715" t="s">
        <v>213</v>
      </c>
      <c r="U66" s="716" t="s">
        <v>213</v>
      </c>
      <c r="V66" s="169"/>
      <c r="W66" s="177"/>
      <c r="X66" s="195"/>
      <c r="Y66" s="210"/>
      <c r="Z66" s="211"/>
      <c r="AA66" s="160"/>
      <c r="AB66" s="212"/>
      <c r="AZ66" s="170" t="str">
        <f t="shared" si="9"/>
        <v/>
      </c>
      <c r="BA66" s="171" t="str">
        <f t="shared" si="10"/>
        <v/>
      </c>
      <c r="BB66" s="157" t="str">
        <f t="shared" si="11"/>
        <v/>
      </c>
      <c r="BC66" s="203" t="str">
        <f>IF(P66="","",IF(P66=0,"",SQRT(SUMIF(DMA!$DK$5:$DK$503,Graphs!$O66,DMA!DL$5:DL$503))/COUNTIF(DMA!$DK$5:$DK$503,Graphs!$O66)))</f>
        <v/>
      </c>
      <c r="BD66" s="168" t="str">
        <f>IF(Q66="","",IF(Q66=0,"",SQRT(SUMIF(DMA!$DK$5:$DK$503,Graphs!$O66,DMA!DM$5:DM$503))/COUNTIF(DMA!$DK$5:$DK$503,Graphs!$O66)))</f>
        <v/>
      </c>
      <c r="BE66" s="169" t="str">
        <f>IF(R66="","",IF(R66=0,"",SQRT(SUMIF(DMA!$DK$5:$DK$503,Graphs!$O66,DMA!DN$5:DN$503))/COUNTIF(DMA!$DK$5:$DK$503,Graphs!$O66)))</f>
        <v/>
      </c>
      <c r="BF66" s="167" t="str">
        <f>IF($P66="","",IF(P66=0,"",AVERAGEIF(DMA!$N$5:$N$503,Graphs!$O66,DMA!O$5:O$503)))</f>
        <v/>
      </c>
      <c r="BG66" s="168" t="str">
        <f>IF($Q66="","",IF(Q66=0,"",AVERAGEIF(DMA!$N$5:$N$503,Graphs!$O66,DMA!P$5:P$503)))</f>
        <v/>
      </c>
      <c r="BH66" s="156" t="str">
        <f>IF($R66="","",IF(R66=0,"",AVERAGEIF(DMA!$N$5:$N$503,Graphs!$O66,DMA!Q$5:Q$503)))</f>
        <v/>
      </c>
    </row>
    <row r="67" spans="1:60" ht="15.5" x14ac:dyDescent="0.35">
      <c r="A67" s="65"/>
      <c r="B67" s="705" t="s">
        <v>213</v>
      </c>
      <c r="C67" s="705" t="s">
        <v>213</v>
      </c>
      <c r="D67" s="706" t="s">
        <v>213</v>
      </c>
      <c r="E67" s="707" t="s">
        <v>213</v>
      </c>
      <c r="F67" s="708" t="s">
        <v>213</v>
      </c>
      <c r="G67" s="709" t="s">
        <v>213</v>
      </c>
      <c r="H67" s="707" t="s">
        <v>213</v>
      </c>
      <c r="I67" s="708" t="s">
        <v>213</v>
      </c>
      <c r="J67" s="710" t="s">
        <v>213</v>
      </c>
      <c r="K67" s="707" t="s">
        <v>213</v>
      </c>
      <c r="L67" s="711" t="s">
        <v>213</v>
      </c>
      <c r="M67" s="712" t="s">
        <v>213</v>
      </c>
      <c r="N67" s="713" t="s">
        <v>213</v>
      </c>
      <c r="O67" s="707" t="s">
        <v>213</v>
      </c>
      <c r="P67" s="714" t="s">
        <v>213</v>
      </c>
      <c r="Q67" s="714" t="s">
        <v>213</v>
      </c>
      <c r="R67" s="714" t="s">
        <v>213</v>
      </c>
      <c r="S67" s="712" t="s">
        <v>213</v>
      </c>
      <c r="T67" s="715" t="s">
        <v>213</v>
      </c>
      <c r="U67" s="716" t="s">
        <v>213</v>
      </c>
      <c r="V67" s="169"/>
      <c r="W67" s="177"/>
      <c r="X67" s="195"/>
      <c r="Y67" s="210"/>
      <c r="Z67" s="211"/>
      <c r="AA67" s="160"/>
      <c r="AB67" s="212"/>
      <c r="AZ67" s="170" t="str">
        <f t="shared" si="9"/>
        <v/>
      </c>
      <c r="BA67" s="171" t="str">
        <f t="shared" si="10"/>
        <v/>
      </c>
      <c r="BB67" s="157" t="str">
        <f t="shared" si="11"/>
        <v/>
      </c>
      <c r="BC67" s="203" t="str">
        <f>IF(P67="","",IF(P67=0,"",SQRT(SUMIF(DMA!$DK$5:$DK$503,Graphs!$O67,DMA!DL$5:DL$503))/COUNTIF(DMA!$DK$5:$DK$503,Graphs!$O67)))</f>
        <v/>
      </c>
      <c r="BD67" s="168" t="str">
        <f>IF(Q67="","",IF(Q67=0,"",SQRT(SUMIF(DMA!$DK$5:$DK$503,Graphs!$O67,DMA!DM$5:DM$503))/COUNTIF(DMA!$DK$5:$DK$503,Graphs!$O67)))</f>
        <v/>
      </c>
      <c r="BE67" s="169" t="str">
        <f>IF(R67="","",IF(R67=0,"",SQRT(SUMIF(DMA!$DK$5:$DK$503,Graphs!$O67,DMA!DN$5:DN$503))/COUNTIF(DMA!$DK$5:$DK$503,Graphs!$O67)))</f>
        <v/>
      </c>
      <c r="BF67" s="167" t="str">
        <f>IF($P67="","",IF(P67=0,"",AVERAGEIF(DMA!$N$5:$N$503,Graphs!$O67,DMA!O$5:O$503)))</f>
        <v/>
      </c>
      <c r="BG67" s="168" t="str">
        <f>IF($Q67="","",IF(Q67=0,"",AVERAGEIF(DMA!$N$5:$N$503,Graphs!$O67,DMA!P$5:P$503)))</f>
        <v/>
      </c>
      <c r="BH67" s="156" t="str">
        <f>IF($R67="","",IF(R67=0,"",AVERAGEIF(DMA!$N$5:$N$503,Graphs!$O67,DMA!Q$5:Q$503)))</f>
        <v/>
      </c>
    </row>
    <row r="68" spans="1:60" ht="15.5" x14ac:dyDescent="0.35">
      <c r="A68" s="65"/>
      <c r="B68" s="705" t="s">
        <v>213</v>
      </c>
      <c r="C68" s="705" t="s">
        <v>213</v>
      </c>
      <c r="D68" s="706" t="s">
        <v>213</v>
      </c>
      <c r="E68" s="707" t="s">
        <v>213</v>
      </c>
      <c r="F68" s="708" t="s">
        <v>213</v>
      </c>
      <c r="G68" s="709" t="s">
        <v>213</v>
      </c>
      <c r="H68" s="707" t="s">
        <v>213</v>
      </c>
      <c r="I68" s="708" t="s">
        <v>213</v>
      </c>
      <c r="J68" s="710" t="s">
        <v>213</v>
      </c>
      <c r="K68" s="707" t="s">
        <v>213</v>
      </c>
      <c r="L68" s="711" t="s">
        <v>213</v>
      </c>
      <c r="M68" s="712" t="s">
        <v>213</v>
      </c>
      <c r="N68" s="713" t="s">
        <v>213</v>
      </c>
      <c r="O68" s="707" t="s">
        <v>213</v>
      </c>
      <c r="P68" s="714" t="s">
        <v>213</v>
      </c>
      <c r="Q68" s="714" t="s">
        <v>213</v>
      </c>
      <c r="R68" s="714" t="s">
        <v>213</v>
      </c>
      <c r="S68" s="712" t="s">
        <v>213</v>
      </c>
      <c r="T68" s="715" t="s">
        <v>213</v>
      </c>
      <c r="U68" s="716" t="s">
        <v>213</v>
      </c>
      <c r="V68" s="169"/>
      <c r="W68" s="177"/>
      <c r="X68" s="195"/>
      <c r="Y68" s="210"/>
      <c r="Z68" s="211"/>
      <c r="AA68" s="160"/>
      <c r="AB68" s="212"/>
      <c r="AZ68" s="170" t="str">
        <f t="shared" si="9"/>
        <v/>
      </c>
      <c r="BA68" s="171" t="str">
        <f t="shared" si="10"/>
        <v/>
      </c>
      <c r="BB68" s="157" t="str">
        <f t="shared" si="11"/>
        <v/>
      </c>
      <c r="BC68" s="203" t="str">
        <f>IF(P68="","",IF(P68=0,"",SQRT(SUMIF(DMA!$DK$5:$DK$503,Graphs!$O68,DMA!DL$5:DL$503))/COUNTIF(DMA!$DK$5:$DK$503,Graphs!$O68)))</f>
        <v/>
      </c>
      <c r="BD68" s="168" t="str">
        <f>IF(Q68="","",IF(Q68=0,"",SQRT(SUMIF(DMA!$DK$5:$DK$503,Graphs!$O68,DMA!DM$5:DM$503))/COUNTIF(DMA!$DK$5:$DK$503,Graphs!$O68)))</f>
        <v/>
      </c>
      <c r="BE68" s="169" t="str">
        <f>IF(R68="","",IF(R68=0,"",SQRT(SUMIF(DMA!$DK$5:$DK$503,Graphs!$O68,DMA!DN$5:DN$503))/COUNTIF(DMA!$DK$5:$DK$503,Graphs!$O68)))</f>
        <v/>
      </c>
      <c r="BF68" s="167" t="str">
        <f>IF($P68="","",IF(P68=0,"",AVERAGEIF(DMA!$N$5:$N$503,Graphs!$O68,DMA!O$5:O$503)))</f>
        <v/>
      </c>
      <c r="BG68" s="168" t="str">
        <f>IF($Q68="","",IF(Q68=0,"",AVERAGEIF(DMA!$N$5:$N$503,Graphs!$O68,DMA!P$5:P$503)))</f>
        <v/>
      </c>
      <c r="BH68" s="156" t="str">
        <f>IF($R68="","",IF(R68=0,"",AVERAGEIF(DMA!$N$5:$N$503,Graphs!$O68,DMA!Q$5:Q$503)))</f>
        <v/>
      </c>
    </row>
    <row r="69" spans="1:60" ht="15.5" x14ac:dyDescent="0.35">
      <c r="A69" s="65"/>
      <c r="B69" s="705" t="s">
        <v>213</v>
      </c>
      <c r="C69" s="705" t="s">
        <v>213</v>
      </c>
      <c r="D69" s="706" t="s">
        <v>213</v>
      </c>
      <c r="E69" s="707" t="s">
        <v>213</v>
      </c>
      <c r="F69" s="708" t="s">
        <v>213</v>
      </c>
      <c r="G69" s="709" t="s">
        <v>213</v>
      </c>
      <c r="H69" s="707" t="s">
        <v>213</v>
      </c>
      <c r="I69" s="708" t="s">
        <v>213</v>
      </c>
      <c r="J69" s="710" t="s">
        <v>213</v>
      </c>
      <c r="K69" s="707" t="s">
        <v>213</v>
      </c>
      <c r="L69" s="711" t="s">
        <v>213</v>
      </c>
      <c r="M69" s="712" t="s">
        <v>213</v>
      </c>
      <c r="N69" s="713" t="s">
        <v>213</v>
      </c>
      <c r="O69" s="707" t="s">
        <v>213</v>
      </c>
      <c r="P69" s="714" t="s">
        <v>213</v>
      </c>
      <c r="Q69" s="714" t="s">
        <v>213</v>
      </c>
      <c r="R69" s="714" t="s">
        <v>213</v>
      </c>
      <c r="S69" s="712" t="s">
        <v>213</v>
      </c>
      <c r="T69" s="715" t="s">
        <v>213</v>
      </c>
      <c r="U69" s="716" t="s">
        <v>213</v>
      </c>
      <c r="V69" s="169"/>
      <c r="W69" s="177"/>
      <c r="X69" s="195"/>
      <c r="Y69" s="210"/>
      <c r="Z69" s="211"/>
      <c r="AA69" s="160"/>
      <c r="AB69" s="212"/>
      <c r="AZ69" s="170" t="str">
        <f t="shared" si="9"/>
        <v/>
      </c>
      <c r="BA69" s="171" t="str">
        <f t="shared" si="10"/>
        <v/>
      </c>
      <c r="BB69" s="157" t="str">
        <f t="shared" si="11"/>
        <v/>
      </c>
      <c r="BC69" s="203" t="str">
        <f>IF(P69="","",IF(P69=0,"",SQRT(SUMIF(DMA!$DK$5:$DK$503,Graphs!$O69,DMA!DL$5:DL$503))/COUNTIF(DMA!$DK$5:$DK$503,Graphs!$O69)))</f>
        <v/>
      </c>
      <c r="BD69" s="168" t="str">
        <f>IF(Q69="","",IF(Q69=0,"",SQRT(SUMIF(DMA!$DK$5:$DK$503,Graphs!$O69,DMA!DM$5:DM$503))/COUNTIF(DMA!$DK$5:$DK$503,Graphs!$O69)))</f>
        <v/>
      </c>
      <c r="BE69" s="169" t="str">
        <f>IF(R69="","",IF(R69=0,"",SQRT(SUMIF(DMA!$DK$5:$DK$503,Graphs!$O69,DMA!DN$5:DN$503))/COUNTIF(DMA!$DK$5:$DK$503,Graphs!$O69)))</f>
        <v/>
      </c>
      <c r="BF69" s="167" t="str">
        <f>IF($P69="","",IF(P69=0,"",AVERAGEIF(DMA!$N$5:$N$503,Graphs!$O69,DMA!O$5:O$503)))</f>
        <v/>
      </c>
      <c r="BG69" s="168" t="str">
        <f>IF($Q69="","",IF(Q69=0,"",AVERAGEIF(DMA!$N$5:$N$503,Graphs!$O69,DMA!P$5:P$503)))</f>
        <v/>
      </c>
      <c r="BH69" s="156" t="str">
        <f>IF($R69="","",IF(R69=0,"",AVERAGEIF(DMA!$N$5:$N$503,Graphs!$O69,DMA!Q$5:Q$503)))</f>
        <v/>
      </c>
    </row>
    <row r="70" spans="1:60" ht="15.5" x14ac:dyDescent="0.35">
      <c r="A70" s="65"/>
      <c r="B70" s="705" t="s">
        <v>213</v>
      </c>
      <c r="C70" s="705" t="s">
        <v>213</v>
      </c>
      <c r="D70" s="706" t="s">
        <v>213</v>
      </c>
      <c r="E70" s="707" t="s">
        <v>213</v>
      </c>
      <c r="F70" s="708" t="s">
        <v>213</v>
      </c>
      <c r="G70" s="709" t="s">
        <v>213</v>
      </c>
      <c r="H70" s="707" t="s">
        <v>213</v>
      </c>
      <c r="I70" s="708" t="s">
        <v>213</v>
      </c>
      <c r="J70" s="710" t="s">
        <v>213</v>
      </c>
      <c r="K70" s="707" t="s">
        <v>213</v>
      </c>
      <c r="L70" s="711" t="s">
        <v>213</v>
      </c>
      <c r="M70" s="712" t="s">
        <v>213</v>
      </c>
      <c r="N70" s="713" t="s">
        <v>213</v>
      </c>
      <c r="O70" s="707" t="s">
        <v>213</v>
      </c>
      <c r="P70" s="714" t="s">
        <v>213</v>
      </c>
      <c r="Q70" s="714" t="s">
        <v>213</v>
      </c>
      <c r="R70" s="714" t="s">
        <v>213</v>
      </c>
      <c r="S70" s="712" t="s">
        <v>213</v>
      </c>
      <c r="T70" s="715" t="s">
        <v>213</v>
      </c>
      <c r="U70" s="716" t="s">
        <v>213</v>
      </c>
      <c r="V70" s="169"/>
      <c r="W70" s="177"/>
      <c r="X70" s="195"/>
      <c r="Y70" s="210"/>
      <c r="Z70" s="211"/>
      <c r="AA70" s="160"/>
      <c r="AB70" s="212"/>
      <c r="AZ70" s="170" t="str">
        <f t="shared" si="9"/>
        <v/>
      </c>
      <c r="BA70" s="171" t="str">
        <f t="shared" si="10"/>
        <v/>
      </c>
      <c r="BB70" s="157" t="str">
        <f t="shared" si="11"/>
        <v/>
      </c>
      <c r="BC70" s="203" t="str">
        <f>IF(P70="","",IF(P70=0,"",SQRT(SUMIF(DMA!$DK$5:$DK$503,Graphs!$O70,DMA!DL$5:DL$503))/COUNTIF(DMA!$DK$5:$DK$503,Graphs!$O70)))</f>
        <v/>
      </c>
      <c r="BD70" s="168" t="str">
        <f>IF(Q70="","",IF(Q70=0,"",SQRT(SUMIF(DMA!$DK$5:$DK$503,Graphs!$O70,DMA!DM$5:DM$503))/COUNTIF(DMA!$DK$5:$DK$503,Graphs!$O70)))</f>
        <v/>
      </c>
      <c r="BE70" s="169" t="str">
        <f>IF(R70="","",IF(R70=0,"",SQRT(SUMIF(DMA!$DK$5:$DK$503,Graphs!$O70,DMA!DN$5:DN$503))/COUNTIF(DMA!$DK$5:$DK$503,Graphs!$O70)))</f>
        <v/>
      </c>
      <c r="BF70" s="167" t="str">
        <f>IF($P70="","",IF(P70=0,"",AVERAGEIF(DMA!$N$5:$N$503,Graphs!$O70,DMA!O$5:O$503)))</f>
        <v/>
      </c>
      <c r="BG70" s="168" t="str">
        <f>IF($Q70="","",IF(Q70=0,"",AVERAGEIF(DMA!$N$5:$N$503,Graphs!$O70,DMA!P$5:P$503)))</f>
        <v/>
      </c>
      <c r="BH70" s="156" t="str">
        <f>IF($R70="","",IF(R70=0,"",AVERAGEIF(DMA!$N$5:$N$503,Graphs!$O70,DMA!Q$5:Q$503)))</f>
        <v/>
      </c>
    </row>
    <row r="71" spans="1:60" ht="15.5" x14ac:dyDescent="0.35">
      <c r="A71" s="65"/>
      <c r="B71" s="705" t="s">
        <v>213</v>
      </c>
      <c r="C71" s="705" t="s">
        <v>213</v>
      </c>
      <c r="D71" s="706" t="s">
        <v>213</v>
      </c>
      <c r="E71" s="707" t="s">
        <v>213</v>
      </c>
      <c r="F71" s="708" t="s">
        <v>213</v>
      </c>
      <c r="G71" s="709" t="s">
        <v>213</v>
      </c>
      <c r="H71" s="707" t="s">
        <v>213</v>
      </c>
      <c r="I71" s="708" t="s">
        <v>213</v>
      </c>
      <c r="J71" s="710" t="s">
        <v>213</v>
      </c>
      <c r="K71" s="707" t="s">
        <v>213</v>
      </c>
      <c r="L71" s="711" t="s">
        <v>213</v>
      </c>
      <c r="M71" s="712" t="s">
        <v>213</v>
      </c>
      <c r="N71" s="713" t="s">
        <v>213</v>
      </c>
      <c r="O71" s="707" t="s">
        <v>213</v>
      </c>
      <c r="P71" s="714" t="s">
        <v>213</v>
      </c>
      <c r="Q71" s="714" t="s">
        <v>213</v>
      </c>
      <c r="R71" s="714" t="s">
        <v>213</v>
      </c>
      <c r="S71" s="712" t="s">
        <v>213</v>
      </c>
      <c r="T71" s="715" t="s">
        <v>213</v>
      </c>
      <c r="U71" s="716" t="s">
        <v>213</v>
      </c>
      <c r="V71" s="169"/>
      <c r="W71" s="177"/>
      <c r="X71" s="195"/>
      <c r="Y71" s="210"/>
      <c r="Z71" s="211"/>
      <c r="AA71" s="160"/>
      <c r="AB71" s="212"/>
      <c r="AZ71" s="170" t="str">
        <f t="shared" si="9"/>
        <v/>
      </c>
      <c r="BA71" s="171" t="str">
        <f t="shared" si="10"/>
        <v/>
      </c>
      <c r="BB71" s="157" t="str">
        <f t="shared" si="11"/>
        <v/>
      </c>
      <c r="BC71" s="203" t="str">
        <f>IF(P71="","",IF(P71=0,"",SQRT(SUMIF(DMA!$DK$5:$DK$503,Graphs!$O71,DMA!DL$5:DL$503))/COUNTIF(DMA!$DK$5:$DK$503,Graphs!$O71)))</f>
        <v/>
      </c>
      <c r="BD71" s="168" t="str">
        <f>IF(Q71="","",IF(Q71=0,"",SQRT(SUMIF(DMA!$DK$5:$DK$503,Graphs!$O71,DMA!DM$5:DM$503))/COUNTIF(DMA!$DK$5:$DK$503,Graphs!$O71)))</f>
        <v/>
      </c>
      <c r="BE71" s="169" t="str">
        <f>IF(R71="","",IF(R71=0,"",SQRT(SUMIF(DMA!$DK$5:$DK$503,Graphs!$O71,DMA!DN$5:DN$503))/COUNTIF(DMA!$DK$5:$DK$503,Graphs!$O71)))</f>
        <v/>
      </c>
      <c r="BF71" s="167" t="str">
        <f>IF($P71="","",IF(P71=0,"",AVERAGEIF(DMA!$N$5:$N$503,Graphs!$O71,DMA!O$5:O$503)))</f>
        <v/>
      </c>
      <c r="BG71" s="168" t="str">
        <f>IF($Q71="","",IF(Q71=0,"",AVERAGEIF(DMA!$N$5:$N$503,Graphs!$O71,DMA!P$5:P$503)))</f>
        <v/>
      </c>
      <c r="BH71" s="156" t="str">
        <f>IF($R71="","",IF(R71=0,"",AVERAGEIF(DMA!$N$5:$N$503,Graphs!$O71,DMA!Q$5:Q$503)))</f>
        <v/>
      </c>
    </row>
    <row r="72" spans="1:60" ht="15.5" x14ac:dyDescent="0.35">
      <c r="A72" s="65"/>
      <c r="B72" s="705" t="s">
        <v>213</v>
      </c>
      <c r="C72" s="705" t="s">
        <v>213</v>
      </c>
      <c r="D72" s="706" t="s">
        <v>213</v>
      </c>
      <c r="E72" s="707" t="s">
        <v>213</v>
      </c>
      <c r="F72" s="708" t="s">
        <v>213</v>
      </c>
      <c r="G72" s="709" t="s">
        <v>213</v>
      </c>
      <c r="H72" s="707" t="s">
        <v>213</v>
      </c>
      <c r="I72" s="708" t="s">
        <v>213</v>
      </c>
      <c r="J72" s="710" t="s">
        <v>213</v>
      </c>
      <c r="K72" s="707" t="s">
        <v>213</v>
      </c>
      <c r="L72" s="711" t="s">
        <v>213</v>
      </c>
      <c r="M72" s="712" t="s">
        <v>213</v>
      </c>
      <c r="N72" s="713" t="s">
        <v>213</v>
      </c>
      <c r="O72" s="707" t="s">
        <v>213</v>
      </c>
      <c r="P72" s="714" t="s">
        <v>213</v>
      </c>
      <c r="Q72" s="714" t="s">
        <v>213</v>
      </c>
      <c r="R72" s="714" t="s">
        <v>213</v>
      </c>
      <c r="S72" s="712" t="s">
        <v>213</v>
      </c>
      <c r="T72" s="715" t="s">
        <v>213</v>
      </c>
      <c r="U72" s="716" t="s">
        <v>213</v>
      </c>
      <c r="V72" s="169"/>
      <c r="W72" s="177"/>
      <c r="X72" s="195"/>
      <c r="Y72" s="210"/>
      <c r="Z72" s="211"/>
      <c r="AA72" s="160"/>
      <c r="AB72" s="212"/>
      <c r="AZ72" s="170" t="str">
        <f t="shared" si="9"/>
        <v/>
      </c>
      <c r="BA72" s="171" t="str">
        <f t="shared" si="10"/>
        <v/>
      </c>
      <c r="BB72" s="157" t="str">
        <f t="shared" si="11"/>
        <v/>
      </c>
      <c r="BC72" s="203" t="str">
        <f>IF(P72="","",IF(P72=0,"",SQRT(SUMIF(DMA!$DK$5:$DK$503,Graphs!$O72,DMA!DL$5:DL$503))/COUNTIF(DMA!$DK$5:$DK$503,Graphs!$O72)))</f>
        <v/>
      </c>
      <c r="BD72" s="168" t="str">
        <f>IF(Q72="","",IF(Q72=0,"",SQRT(SUMIF(DMA!$DK$5:$DK$503,Graphs!$O72,DMA!DM$5:DM$503))/COUNTIF(DMA!$DK$5:$DK$503,Graphs!$O72)))</f>
        <v/>
      </c>
      <c r="BE72" s="169" t="str">
        <f>IF(R72="","",IF(R72=0,"",SQRT(SUMIF(DMA!$DK$5:$DK$503,Graphs!$O72,DMA!DN$5:DN$503))/COUNTIF(DMA!$DK$5:$DK$503,Graphs!$O72)))</f>
        <v/>
      </c>
      <c r="BF72" s="167" t="str">
        <f>IF($P72="","",IF(P72=0,"",AVERAGEIF(DMA!$N$5:$N$503,Graphs!$O72,DMA!O$5:O$503)))</f>
        <v/>
      </c>
      <c r="BG72" s="168" t="str">
        <f>IF($Q72="","",IF(Q72=0,"",AVERAGEIF(DMA!$N$5:$N$503,Graphs!$O72,DMA!P$5:P$503)))</f>
        <v/>
      </c>
      <c r="BH72" s="156" t="str">
        <f>IF($R72="","",IF(R72=0,"",AVERAGEIF(DMA!$N$5:$N$503,Graphs!$O72,DMA!Q$5:Q$503)))</f>
        <v/>
      </c>
    </row>
    <row r="73" spans="1:60" ht="15.5" x14ac:dyDescent="0.35">
      <c r="A73" s="65"/>
      <c r="B73" s="705" t="s">
        <v>213</v>
      </c>
      <c r="C73" s="705" t="s">
        <v>213</v>
      </c>
      <c r="D73" s="706" t="s">
        <v>213</v>
      </c>
      <c r="E73" s="707" t="s">
        <v>213</v>
      </c>
      <c r="F73" s="708" t="s">
        <v>213</v>
      </c>
      <c r="G73" s="709" t="s">
        <v>213</v>
      </c>
      <c r="H73" s="707" t="s">
        <v>213</v>
      </c>
      <c r="I73" s="708" t="s">
        <v>213</v>
      </c>
      <c r="J73" s="710" t="s">
        <v>213</v>
      </c>
      <c r="K73" s="707" t="s">
        <v>213</v>
      </c>
      <c r="L73" s="711" t="s">
        <v>213</v>
      </c>
      <c r="M73" s="712" t="s">
        <v>213</v>
      </c>
      <c r="N73" s="713" t="s">
        <v>213</v>
      </c>
      <c r="O73" s="707" t="s">
        <v>213</v>
      </c>
      <c r="P73" s="714" t="s">
        <v>213</v>
      </c>
      <c r="Q73" s="714" t="s">
        <v>213</v>
      </c>
      <c r="R73" s="714" t="s">
        <v>213</v>
      </c>
      <c r="S73" s="712" t="s">
        <v>213</v>
      </c>
      <c r="T73" s="715" t="s">
        <v>213</v>
      </c>
      <c r="U73" s="716" t="s">
        <v>213</v>
      </c>
      <c r="V73" s="169"/>
      <c r="W73" s="177"/>
      <c r="X73" s="195"/>
      <c r="Y73" s="210"/>
      <c r="Z73" s="211"/>
      <c r="AA73" s="160"/>
      <c r="AB73" s="212"/>
      <c r="AZ73" s="170" t="str">
        <f t="shared" si="9"/>
        <v/>
      </c>
      <c r="BA73" s="171" t="str">
        <f t="shared" si="10"/>
        <v/>
      </c>
      <c r="BB73" s="157" t="str">
        <f t="shared" si="11"/>
        <v/>
      </c>
      <c r="BC73" s="203" t="str">
        <f>IF(P73="","",IF(P73=0,"",SQRT(SUMIF(DMA!$DK$5:$DK$503,Graphs!$O73,DMA!DL$5:DL$503))/COUNTIF(DMA!$DK$5:$DK$503,Graphs!$O73)))</f>
        <v/>
      </c>
      <c r="BD73" s="168" t="str">
        <f>IF(Q73="","",IF(Q73=0,"",SQRT(SUMIF(DMA!$DK$5:$DK$503,Graphs!$O73,DMA!DM$5:DM$503))/COUNTIF(DMA!$DK$5:$DK$503,Graphs!$O73)))</f>
        <v/>
      </c>
      <c r="BE73" s="169" t="str">
        <f>IF(R73="","",IF(R73=0,"",SQRT(SUMIF(DMA!$DK$5:$DK$503,Graphs!$O73,DMA!DN$5:DN$503))/COUNTIF(DMA!$DK$5:$DK$503,Graphs!$O73)))</f>
        <v/>
      </c>
      <c r="BF73" s="167" t="str">
        <f>IF($P73="","",IF(P73=0,"",AVERAGEIF(DMA!$N$5:$N$503,Graphs!$O73,DMA!O$5:O$503)))</f>
        <v/>
      </c>
      <c r="BG73" s="168" t="str">
        <f>IF($Q73="","",IF(Q73=0,"",AVERAGEIF(DMA!$N$5:$N$503,Graphs!$O73,DMA!P$5:P$503)))</f>
        <v/>
      </c>
      <c r="BH73" s="156" t="str">
        <f>IF($R73="","",IF(R73=0,"",AVERAGEIF(DMA!$N$5:$N$503,Graphs!$O73,DMA!Q$5:Q$503)))</f>
        <v/>
      </c>
    </row>
    <row r="74" spans="1:60" ht="15.5" x14ac:dyDescent="0.35">
      <c r="A74" s="65"/>
      <c r="B74" s="705" t="s">
        <v>213</v>
      </c>
      <c r="C74" s="705" t="s">
        <v>213</v>
      </c>
      <c r="D74" s="706" t="s">
        <v>213</v>
      </c>
      <c r="E74" s="707" t="s">
        <v>213</v>
      </c>
      <c r="F74" s="708" t="s">
        <v>213</v>
      </c>
      <c r="G74" s="709" t="s">
        <v>213</v>
      </c>
      <c r="H74" s="707" t="s">
        <v>213</v>
      </c>
      <c r="I74" s="708" t="s">
        <v>213</v>
      </c>
      <c r="J74" s="710" t="s">
        <v>213</v>
      </c>
      <c r="K74" s="707" t="s">
        <v>213</v>
      </c>
      <c r="L74" s="711" t="s">
        <v>213</v>
      </c>
      <c r="M74" s="712" t="s">
        <v>213</v>
      </c>
      <c r="N74" s="713" t="s">
        <v>213</v>
      </c>
      <c r="O74" s="707" t="s">
        <v>213</v>
      </c>
      <c r="P74" s="714" t="s">
        <v>213</v>
      </c>
      <c r="Q74" s="714" t="s">
        <v>213</v>
      </c>
      <c r="R74" s="714" t="s">
        <v>213</v>
      </c>
      <c r="S74" s="712" t="s">
        <v>213</v>
      </c>
      <c r="T74" s="715" t="s">
        <v>213</v>
      </c>
      <c r="U74" s="716" t="s">
        <v>213</v>
      </c>
      <c r="V74" s="169"/>
      <c r="W74" s="177"/>
      <c r="X74" s="195"/>
      <c r="Y74" s="210"/>
      <c r="Z74" s="211"/>
      <c r="AA74" s="160"/>
      <c r="AB74" s="212"/>
      <c r="AZ74" s="170" t="str">
        <f t="shared" si="9"/>
        <v/>
      </c>
      <c r="BA74" s="171" t="str">
        <f t="shared" si="10"/>
        <v/>
      </c>
      <c r="BB74" s="157" t="str">
        <f t="shared" si="11"/>
        <v/>
      </c>
      <c r="BC74" s="203" t="str">
        <f>IF(P74="","",IF(P74=0,"",SQRT(SUMIF(DMA!$DK$5:$DK$503,Graphs!$O74,DMA!DL$5:DL$503))/COUNTIF(DMA!$DK$5:$DK$503,Graphs!$O74)))</f>
        <v/>
      </c>
      <c r="BD74" s="168" t="str">
        <f>IF(Q74="","",IF(Q74=0,"",SQRT(SUMIF(DMA!$DK$5:$DK$503,Graphs!$O74,DMA!DM$5:DM$503))/COUNTIF(DMA!$DK$5:$DK$503,Graphs!$O74)))</f>
        <v/>
      </c>
      <c r="BE74" s="169" t="str">
        <f>IF(R74="","",IF(R74=0,"",SQRT(SUMIF(DMA!$DK$5:$DK$503,Graphs!$O74,DMA!DN$5:DN$503))/COUNTIF(DMA!$DK$5:$DK$503,Graphs!$O74)))</f>
        <v/>
      </c>
      <c r="BF74" s="167" t="str">
        <f>IF($P74="","",IF(P74=0,"",AVERAGEIF(DMA!$N$5:$N$503,Graphs!$O74,DMA!O$5:O$503)))</f>
        <v/>
      </c>
      <c r="BG74" s="168" t="str">
        <f>IF($Q74="","",IF(Q74=0,"",AVERAGEIF(DMA!$N$5:$N$503,Graphs!$O74,DMA!P$5:P$503)))</f>
        <v/>
      </c>
      <c r="BH74" s="156" t="str">
        <f>IF($R74="","",IF(R74=0,"",AVERAGEIF(DMA!$N$5:$N$503,Graphs!$O74,DMA!Q$5:Q$503)))</f>
        <v/>
      </c>
    </row>
    <row r="75" spans="1:60" ht="15.5" x14ac:dyDescent="0.35">
      <c r="A75" s="65"/>
      <c r="B75" s="705" t="s">
        <v>213</v>
      </c>
      <c r="C75" s="705" t="s">
        <v>213</v>
      </c>
      <c r="D75" s="706" t="s">
        <v>213</v>
      </c>
      <c r="E75" s="707" t="s">
        <v>213</v>
      </c>
      <c r="F75" s="708" t="s">
        <v>213</v>
      </c>
      <c r="G75" s="709" t="s">
        <v>213</v>
      </c>
      <c r="H75" s="707" t="s">
        <v>213</v>
      </c>
      <c r="I75" s="708" t="s">
        <v>213</v>
      </c>
      <c r="J75" s="710" t="s">
        <v>213</v>
      </c>
      <c r="K75" s="707" t="s">
        <v>213</v>
      </c>
      <c r="L75" s="711" t="s">
        <v>213</v>
      </c>
      <c r="M75" s="712" t="s">
        <v>213</v>
      </c>
      <c r="N75" s="713" t="s">
        <v>213</v>
      </c>
      <c r="O75" s="707" t="s">
        <v>213</v>
      </c>
      <c r="P75" s="714" t="s">
        <v>213</v>
      </c>
      <c r="Q75" s="714" t="s">
        <v>213</v>
      </c>
      <c r="R75" s="714" t="s">
        <v>213</v>
      </c>
      <c r="S75" s="712" t="s">
        <v>213</v>
      </c>
      <c r="T75" s="715" t="s">
        <v>213</v>
      </c>
      <c r="U75" s="716" t="s">
        <v>213</v>
      </c>
      <c r="V75" s="169"/>
      <c r="W75" s="177"/>
      <c r="X75" s="195"/>
      <c r="Y75" s="210"/>
      <c r="Z75" s="211"/>
      <c r="AA75" s="160"/>
      <c r="AB75" s="212"/>
      <c r="AZ75" s="170" t="str">
        <f t="shared" si="9"/>
        <v/>
      </c>
      <c r="BA75" s="171" t="str">
        <f t="shared" si="10"/>
        <v/>
      </c>
      <c r="BB75" s="157" t="str">
        <f t="shared" si="11"/>
        <v/>
      </c>
      <c r="BC75" s="203" t="str">
        <f>IF(P75="","",IF(P75=0,"",SQRT(SUMIF(DMA!$DK$5:$DK$503,Graphs!$O75,DMA!DL$5:DL$503))/COUNTIF(DMA!$DK$5:$DK$503,Graphs!$O75)))</f>
        <v/>
      </c>
      <c r="BD75" s="168" t="str">
        <f>IF(Q75="","",IF(Q75=0,"",SQRT(SUMIF(DMA!$DK$5:$DK$503,Graphs!$O75,DMA!DM$5:DM$503))/COUNTIF(DMA!$DK$5:$DK$503,Graphs!$O75)))</f>
        <v/>
      </c>
      <c r="BE75" s="169" t="str">
        <f>IF(R75="","",IF(R75=0,"",SQRT(SUMIF(DMA!$DK$5:$DK$503,Graphs!$O75,DMA!DN$5:DN$503))/COUNTIF(DMA!$DK$5:$DK$503,Graphs!$O75)))</f>
        <v/>
      </c>
      <c r="BF75" s="167" t="str">
        <f>IF($P75="","",IF(P75=0,"",AVERAGEIF(DMA!$N$5:$N$503,Graphs!$O75,DMA!O$5:O$503)))</f>
        <v/>
      </c>
      <c r="BG75" s="168" t="str">
        <f>IF($Q75="","",IF(Q75=0,"",AVERAGEIF(DMA!$N$5:$N$503,Graphs!$O75,DMA!P$5:P$503)))</f>
        <v/>
      </c>
      <c r="BH75" s="156" t="str">
        <f>IF($R75="","",IF(R75=0,"",AVERAGEIF(DMA!$N$5:$N$503,Graphs!$O75,DMA!Q$5:Q$503)))</f>
        <v/>
      </c>
    </row>
    <row r="76" spans="1:60" ht="15.5" x14ac:dyDescent="0.35">
      <c r="A76" s="65"/>
      <c r="B76" s="705" t="s">
        <v>213</v>
      </c>
      <c r="C76" s="705" t="s">
        <v>213</v>
      </c>
      <c r="D76" s="706" t="s">
        <v>213</v>
      </c>
      <c r="E76" s="707" t="s">
        <v>213</v>
      </c>
      <c r="F76" s="708" t="s">
        <v>213</v>
      </c>
      <c r="G76" s="709" t="s">
        <v>213</v>
      </c>
      <c r="H76" s="707" t="s">
        <v>213</v>
      </c>
      <c r="I76" s="708" t="s">
        <v>213</v>
      </c>
      <c r="J76" s="710" t="s">
        <v>213</v>
      </c>
      <c r="K76" s="707" t="s">
        <v>213</v>
      </c>
      <c r="L76" s="711" t="s">
        <v>213</v>
      </c>
      <c r="M76" s="712" t="s">
        <v>213</v>
      </c>
      <c r="N76" s="713" t="s">
        <v>213</v>
      </c>
      <c r="O76" s="707" t="s">
        <v>213</v>
      </c>
      <c r="P76" s="714" t="s">
        <v>213</v>
      </c>
      <c r="Q76" s="714" t="s">
        <v>213</v>
      </c>
      <c r="R76" s="714" t="s">
        <v>213</v>
      </c>
      <c r="S76" s="712" t="s">
        <v>213</v>
      </c>
      <c r="T76" s="715" t="s">
        <v>213</v>
      </c>
      <c r="U76" s="716" t="s">
        <v>213</v>
      </c>
      <c r="V76" s="169"/>
      <c r="W76" s="177"/>
      <c r="X76" s="195"/>
      <c r="Y76" s="210"/>
      <c r="Z76" s="211"/>
      <c r="AA76" s="160"/>
      <c r="AB76" s="212"/>
      <c r="AZ76" s="170" t="str">
        <f t="shared" si="9"/>
        <v/>
      </c>
      <c r="BA76" s="171" t="str">
        <f t="shared" si="10"/>
        <v/>
      </c>
      <c r="BB76" s="157" t="str">
        <f t="shared" si="11"/>
        <v/>
      </c>
      <c r="BC76" s="203" t="str">
        <f>IF(P76="","",IF(P76=0,"",SQRT(SUMIF(DMA!$DK$5:$DK$503,Graphs!$O76,DMA!DL$5:DL$503))/COUNTIF(DMA!$DK$5:$DK$503,Graphs!$O76)))</f>
        <v/>
      </c>
      <c r="BD76" s="168" t="str">
        <f>IF(Q76="","",IF(Q76=0,"",SQRT(SUMIF(DMA!$DK$5:$DK$503,Graphs!$O76,DMA!DM$5:DM$503))/COUNTIF(DMA!$DK$5:$DK$503,Graphs!$O76)))</f>
        <v/>
      </c>
      <c r="BE76" s="169" t="str">
        <f>IF(R76="","",IF(R76=0,"",SQRT(SUMIF(DMA!$DK$5:$DK$503,Graphs!$O76,DMA!DN$5:DN$503))/COUNTIF(DMA!$DK$5:$DK$503,Graphs!$O76)))</f>
        <v/>
      </c>
      <c r="BF76" s="167" t="str">
        <f>IF($P76="","",IF(P76=0,"",AVERAGEIF(DMA!$N$5:$N$503,Graphs!$O76,DMA!O$5:O$503)))</f>
        <v/>
      </c>
      <c r="BG76" s="168" t="str">
        <f>IF($Q76="","",IF(Q76=0,"",AVERAGEIF(DMA!$N$5:$N$503,Graphs!$O76,DMA!P$5:P$503)))</f>
        <v/>
      </c>
      <c r="BH76" s="156" t="str">
        <f>IF($R76="","",IF(R76=0,"",AVERAGEIF(DMA!$N$5:$N$503,Graphs!$O76,DMA!Q$5:Q$503)))</f>
        <v/>
      </c>
    </row>
    <row r="77" spans="1:60" ht="15.5" x14ac:dyDescent="0.35">
      <c r="A77" s="65"/>
      <c r="B77" s="705" t="s">
        <v>213</v>
      </c>
      <c r="C77" s="705" t="s">
        <v>213</v>
      </c>
      <c r="D77" s="706" t="s">
        <v>213</v>
      </c>
      <c r="E77" s="707" t="s">
        <v>213</v>
      </c>
      <c r="F77" s="708" t="s">
        <v>213</v>
      </c>
      <c r="G77" s="709" t="s">
        <v>213</v>
      </c>
      <c r="H77" s="707" t="s">
        <v>213</v>
      </c>
      <c r="I77" s="708" t="s">
        <v>213</v>
      </c>
      <c r="J77" s="710" t="s">
        <v>213</v>
      </c>
      <c r="K77" s="707" t="s">
        <v>213</v>
      </c>
      <c r="L77" s="711" t="s">
        <v>213</v>
      </c>
      <c r="M77" s="712" t="s">
        <v>213</v>
      </c>
      <c r="N77" s="713" t="s">
        <v>213</v>
      </c>
      <c r="O77" s="707" t="s">
        <v>213</v>
      </c>
      <c r="P77" s="714" t="s">
        <v>213</v>
      </c>
      <c r="Q77" s="714" t="s">
        <v>213</v>
      </c>
      <c r="R77" s="714" t="s">
        <v>213</v>
      </c>
      <c r="S77" s="712" t="s">
        <v>213</v>
      </c>
      <c r="T77" s="715" t="s">
        <v>213</v>
      </c>
      <c r="U77" s="716" t="s">
        <v>213</v>
      </c>
      <c r="V77" s="169"/>
      <c r="W77" s="177"/>
      <c r="X77" s="195"/>
      <c r="Y77" s="210"/>
      <c r="Z77" s="211"/>
      <c r="AA77" s="160"/>
      <c r="AB77" s="212"/>
      <c r="AZ77" s="170" t="str">
        <f t="shared" si="9"/>
        <v/>
      </c>
      <c r="BA77" s="171" t="str">
        <f t="shared" si="10"/>
        <v/>
      </c>
      <c r="BB77" s="157" t="str">
        <f t="shared" si="11"/>
        <v/>
      </c>
      <c r="BC77" s="203" t="str">
        <f>IF(P77="","",IF(P77=0,"",SQRT(SUMIF(DMA!$DK$5:$DK$503,Graphs!$O77,DMA!DL$5:DL$503))/COUNTIF(DMA!$DK$5:$DK$503,Graphs!$O77)))</f>
        <v/>
      </c>
      <c r="BD77" s="168" t="str">
        <f>IF(Q77="","",IF(Q77=0,"",SQRT(SUMIF(DMA!$DK$5:$DK$503,Graphs!$O77,DMA!DM$5:DM$503))/COUNTIF(DMA!$DK$5:$DK$503,Graphs!$O77)))</f>
        <v/>
      </c>
      <c r="BE77" s="169" t="str">
        <f>IF(R77="","",IF(R77=0,"",SQRT(SUMIF(DMA!$DK$5:$DK$503,Graphs!$O77,DMA!DN$5:DN$503))/COUNTIF(DMA!$DK$5:$DK$503,Graphs!$O77)))</f>
        <v/>
      </c>
      <c r="BF77" s="167" t="str">
        <f>IF($P77="","",IF(P77=0,"",AVERAGEIF(DMA!$N$5:$N$503,Graphs!$O77,DMA!O$5:O$503)))</f>
        <v/>
      </c>
      <c r="BG77" s="168" t="str">
        <f>IF($Q77="","",IF(Q77=0,"",AVERAGEIF(DMA!$N$5:$N$503,Graphs!$O77,DMA!P$5:P$503)))</f>
        <v/>
      </c>
      <c r="BH77" s="156" t="str">
        <f>IF($R77="","",IF(R77=0,"",AVERAGEIF(DMA!$N$5:$N$503,Graphs!$O77,DMA!Q$5:Q$503)))</f>
        <v/>
      </c>
    </row>
    <row r="78" spans="1:60" ht="15.5" x14ac:dyDescent="0.35">
      <c r="A78" s="65"/>
      <c r="B78" s="705" t="s">
        <v>213</v>
      </c>
      <c r="C78" s="705" t="s">
        <v>213</v>
      </c>
      <c r="D78" s="706" t="s">
        <v>213</v>
      </c>
      <c r="E78" s="707" t="s">
        <v>213</v>
      </c>
      <c r="F78" s="708" t="s">
        <v>213</v>
      </c>
      <c r="G78" s="709" t="s">
        <v>213</v>
      </c>
      <c r="H78" s="707" t="s">
        <v>213</v>
      </c>
      <c r="I78" s="708" t="s">
        <v>213</v>
      </c>
      <c r="J78" s="710" t="s">
        <v>213</v>
      </c>
      <c r="K78" s="707" t="s">
        <v>213</v>
      </c>
      <c r="L78" s="711" t="s">
        <v>213</v>
      </c>
      <c r="M78" s="712" t="s">
        <v>213</v>
      </c>
      <c r="N78" s="713" t="s">
        <v>213</v>
      </c>
      <c r="O78" s="707" t="s">
        <v>213</v>
      </c>
      <c r="P78" s="714" t="s">
        <v>213</v>
      </c>
      <c r="Q78" s="714" t="s">
        <v>213</v>
      </c>
      <c r="R78" s="714" t="s">
        <v>213</v>
      </c>
      <c r="S78" s="712" t="s">
        <v>213</v>
      </c>
      <c r="T78" s="715" t="s">
        <v>213</v>
      </c>
      <c r="U78" s="716" t="s">
        <v>213</v>
      </c>
      <c r="V78" s="169"/>
      <c r="W78" s="177"/>
      <c r="X78" s="195"/>
      <c r="Y78" s="210"/>
      <c r="Z78" s="211"/>
      <c r="AA78" s="160"/>
      <c r="AB78" s="212"/>
      <c r="AZ78" s="170" t="str">
        <f t="shared" si="9"/>
        <v/>
      </c>
      <c r="BA78" s="171" t="str">
        <f t="shared" si="10"/>
        <v/>
      </c>
      <c r="BB78" s="157" t="str">
        <f t="shared" si="11"/>
        <v/>
      </c>
      <c r="BC78" s="203" t="str">
        <f>IF(P78="","",IF(P78=0,"",SQRT(SUMIF(DMA!$DK$5:$DK$503,Graphs!$O78,DMA!DL$5:DL$503))/COUNTIF(DMA!$DK$5:$DK$503,Graphs!$O78)))</f>
        <v/>
      </c>
      <c r="BD78" s="168" t="str">
        <f>IF(Q78="","",IF(Q78=0,"",SQRT(SUMIF(DMA!$DK$5:$DK$503,Graphs!$O78,DMA!DM$5:DM$503))/COUNTIF(DMA!$DK$5:$DK$503,Graphs!$O78)))</f>
        <v/>
      </c>
      <c r="BE78" s="169" t="str">
        <f>IF(R78="","",IF(R78=0,"",SQRT(SUMIF(DMA!$DK$5:$DK$503,Graphs!$O78,DMA!DN$5:DN$503))/COUNTIF(DMA!$DK$5:$DK$503,Graphs!$O78)))</f>
        <v/>
      </c>
      <c r="BF78" s="167" t="str">
        <f>IF($P78="","",IF(P78=0,"",AVERAGEIF(DMA!$N$5:$N$503,Graphs!$O78,DMA!O$5:O$503)))</f>
        <v/>
      </c>
      <c r="BG78" s="168" t="str">
        <f>IF($Q78="","",IF(Q78=0,"",AVERAGEIF(DMA!$N$5:$N$503,Graphs!$O78,DMA!P$5:P$503)))</f>
        <v/>
      </c>
      <c r="BH78" s="156" t="str">
        <f>IF($R78="","",IF(R78=0,"",AVERAGEIF(DMA!$N$5:$N$503,Graphs!$O78,DMA!Q$5:Q$503)))</f>
        <v/>
      </c>
    </row>
    <row r="79" spans="1:60" ht="15.5" x14ac:dyDescent="0.35">
      <c r="A79" s="65"/>
      <c r="B79" s="705" t="s">
        <v>213</v>
      </c>
      <c r="C79" s="705" t="s">
        <v>213</v>
      </c>
      <c r="D79" s="706" t="s">
        <v>213</v>
      </c>
      <c r="E79" s="707" t="s">
        <v>213</v>
      </c>
      <c r="F79" s="708" t="s">
        <v>213</v>
      </c>
      <c r="G79" s="709" t="s">
        <v>213</v>
      </c>
      <c r="H79" s="707" t="s">
        <v>213</v>
      </c>
      <c r="I79" s="708" t="s">
        <v>213</v>
      </c>
      <c r="J79" s="710" t="s">
        <v>213</v>
      </c>
      <c r="K79" s="707" t="s">
        <v>213</v>
      </c>
      <c r="L79" s="711" t="s">
        <v>213</v>
      </c>
      <c r="M79" s="712" t="s">
        <v>213</v>
      </c>
      <c r="N79" s="713" t="s">
        <v>213</v>
      </c>
      <c r="O79" s="707" t="s">
        <v>213</v>
      </c>
      <c r="P79" s="714" t="s">
        <v>213</v>
      </c>
      <c r="Q79" s="714" t="s">
        <v>213</v>
      </c>
      <c r="R79" s="714" t="s">
        <v>213</v>
      </c>
      <c r="S79" s="712" t="s">
        <v>213</v>
      </c>
      <c r="T79" s="715" t="s">
        <v>213</v>
      </c>
      <c r="U79" s="716" t="s">
        <v>213</v>
      </c>
      <c r="V79" s="169"/>
      <c r="W79" s="177"/>
      <c r="X79" s="195"/>
      <c r="Y79" s="210"/>
      <c r="Z79" s="211"/>
      <c r="AA79" s="160"/>
      <c r="AB79" s="212"/>
      <c r="AZ79" s="170" t="str">
        <f t="shared" si="9"/>
        <v/>
      </c>
      <c r="BA79" s="171" t="str">
        <f t="shared" si="10"/>
        <v/>
      </c>
      <c r="BB79" s="157" t="str">
        <f t="shared" si="11"/>
        <v/>
      </c>
      <c r="BC79" s="203" t="str">
        <f>IF(P79="","",IF(P79=0,"",SQRT(SUMIF(DMA!$DK$5:$DK$503,Graphs!$O79,DMA!DL$5:DL$503))/COUNTIF(DMA!$DK$5:$DK$503,Graphs!$O79)))</f>
        <v/>
      </c>
      <c r="BD79" s="168" t="str">
        <f>IF(Q79="","",IF(Q79=0,"",SQRT(SUMIF(DMA!$DK$5:$DK$503,Graphs!$O79,DMA!DM$5:DM$503))/COUNTIF(DMA!$DK$5:$DK$503,Graphs!$O79)))</f>
        <v/>
      </c>
      <c r="BE79" s="169" t="str">
        <f>IF(R79="","",IF(R79=0,"",SQRT(SUMIF(DMA!$DK$5:$DK$503,Graphs!$O79,DMA!DN$5:DN$503))/COUNTIF(DMA!$DK$5:$DK$503,Graphs!$O79)))</f>
        <v/>
      </c>
      <c r="BF79" s="167" t="str">
        <f>IF($P79="","",IF(P79=0,"",AVERAGEIF(DMA!$N$5:$N$503,Graphs!$O79,DMA!O$5:O$503)))</f>
        <v/>
      </c>
      <c r="BG79" s="168" t="str">
        <f>IF($Q79="","",IF(Q79=0,"",AVERAGEIF(DMA!$N$5:$N$503,Graphs!$O79,DMA!P$5:P$503)))</f>
        <v/>
      </c>
      <c r="BH79" s="156" t="str">
        <f>IF($R79="","",IF(R79=0,"",AVERAGEIF(DMA!$N$5:$N$503,Graphs!$O79,DMA!Q$5:Q$503)))</f>
        <v/>
      </c>
    </row>
    <row r="80" spans="1:60" ht="15.5" x14ac:dyDescent="0.35">
      <c r="A80" s="65"/>
      <c r="B80" s="705" t="s">
        <v>213</v>
      </c>
      <c r="C80" s="705" t="s">
        <v>213</v>
      </c>
      <c r="D80" s="706" t="s">
        <v>213</v>
      </c>
      <c r="E80" s="707" t="s">
        <v>213</v>
      </c>
      <c r="F80" s="708" t="s">
        <v>213</v>
      </c>
      <c r="G80" s="709" t="s">
        <v>213</v>
      </c>
      <c r="H80" s="707" t="s">
        <v>213</v>
      </c>
      <c r="I80" s="708" t="s">
        <v>213</v>
      </c>
      <c r="J80" s="710" t="s">
        <v>213</v>
      </c>
      <c r="K80" s="707" t="s">
        <v>213</v>
      </c>
      <c r="L80" s="711" t="s">
        <v>213</v>
      </c>
      <c r="M80" s="712" t="s">
        <v>213</v>
      </c>
      <c r="N80" s="713" t="s">
        <v>213</v>
      </c>
      <c r="O80" s="707" t="s">
        <v>213</v>
      </c>
      <c r="P80" s="714" t="s">
        <v>213</v>
      </c>
      <c r="Q80" s="714" t="s">
        <v>213</v>
      </c>
      <c r="R80" s="714" t="s">
        <v>213</v>
      </c>
      <c r="S80" s="712" t="s">
        <v>213</v>
      </c>
      <c r="T80" s="715" t="s">
        <v>213</v>
      </c>
      <c r="U80" s="716" t="s">
        <v>213</v>
      </c>
      <c r="V80" s="169"/>
      <c r="W80" s="177"/>
      <c r="X80" s="195"/>
      <c r="Y80" s="210"/>
      <c r="Z80" s="211"/>
      <c r="AA80" s="160"/>
      <c r="AB80" s="212"/>
      <c r="AZ80" s="170" t="str">
        <f t="shared" si="9"/>
        <v/>
      </c>
      <c r="BA80" s="171" t="str">
        <f t="shared" si="10"/>
        <v/>
      </c>
      <c r="BB80" s="157" t="str">
        <f t="shared" si="11"/>
        <v/>
      </c>
      <c r="BC80" s="203" t="str">
        <f>IF(P80="","",IF(P80=0,"",SQRT(SUMIF(DMA!$DK$5:$DK$503,Graphs!$O80,DMA!DL$5:DL$503))/COUNTIF(DMA!$DK$5:$DK$503,Graphs!$O80)))</f>
        <v/>
      </c>
      <c r="BD80" s="168" t="str">
        <f>IF(Q80="","",IF(Q80=0,"",SQRT(SUMIF(DMA!$DK$5:$DK$503,Graphs!$O80,DMA!DM$5:DM$503))/COUNTIF(DMA!$DK$5:$DK$503,Graphs!$O80)))</f>
        <v/>
      </c>
      <c r="BE80" s="169" t="str">
        <f>IF(R80="","",IF(R80=0,"",SQRT(SUMIF(DMA!$DK$5:$DK$503,Graphs!$O80,DMA!DN$5:DN$503))/COUNTIF(DMA!$DK$5:$DK$503,Graphs!$O80)))</f>
        <v/>
      </c>
      <c r="BF80" s="167" t="str">
        <f>IF($P80="","",IF(P80=0,"",AVERAGEIF(DMA!$N$5:$N$503,Graphs!$O80,DMA!O$5:O$503)))</f>
        <v/>
      </c>
      <c r="BG80" s="168" t="str">
        <f>IF($Q80="","",IF(Q80=0,"",AVERAGEIF(DMA!$N$5:$N$503,Graphs!$O80,DMA!P$5:P$503)))</f>
        <v/>
      </c>
      <c r="BH80" s="156" t="str">
        <f>IF($R80="","",IF(R80=0,"",AVERAGEIF(DMA!$N$5:$N$503,Graphs!$O80,DMA!Q$5:Q$503)))</f>
        <v/>
      </c>
    </row>
    <row r="81" spans="1:60" ht="15.5" x14ac:dyDescent="0.35">
      <c r="A81" s="65"/>
      <c r="B81" s="705" t="s">
        <v>213</v>
      </c>
      <c r="C81" s="705" t="s">
        <v>213</v>
      </c>
      <c r="D81" s="706" t="s">
        <v>213</v>
      </c>
      <c r="E81" s="707" t="s">
        <v>213</v>
      </c>
      <c r="F81" s="708" t="s">
        <v>213</v>
      </c>
      <c r="G81" s="709" t="s">
        <v>213</v>
      </c>
      <c r="H81" s="707" t="s">
        <v>213</v>
      </c>
      <c r="I81" s="708" t="s">
        <v>213</v>
      </c>
      <c r="J81" s="710" t="s">
        <v>213</v>
      </c>
      <c r="K81" s="707" t="s">
        <v>213</v>
      </c>
      <c r="L81" s="711" t="s">
        <v>213</v>
      </c>
      <c r="M81" s="712" t="s">
        <v>213</v>
      </c>
      <c r="N81" s="713" t="s">
        <v>213</v>
      </c>
      <c r="O81" s="707" t="s">
        <v>213</v>
      </c>
      <c r="P81" s="714" t="s">
        <v>213</v>
      </c>
      <c r="Q81" s="714" t="s">
        <v>213</v>
      </c>
      <c r="R81" s="714" t="s">
        <v>213</v>
      </c>
      <c r="S81" s="712" t="s">
        <v>213</v>
      </c>
      <c r="T81" s="715" t="s">
        <v>213</v>
      </c>
      <c r="U81" s="716" t="s">
        <v>213</v>
      </c>
      <c r="V81" s="169"/>
      <c r="W81" s="177"/>
      <c r="X81" s="195"/>
      <c r="Y81" s="210"/>
      <c r="Z81" s="211"/>
      <c r="AA81" s="160"/>
      <c r="AB81" s="212"/>
      <c r="AZ81" s="170" t="str">
        <f t="shared" si="9"/>
        <v/>
      </c>
      <c r="BA81" s="171" t="str">
        <f t="shared" si="10"/>
        <v/>
      </c>
      <c r="BB81" s="157" t="str">
        <f t="shared" si="11"/>
        <v/>
      </c>
      <c r="BC81" s="203" t="str">
        <f>IF(P81="","",IF(P81=0,"",SQRT(SUMIF(DMA!$DK$5:$DK$503,Graphs!$O81,DMA!DL$5:DL$503))/COUNTIF(DMA!$DK$5:$DK$503,Graphs!$O81)))</f>
        <v/>
      </c>
      <c r="BD81" s="168" t="str">
        <f>IF(Q81="","",IF(Q81=0,"",SQRT(SUMIF(DMA!$DK$5:$DK$503,Graphs!$O81,DMA!DM$5:DM$503))/COUNTIF(DMA!$DK$5:$DK$503,Graphs!$O81)))</f>
        <v/>
      </c>
      <c r="BE81" s="169" t="str">
        <f>IF(R81="","",IF(R81=0,"",SQRT(SUMIF(DMA!$DK$5:$DK$503,Graphs!$O81,DMA!DN$5:DN$503))/COUNTIF(DMA!$DK$5:$DK$503,Graphs!$O81)))</f>
        <v/>
      </c>
      <c r="BF81" s="167" t="str">
        <f>IF($P81="","",IF(P81=0,"",AVERAGEIF(DMA!$N$5:$N$503,Graphs!$O81,DMA!O$5:O$503)))</f>
        <v/>
      </c>
      <c r="BG81" s="168" t="str">
        <f>IF($Q81="","",IF(Q81=0,"",AVERAGEIF(DMA!$N$5:$N$503,Graphs!$O81,DMA!P$5:P$503)))</f>
        <v/>
      </c>
      <c r="BH81" s="156" t="str">
        <f>IF($R81="","",IF(R81=0,"",AVERAGEIF(DMA!$N$5:$N$503,Graphs!$O81,DMA!Q$5:Q$503)))</f>
        <v/>
      </c>
    </row>
    <row r="82" spans="1:60" ht="15.5" x14ac:dyDescent="0.35">
      <c r="A82" s="65"/>
      <c r="B82" s="705" t="s">
        <v>213</v>
      </c>
      <c r="C82" s="705" t="s">
        <v>213</v>
      </c>
      <c r="D82" s="706" t="s">
        <v>213</v>
      </c>
      <c r="E82" s="707" t="s">
        <v>213</v>
      </c>
      <c r="F82" s="708" t="s">
        <v>213</v>
      </c>
      <c r="G82" s="709" t="s">
        <v>213</v>
      </c>
      <c r="H82" s="707" t="s">
        <v>213</v>
      </c>
      <c r="I82" s="708" t="s">
        <v>213</v>
      </c>
      <c r="J82" s="710" t="s">
        <v>213</v>
      </c>
      <c r="K82" s="707" t="s">
        <v>213</v>
      </c>
      <c r="L82" s="711" t="s">
        <v>213</v>
      </c>
      <c r="M82" s="712" t="s">
        <v>213</v>
      </c>
      <c r="N82" s="713" t="s">
        <v>213</v>
      </c>
      <c r="O82" s="707" t="s">
        <v>213</v>
      </c>
      <c r="P82" s="714" t="s">
        <v>213</v>
      </c>
      <c r="Q82" s="714" t="s">
        <v>213</v>
      </c>
      <c r="R82" s="714" t="s">
        <v>213</v>
      </c>
      <c r="S82" s="712" t="s">
        <v>213</v>
      </c>
      <c r="T82" s="715" t="s">
        <v>213</v>
      </c>
      <c r="U82" s="716" t="s">
        <v>213</v>
      </c>
      <c r="V82" s="169"/>
      <c r="W82" s="177"/>
      <c r="X82" s="195"/>
      <c r="Y82" s="210"/>
      <c r="Z82" s="211"/>
      <c r="AA82" s="160"/>
      <c r="AB82" s="212"/>
      <c r="AZ82" s="170" t="str">
        <f t="shared" si="9"/>
        <v/>
      </c>
      <c r="BA82" s="171" t="str">
        <f t="shared" si="10"/>
        <v/>
      </c>
      <c r="BB82" s="157" t="str">
        <f t="shared" si="11"/>
        <v/>
      </c>
      <c r="BC82" s="203" t="str">
        <f>IF(P82="","",IF(P82=0,"",SQRT(SUMIF(DMA!$DK$5:$DK$503,Graphs!$O82,DMA!DL$5:DL$503))/COUNTIF(DMA!$DK$5:$DK$503,Graphs!$O82)))</f>
        <v/>
      </c>
      <c r="BD82" s="168" t="str">
        <f>IF(Q82="","",IF(Q82=0,"",SQRT(SUMIF(DMA!$DK$5:$DK$503,Graphs!$O82,DMA!DM$5:DM$503))/COUNTIF(DMA!$DK$5:$DK$503,Graphs!$O82)))</f>
        <v/>
      </c>
      <c r="BE82" s="169" t="str">
        <f>IF(R82="","",IF(R82=0,"",SQRT(SUMIF(DMA!$DK$5:$DK$503,Graphs!$O82,DMA!DN$5:DN$503))/COUNTIF(DMA!$DK$5:$DK$503,Graphs!$O82)))</f>
        <v/>
      </c>
      <c r="BF82" s="167" t="str">
        <f>IF($P82="","",IF(P82=0,"",AVERAGEIF(DMA!$N$5:$N$503,Graphs!$O82,DMA!O$5:O$503)))</f>
        <v/>
      </c>
      <c r="BG82" s="168" t="str">
        <f>IF($Q82="","",IF(Q82=0,"",AVERAGEIF(DMA!$N$5:$N$503,Graphs!$O82,DMA!P$5:P$503)))</f>
        <v/>
      </c>
      <c r="BH82" s="156" t="str">
        <f>IF($R82="","",IF(R82=0,"",AVERAGEIF(DMA!$N$5:$N$503,Graphs!$O82,DMA!Q$5:Q$503)))</f>
        <v/>
      </c>
    </row>
    <row r="83" spans="1:60" ht="15.5" x14ac:dyDescent="0.35">
      <c r="A83" s="65"/>
      <c r="B83" s="705" t="s">
        <v>213</v>
      </c>
      <c r="C83" s="705" t="s">
        <v>213</v>
      </c>
      <c r="D83" s="706" t="s">
        <v>213</v>
      </c>
      <c r="E83" s="707" t="s">
        <v>213</v>
      </c>
      <c r="F83" s="708" t="s">
        <v>213</v>
      </c>
      <c r="G83" s="709" t="s">
        <v>213</v>
      </c>
      <c r="H83" s="707" t="s">
        <v>213</v>
      </c>
      <c r="I83" s="708" t="s">
        <v>213</v>
      </c>
      <c r="J83" s="710" t="s">
        <v>213</v>
      </c>
      <c r="K83" s="707" t="s">
        <v>213</v>
      </c>
      <c r="L83" s="711" t="s">
        <v>213</v>
      </c>
      <c r="M83" s="712" t="s">
        <v>213</v>
      </c>
      <c r="N83" s="713" t="s">
        <v>213</v>
      </c>
      <c r="O83" s="707" t="s">
        <v>213</v>
      </c>
      <c r="P83" s="714" t="s">
        <v>213</v>
      </c>
      <c r="Q83" s="714" t="s">
        <v>213</v>
      </c>
      <c r="R83" s="714" t="s">
        <v>213</v>
      </c>
      <c r="S83" s="712" t="s">
        <v>213</v>
      </c>
      <c r="T83" s="715" t="s">
        <v>213</v>
      </c>
      <c r="U83" s="716" t="s">
        <v>213</v>
      </c>
      <c r="V83" s="169"/>
      <c r="W83" s="177"/>
      <c r="X83" s="195"/>
      <c r="Y83" s="210"/>
      <c r="Z83" s="211"/>
      <c r="AA83" s="160"/>
      <c r="AB83" s="212"/>
      <c r="AZ83" s="170" t="str">
        <f t="shared" si="9"/>
        <v/>
      </c>
      <c r="BA83" s="171" t="str">
        <f t="shared" si="10"/>
        <v/>
      </c>
      <c r="BB83" s="157" t="str">
        <f t="shared" si="11"/>
        <v/>
      </c>
      <c r="BC83" s="203" t="str">
        <f>IF(P83="","",IF(P83=0,"",SQRT(SUMIF(DMA!$DK$5:$DK$503,Graphs!$O83,DMA!DL$5:DL$503))/COUNTIF(DMA!$DK$5:$DK$503,Graphs!$O83)))</f>
        <v/>
      </c>
      <c r="BD83" s="168" t="str">
        <f>IF(Q83="","",IF(Q83=0,"",SQRT(SUMIF(DMA!$DK$5:$DK$503,Graphs!$O83,DMA!DM$5:DM$503))/COUNTIF(DMA!$DK$5:$DK$503,Graphs!$O83)))</f>
        <v/>
      </c>
      <c r="BE83" s="169" t="str">
        <f>IF(R83="","",IF(R83=0,"",SQRT(SUMIF(DMA!$DK$5:$DK$503,Graphs!$O83,DMA!DN$5:DN$503))/COUNTIF(DMA!$DK$5:$DK$503,Graphs!$O83)))</f>
        <v/>
      </c>
      <c r="BF83" s="167" t="str">
        <f>IF($P83="","",IF(P83=0,"",AVERAGEIF(DMA!$N$5:$N$503,Graphs!$O83,DMA!O$5:O$503)))</f>
        <v/>
      </c>
      <c r="BG83" s="168" t="str">
        <f>IF($Q83="","",IF(Q83=0,"",AVERAGEIF(DMA!$N$5:$N$503,Graphs!$O83,DMA!P$5:P$503)))</f>
        <v/>
      </c>
      <c r="BH83" s="156" t="str">
        <f>IF($R83="","",IF(R83=0,"",AVERAGEIF(DMA!$N$5:$N$503,Graphs!$O83,DMA!Q$5:Q$503)))</f>
        <v/>
      </c>
    </row>
    <row r="84" spans="1:60" ht="15.5" x14ac:dyDescent="0.35">
      <c r="A84" s="65"/>
      <c r="B84" s="705" t="s">
        <v>213</v>
      </c>
      <c r="C84" s="705" t="s">
        <v>213</v>
      </c>
      <c r="D84" s="706" t="s">
        <v>213</v>
      </c>
      <c r="E84" s="707" t="s">
        <v>213</v>
      </c>
      <c r="F84" s="708" t="s">
        <v>213</v>
      </c>
      <c r="G84" s="709" t="s">
        <v>213</v>
      </c>
      <c r="H84" s="707" t="s">
        <v>213</v>
      </c>
      <c r="I84" s="708" t="s">
        <v>213</v>
      </c>
      <c r="J84" s="710" t="s">
        <v>213</v>
      </c>
      <c r="K84" s="707" t="s">
        <v>213</v>
      </c>
      <c r="L84" s="711" t="s">
        <v>213</v>
      </c>
      <c r="M84" s="712" t="s">
        <v>213</v>
      </c>
      <c r="N84" s="713" t="s">
        <v>213</v>
      </c>
      <c r="O84" s="707" t="s">
        <v>213</v>
      </c>
      <c r="P84" s="714" t="s">
        <v>213</v>
      </c>
      <c r="Q84" s="714" t="s">
        <v>213</v>
      </c>
      <c r="R84" s="714" t="s">
        <v>213</v>
      </c>
      <c r="S84" s="712" t="s">
        <v>213</v>
      </c>
      <c r="T84" s="715" t="s">
        <v>213</v>
      </c>
      <c r="U84" s="716" t="s">
        <v>213</v>
      </c>
      <c r="V84" s="169"/>
      <c r="W84" s="177"/>
      <c r="X84" s="195"/>
      <c r="Y84" s="210"/>
      <c r="Z84" s="211"/>
      <c r="AA84" s="160"/>
      <c r="AB84" s="212"/>
      <c r="AZ84" s="170" t="str">
        <f t="shared" si="9"/>
        <v/>
      </c>
      <c r="BA84" s="171" t="str">
        <f t="shared" si="10"/>
        <v/>
      </c>
      <c r="BB84" s="157" t="str">
        <f t="shared" si="11"/>
        <v/>
      </c>
      <c r="BC84" s="203" t="str">
        <f>IF(P84="","",IF(P84=0,"",SQRT(SUMIF(DMA!$DK$5:$DK$503,Graphs!$O84,DMA!DL$5:DL$503))/COUNTIF(DMA!$DK$5:$DK$503,Graphs!$O84)))</f>
        <v/>
      </c>
      <c r="BD84" s="168" t="str">
        <f>IF(Q84="","",IF(Q84=0,"",SQRT(SUMIF(DMA!$DK$5:$DK$503,Graphs!$O84,DMA!DM$5:DM$503))/COUNTIF(DMA!$DK$5:$DK$503,Graphs!$O84)))</f>
        <v/>
      </c>
      <c r="BE84" s="169" t="str">
        <f>IF(R84="","",IF(R84=0,"",SQRT(SUMIF(DMA!$DK$5:$DK$503,Graphs!$O84,DMA!DN$5:DN$503))/COUNTIF(DMA!$DK$5:$DK$503,Graphs!$O84)))</f>
        <v/>
      </c>
      <c r="BF84" s="167" t="str">
        <f>IF($P84="","",IF(P84=0,"",AVERAGEIF(DMA!$N$5:$N$503,Graphs!$O84,DMA!O$5:O$503)))</f>
        <v/>
      </c>
      <c r="BG84" s="168" t="str">
        <f>IF($Q84="","",IF(Q84=0,"",AVERAGEIF(DMA!$N$5:$N$503,Graphs!$O84,DMA!P$5:P$503)))</f>
        <v/>
      </c>
      <c r="BH84" s="156" t="str">
        <f>IF($R84="","",IF(R84=0,"",AVERAGEIF(DMA!$N$5:$N$503,Graphs!$O84,DMA!Q$5:Q$503)))</f>
        <v/>
      </c>
    </row>
    <row r="85" spans="1:60" ht="15.5" x14ac:dyDescent="0.35">
      <c r="A85" s="65"/>
      <c r="B85" s="705" t="s">
        <v>213</v>
      </c>
      <c r="C85" s="705" t="s">
        <v>213</v>
      </c>
      <c r="D85" s="706" t="s">
        <v>213</v>
      </c>
      <c r="E85" s="707" t="s">
        <v>213</v>
      </c>
      <c r="F85" s="708" t="s">
        <v>213</v>
      </c>
      <c r="G85" s="709" t="s">
        <v>213</v>
      </c>
      <c r="H85" s="707" t="s">
        <v>213</v>
      </c>
      <c r="I85" s="708" t="s">
        <v>213</v>
      </c>
      <c r="J85" s="710" t="s">
        <v>213</v>
      </c>
      <c r="K85" s="707" t="s">
        <v>213</v>
      </c>
      <c r="L85" s="711" t="s">
        <v>213</v>
      </c>
      <c r="M85" s="712" t="s">
        <v>213</v>
      </c>
      <c r="N85" s="713" t="s">
        <v>213</v>
      </c>
      <c r="O85" s="707" t="s">
        <v>213</v>
      </c>
      <c r="P85" s="714" t="s">
        <v>213</v>
      </c>
      <c r="Q85" s="714" t="s">
        <v>213</v>
      </c>
      <c r="R85" s="714" t="s">
        <v>213</v>
      </c>
      <c r="S85" s="712" t="s">
        <v>213</v>
      </c>
      <c r="T85" s="715" t="s">
        <v>213</v>
      </c>
      <c r="U85" s="716" t="s">
        <v>213</v>
      </c>
      <c r="V85" s="169"/>
      <c r="W85" s="177"/>
      <c r="X85" s="195"/>
      <c r="Y85" s="210"/>
      <c r="Z85" s="211"/>
      <c r="AA85" s="160"/>
      <c r="AB85" s="212"/>
      <c r="AZ85" s="170" t="str">
        <f t="shared" si="9"/>
        <v/>
      </c>
      <c r="BA85" s="171" t="str">
        <f t="shared" si="10"/>
        <v/>
      </c>
      <c r="BB85" s="157" t="str">
        <f t="shared" si="11"/>
        <v/>
      </c>
      <c r="BC85" s="203" t="str">
        <f>IF(P85="","",IF(P85=0,"",SQRT(SUMIF(DMA!$DK$5:$DK$503,Graphs!$O85,DMA!DL$5:DL$503))/COUNTIF(DMA!$DK$5:$DK$503,Graphs!$O85)))</f>
        <v/>
      </c>
      <c r="BD85" s="168" t="str">
        <f>IF(Q85="","",IF(Q85=0,"",SQRT(SUMIF(DMA!$DK$5:$DK$503,Graphs!$O85,DMA!DM$5:DM$503))/COUNTIF(DMA!$DK$5:$DK$503,Graphs!$O85)))</f>
        <v/>
      </c>
      <c r="BE85" s="169" t="str">
        <f>IF(R85="","",IF(R85=0,"",SQRT(SUMIF(DMA!$DK$5:$DK$503,Graphs!$O85,DMA!DN$5:DN$503))/COUNTIF(DMA!$DK$5:$DK$503,Graphs!$O85)))</f>
        <v/>
      </c>
      <c r="BF85" s="167" t="str">
        <f>IF($P85="","",IF(P85=0,"",AVERAGEIF(DMA!$N$5:$N$503,Graphs!$O85,DMA!O$5:O$503)))</f>
        <v/>
      </c>
      <c r="BG85" s="168" t="str">
        <f>IF($Q85="","",IF(Q85=0,"",AVERAGEIF(DMA!$N$5:$N$503,Graphs!$O85,DMA!P$5:P$503)))</f>
        <v/>
      </c>
      <c r="BH85" s="156" t="str">
        <f>IF($R85="","",IF(R85=0,"",AVERAGEIF(DMA!$N$5:$N$503,Graphs!$O85,DMA!Q$5:Q$503)))</f>
        <v/>
      </c>
    </row>
    <row r="86" spans="1:60" ht="15.5" x14ac:dyDescent="0.35">
      <c r="A86" s="65"/>
      <c r="B86" s="705" t="s">
        <v>213</v>
      </c>
      <c r="C86" s="705" t="s">
        <v>213</v>
      </c>
      <c r="D86" s="706" t="s">
        <v>213</v>
      </c>
      <c r="E86" s="707" t="s">
        <v>213</v>
      </c>
      <c r="F86" s="708" t="s">
        <v>213</v>
      </c>
      <c r="G86" s="709" t="s">
        <v>213</v>
      </c>
      <c r="H86" s="707" t="s">
        <v>213</v>
      </c>
      <c r="I86" s="708" t="s">
        <v>213</v>
      </c>
      <c r="J86" s="710" t="s">
        <v>213</v>
      </c>
      <c r="K86" s="707" t="s">
        <v>213</v>
      </c>
      <c r="L86" s="711" t="s">
        <v>213</v>
      </c>
      <c r="M86" s="712" t="s">
        <v>213</v>
      </c>
      <c r="N86" s="713" t="s">
        <v>213</v>
      </c>
      <c r="O86" s="707" t="s">
        <v>213</v>
      </c>
      <c r="P86" s="714" t="s">
        <v>213</v>
      </c>
      <c r="Q86" s="714" t="s">
        <v>213</v>
      </c>
      <c r="R86" s="714" t="s">
        <v>213</v>
      </c>
      <c r="S86" s="712" t="s">
        <v>213</v>
      </c>
      <c r="T86" s="715" t="s">
        <v>213</v>
      </c>
      <c r="U86" s="716" t="s">
        <v>213</v>
      </c>
      <c r="V86" s="169"/>
      <c r="W86" s="177"/>
      <c r="X86" s="195"/>
      <c r="Y86" s="210"/>
      <c r="Z86" s="211"/>
      <c r="AA86" s="160"/>
      <c r="AB86" s="212"/>
      <c r="AZ86" s="170" t="str">
        <f t="shared" si="9"/>
        <v/>
      </c>
      <c r="BA86" s="171" t="str">
        <f t="shared" si="10"/>
        <v/>
      </c>
      <c r="BB86" s="157" t="str">
        <f t="shared" si="11"/>
        <v/>
      </c>
      <c r="BC86" s="203" t="str">
        <f>IF(P86="","",IF(P86=0,"",SQRT(SUMIF(DMA!$DK$5:$DK$503,Graphs!$O86,DMA!DL$5:DL$503))/COUNTIF(DMA!$DK$5:$DK$503,Graphs!$O86)))</f>
        <v/>
      </c>
      <c r="BD86" s="168" t="str">
        <f>IF(Q86="","",IF(Q86=0,"",SQRT(SUMIF(DMA!$DK$5:$DK$503,Graphs!$O86,DMA!DM$5:DM$503))/COUNTIF(DMA!$DK$5:$DK$503,Graphs!$O86)))</f>
        <v/>
      </c>
      <c r="BE86" s="169" t="str">
        <f>IF(R86="","",IF(R86=0,"",SQRT(SUMIF(DMA!$DK$5:$DK$503,Graphs!$O86,DMA!DN$5:DN$503))/COUNTIF(DMA!$DK$5:$DK$503,Graphs!$O86)))</f>
        <v/>
      </c>
      <c r="BF86" s="167" t="str">
        <f>IF($P86="","",IF(P86=0,"",AVERAGEIF(DMA!$N$5:$N$503,Graphs!$O86,DMA!O$5:O$503)))</f>
        <v/>
      </c>
      <c r="BG86" s="168" t="str">
        <f>IF($Q86="","",IF(Q86=0,"",AVERAGEIF(DMA!$N$5:$N$503,Graphs!$O86,DMA!P$5:P$503)))</f>
        <v/>
      </c>
      <c r="BH86" s="156" t="str">
        <f>IF($R86="","",IF(R86=0,"",AVERAGEIF(DMA!$N$5:$N$503,Graphs!$O86,DMA!Q$5:Q$503)))</f>
        <v/>
      </c>
    </row>
    <row r="87" spans="1:60" ht="15.5" x14ac:dyDescent="0.35">
      <c r="A87" s="65"/>
      <c r="B87" s="705" t="s">
        <v>213</v>
      </c>
      <c r="C87" s="705" t="s">
        <v>213</v>
      </c>
      <c r="D87" s="706" t="s">
        <v>213</v>
      </c>
      <c r="E87" s="707" t="s">
        <v>213</v>
      </c>
      <c r="F87" s="708" t="s">
        <v>213</v>
      </c>
      <c r="G87" s="709" t="s">
        <v>213</v>
      </c>
      <c r="H87" s="707" t="s">
        <v>213</v>
      </c>
      <c r="I87" s="708" t="s">
        <v>213</v>
      </c>
      <c r="J87" s="710" t="s">
        <v>213</v>
      </c>
      <c r="K87" s="707" t="s">
        <v>213</v>
      </c>
      <c r="L87" s="711" t="s">
        <v>213</v>
      </c>
      <c r="M87" s="712" t="s">
        <v>213</v>
      </c>
      <c r="N87" s="713" t="s">
        <v>213</v>
      </c>
      <c r="O87" s="707" t="s">
        <v>213</v>
      </c>
      <c r="P87" s="714" t="s">
        <v>213</v>
      </c>
      <c r="Q87" s="714" t="s">
        <v>213</v>
      </c>
      <c r="R87" s="714" t="s">
        <v>213</v>
      </c>
      <c r="S87" s="712" t="s">
        <v>213</v>
      </c>
      <c r="T87" s="715" t="s">
        <v>213</v>
      </c>
      <c r="U87" s="716" t="s">
        <v>213</v>
      </c>
      <c r="V87" s="169"/>
      <c r="W87" s="177"/>
      <c r="X87" s="195"/>
      <c r="Y87" s="210"/>
      <c r="Z87" s="211"/>
      <c r="AA87" s="160"/>
      <c r="AB87" s="212"/>
      <c r="AZ87" s="170" t="str">
        <f t="shared" si="9"/>
        <v/>
      </c>
      <c r="BA87" s="171" t="str">
        <f t="shared" si="10"/>
        <v/>
      </c>
      <c r="BB87" s="157" t="str">
        <f t="shared" si="11"/>
        <v/>
      </c>
      <c r="BC87" s="203" t="str">
        <f>IF(P87="","",IF(P87=0,"",SQRT(SUMIF(DMA!$DK$5:$DK$503,Graphs!$O87,DMA!DL$5:DL$503))/COUNTIF(DMA!$DK$5:$DK$503,Graphs!$O87)))</f>
        <v/>
      </c>
      <c r="BD87" s="168" t="str">
        <f>IF(Q87="","",IF(Q87=0,"",SQRT(SUMIF(DMA!$DK$5:$DK$503,Graphs!$O87,DMA!DM$5:DM$503))/COUNTIF(DMA!$DK$5:$DK$503,Graphs!$O87)))</f>
        <v/>
      </c>
      <c r="BE87" s="169" t="str">
        <f>IF(R87="","",IF(R87=0,"",SQRT(SUMIF(DMA!$DK$5:$DK$503,Graphs!$O87,DMA!DN$5:DN$503))/COUNTIF(DMA!$DK$5:$DK$503,Graphs!$O87)))</f>
        <v/>
      </c>
      <c r="BF87" s="167" t="str">
        <f>IF($P87="","",IF(P87=0,"",AVERAGEIF(DMA!$N$5:$N$503,Graphs!$O87,DMA!O$5:O$503)))</f>
        <v/>
      </c>
      <c r="BG87" s="168" t="str">
        <f>IF($Q87="","",IF(Q87=0,"",AVERAGEIF(DMA!$N$5:$N$503,Graphs!$O87,DMA!P$5:P$503)))</f>
        <v/>
      </c>
      <c r="BH87" s="156" t="str">
        <f>IF($R87="","",IF(R87=0,"",AVERAGEIF(DMA!$N$5:$N$503,Graphs!$O87,DMA!Q$5:Q$503)))</f>
        <v/>
      </c>
    </row>
    <row r="88" spans="1:60" ht="15.5" x14ac:dyDescent="0.35">
      <c r="A88" s="65"/>
      <c r="B88" s="705" t="s">
        <v>213</v>
      </c>
      <c r="C88" s="705" t="s">
        <v>213</v>
      </c>
      <c r="D88" s="706" t="s">
        <v>213</v>
      </c>
      <c r="E88" s="707" t="s">
        <v>213</v>
      </c>
      <c r="F88" s="708" t="s">
        <v>213</v>
      </c>
      <c r="G88" s="709" t="s">
        <v>213</v>
      </c>
      <c r="H88" s="707" t="s">
        <v>213</v>
      </c>
      <c r="I88" s="708" t="s">
        <v>213</v>
      </c>
      <c r="J88" s="710" t="s">
        <v>213</v>
      </c>
      <c r="K88" s="707" t="s">
        <v>213</v>
      </c>
      <c r="L88" s="711" t="s">
        <v>213</v>
      </c>
      <c r="M88" s="712" t="s">
        <v>213</v>
      </c>
      <c r="N88" s="713" t="s">
        <v>213</v>
      </c>
      <c r="O88" s="707" t="s">
        <v>213</v>
      </c>
      <c r="P88" s="714" t="s">
        <v>213</v>
      </c>
      <c r="Q88" s="714" t="s">
        <v>213</v>
      </c>
      <c r="R88" s="714" t="s">
        <v>213</v>
      </c>
      <c r="S88" s="712" t="s">
        <v>213</v>
      </c>
      <c r="T88" s="715" t="s">
        <v>213</v>
      </c>
      <c r="U88" s="716" t="s">
        <v>213</v>
      </c>
      <c r="V88" s="169"/>
      <c r="W88" s="177"/>
      <c r="X88" s="195"/>
      <c r="Y88" s="210"/>
      <c r="Z88" s="211"/>
      <c r="AA88" s="160"/>
      <c r="AB88" s="212"/>
      <c r="AZ88" s="170" t="str">
        <f t="shared" si="9"/>
        <v/>
      </c>
      <c r="BA88" s="171" t="str">
        <f t="shared" si="10"/>
        <v/>
      </c>
      <c r="BB88" s="157" t="str">
        <f t="shared" si="11"/>
        <v/>
      </c>
      <c r="BC88" s="203" t="str">
        <f>IF(P88="","",IF(P88=0,"",SQRT(SUMIF(DMA!$DK$5:$DK$503,Graphs!$O88,DMA!DL$5:DL$503))/COUNTIF(DMA!$DK$5:$DK$503,Graphs!$O88)))</f>
        <v/>
      </c>
      <c r="BD88" s="168" t="str">
        <f>IF(Q88="","",IF(Q88=0,"",SQRT(SUMIF(DMA!$DK$5:$DK$503,Graphs!$O88,DMA!DM$5:DM$503))/COUNTIF(DMA!$DK$5:$DK$503,Graphs!$O88)))</f>
        <v/>
      </c>
      <c r="BE88" s="169" t="str">
        <f>IF(R88="","",IF(R88=0,"",SQRT(SUMIF(DMA!$DK$5:$DK$503,Graphs!$O88,DMA!DN$5:DN$503))/COUNTIF(DMA!$DK$5:$DK$503,Graphs!$O88)))</f>
        <v/>
      </c>
      <c r="BF88" s="167" t="str">
        <f>IF($P88="","",IF(P88=0,"",AVERAGEIF(DMA!$N$5:$N$503,Graphs!$O88,DMA!O$5:O$503)))</f>
        <v/>
      </c>
      <c r="BG88" s="168" t="str">
        <f>IF($Q88="","",IF(Q88=0,"",AVERAGEIF(DMA!$N$5:$N$503,Graphs!$O88,DMA!P$5:P$503)))</f>
        <v/>
      </c>
      <c r="BH88" s="156" t="str">
        <f>IF($R88="","",IF(R88=0,"",AVERAGEIF(DMA!$N$5:$N$503,Graphs!$O88,DMA!Q$5:Q$503)))</f>
        <v/>
      </c>
    </row>
    <row r="89" spans="1:60" ht="15.5" x14ac:dyDescent="0.35">
      <c r="A89" s="65"/>
      <c r="B89" s="705" t="s">
        <v>213</v>
      </c>
      <c r="C89" s="705" t="s">
        <v>213</v>
      </c>
      <c r="D89" s="706" t="s">
        <v>213</v>
      </c>
      <c r="E89" s="707" t="s">
        <v>213</v>
      </c>
      <c r="F89" s="708" t="s">
        <v>213</v>
      </c>
      <c r="G89" s="709" t="s">
        <v>213</v>
      </c>
      <c r="H89" s="707" t="s">
        <v>213</v>
      </c>
      <c r="I89" s="708" t="s">
        <v>213</v>
      </c>
      <c r="J89" s="710" t="s">
        <v>213</v>
      </c>
      <c r="K89" s="707" t="s">
        <v>213</v>
      </c>
      <c r="L89" s="711" t="s">
        <v>213</v>
      </c>
      <c r="M89" s="712" t="s">
        <v>213</v>
      </c>
      <c r="N89" s="713" t="s">
        <v>213</v>
      </c>
      <c r="O89" s="707" t="s">
        <v>213</v>
      </c>
      <c r="P89" s="714" t="s">
        <v>213</v>
      </c>
      <c r="Q89" s="714" t="s">
        <v>213</v>
      </c>
      <c r="R89" s="714" t="s">
        <v>213</v>
      </c>
      <c r="S89" s="712" t="s">
        <v>213</v>
      </c>
      <c r="T89" s="715" t="s">
        <v>213</v>
      </c>
      <c r="U89" s="716" t="s">
        <v>213</v>
      </c>
      <c r="V89" s="169"/>
      <c r="W89" s="177"/>
      <c r="X89" s="195"/>
      <c r="Y89" s="210"/>
      <c r="Z89" s="211"/>
      <c r="AA89" s="160"/>
      <c r="AB89" s="212"/>
      <c r="AZ89" s="170" t="str">
        <f t="shared" si="9"/>
        <v/>
      </c>
      <c r="BA89" s="171" t="str">
        <f t="shared" si="10"/>
        <v/>
      </c>
      <c r="BB89" s="157" t="str">
        <f t="shared" si="11"/>
        <v/>
      </c>
      <c r="BC89" s="203" t="str">
        <f>IF(P89="","",IF(P89=0,"",SQRT(SUMIF(DMA!$DK$5:$DK$503,Graphs!$O89,DMA!DL$5:DL$503))/COUNTIF(DMA!$DK$5:$DK$503,Graphs!$O89)))</f>
        <v/>
      </c>
      <c r="BD89" s="168" t="str">
        <f>IF(Q89="","",IF(Q89=0,"",SQRT(SUMIF(DMA!$DK$5:$DK$503,Graphs!$O89,DMA!DM$5:DM$503))/COUNTIF(DMA!$DK$5:$DK$503,Graphs!$O89)))</f>
        <v/>
      </c>
      <c r="BE89" s="169" t="str">
        <f>IF(R89="","",IF(R89=0,"",SQRT(SUMIF(DMA!$DK$5:$DK$503,Graphs!$O89,DMA!DN$5:DN$503))/COUNTIF(DMA!$DK$5:$DK$503,Graphs!$O89)))</f>
        <v/>
      </c>
      <c r="BF89" s="167" t="str">
        <f>IF($P89="","",IF(P89=0,"",AVERAGEIF(DMA!$N$5:$N$503,Graphs!$O89,DMA!O$5:O$503)))</f>
        <v/>
      </c>
      <c r="BG89" s="168" t="str">
        <f>IF($Q89="","",IF(Q89=0,"",AVERAGEIF(DMA!$N$5:$N$503,Graphs!$O89,DMA!P$5:P$503)))</f>
        <v/>
      </c>
      <c r="BH89" s="156" t="str">
        <f>IF($R89="","",IF(R89=0,"",AVERAGEIF(DMA!$N$5:$N$503,Graphs!$O89,DMA!Q$5:Q$503)))</f>
        <v/>
      </c>
    </row>
    <row r="90" spans="1:60" ht="15.5" x14ac:dyDescent="0.35">
      <c r="A90" s="65"/>
      <c r="B90" s="705" t="s">
        <v>213</v>
      </c>
      <c r="C90" s="705" t="s">
        <v>213</v>
      </c>
      <c r="D90" s="706" t="s">
        <v>213</v>
      </c>
      <c r="E90" s="707" t="s">
        <v>213</v>
      </c>
      <c r="F90" s="708" t="s">
        <v>213</v>
      </c>
      <c r="G90" s="709" t="s">
        <v>213</v>
      </c>
      <c r="H90" s="707" t="s">
        <v>213</v>
      </c>
      <c r="I90" s="708" t="s">
        <v>213</v>
      </c>
      <c r="J90" s="710" t="s">
        <v>213</v>
      </c>
      <c r="K90" s="707" t="s">
        <v>213</v>
      </c>
      <c r="L90" s="711" t="s">
        <v>213</v>
      </c>
      <c r="M90" s="712" t="s">
        <v>213</v>
      </c>
      <c r="N90" s="713" t="s">
        <v>213</v>
      </c>
      <c r="O90" s="707" t="s">
        <v>213</v>
      </c>
      <c r="P90" s="714" t="s">
        <v>213</v>
      </c>
      <c r="Q90" s="714" t="s">
        <v>213</v>
      </c>
      <c r="R90" s="714" t="s">
        <v>213</v>
      </c>
      <c r="S90" s="712" t="s">
        <v>213</v>
      </c>
      <c r="T90" s="715" t="s">
        <v>213</v>
      </c>
      <c r="U90" s="716" t="s">
        <v>213</v>
      </c>
      <c r="V90" s="169"/>
      <c r="W90" s="177"/>
      <c r="X90" s="195"/>
      <c r="Y90" s="210"/>
      <c r="Z90" s="211"/>
      <c r="AA90" s="160"/>
      <c r="AB90" s="212"/>
      <c r="AZ90" s="170" t="str">
        <f t="shared" si="9"/>
        <v/>
      </c>
      <c r="BA90" s="171" t="str">
        <f t="shared" si="10"/>
        <v/>
      </c>
      <c r="BB90" s="157" t="str">
        <f t="shared" si="11"/>
        <v/>
      </c>
      <c r="BC90" s="203" t="str">
        <f>IF(P90="","",IF(P90=0,"",SQRT(SUMIF(DMA!$DK$5:$DK$503,Graphs!$O90,DMA!DL$5:DL$503))/COUNTIF(DMA!$DK$5:$DK$503,Graphs!$O90)))</f>
        <v/>
      </c>
      <c r="BD90" s="168" t="str">
        <f>IF(Q90="","",IF(Q90=0,"",SQRT(SUMIF(DMA!$DK$5:$DK$503,Graphs!$O90,DMA!DM$5:DM$503))/COUNTIF(DMA!$DK$5:$DK$503,Graphs!$O90)))</f>
        <v/>
      </c>
      <c r="BE90" s="169" t="str">
        <f>IF(R90="","",IF(R90=0,"",SQRT(SUMIF(DMA!$DK$5:$DK$503,Graphs!$O90,DMA!DN$5:DN$503))/COUNTIF(DMA!$DK$5:$DK$503,Graphs!$O90)))</f>
        <v/>
      </c>
      <c r="BF90" s="167" t="str">
        <f>IF($P90="","",IF(P90=0,"",AVERAGEIF(DMA!$N$5:$N$503,Graphs!$O90,DMA!O$5:O$503)))</f>
        <v/>
      </c>
      <c r="BG90" s="168" t="str">
        <f>IF($Q90="","",IF(Q90=0,"",AVERAGEIF(DMA!$N$5:$N$503,Graphs!$O90,DMA!P$5:P$503)))</f>
        <v/>
      </c>
      <c r="BH90" s="156" t="str">
        <f>IF($R90="","",IF(R90=0,"",AVERAGEIF(DMA!$N$5:$N$503,Graphs!$O90,DMA!Q$5:Q$503)))</f>
        <v/>
      </c>
    </row>
    <row r="91" spans="1:60" ht="15.5" x14ac:dyDescent="0.35">
      <c r="A91" s="65"/>
      <c r="B91" s="705" t="s">
        <v>213</v>
      </c>
      <c r="C91" s="705" t="s">
        <v>213</v>
      </c>
      <c r="D91" s="706" t="s">
        <v>213</v>
      </c>
      <c r="E91" s="707" t="s">
        <v>213</v>
      </c>
      <c r="F91" s="708" t="s">
        <v>213</v>
      </c>
      <c r="G91" s="709" t="s">
        <v>213</v>
      </c>
      <c r="H91" s="707" t="s">
        <v>213</v>
      </c>
      <c r="I91" s="708" t="s">
        <v>213</v>
      </c>
      <c r="J91" s="710" t="s">
        <v>213</v>
      </c>
      <c r="K91" s="707" t="s">
        <v>213</v>
      </c>
      <c r="L91" s="711" t="s">
        <v>213</v>
      </c>
      <c r="M91" s="712" t="s">
        <v>213</v>
      </c>
      <c r="N91" s="713" t="s">
        <v>213</v>
      </c>
      <c r="O91" s="707" t="s">
        <v>213</v>
      </c>
      <c r="P91" s="714" t="s">
        <v>213</v>
      </c>
      <c r="Q91" s="714" t="s">
        <v>213</v>
      </c>
      <c r="R91" s="714" t="s">
        <v>213</v>
      </c>
      <c r="S91" s="712" t="s">
        <v>213</v>
      </c>
      <c r="T91" s="715" t="s">
        <v>213</v>
      </c>
      <c r="U91" s="716" t="s">
        <v>213</v>
      </c>
      <c r="V91" s="169"/>
      <c r="W91" s="177"/>
      <c r="X91" s="195"/>
      <c r="Y91" s="210"/>
      <c r="Z91" s="211"/>
      <c r="AA91" s="160"/>
      <c r="AB91" s="212"/>
      <c r="AZ91" s="170" t="str">
        <f t="shared" si="9"/>
        <v/>
      </c>
      <c r="BA91" s="171" t="str">
        <f t="shared" si="10"/>
        <v/>
      </c>
      <c r="BB91" s="157" t="str">
        <f t="shared" si="11"/>
        <v/>
      </c>
      <c r="BC91" s="203" t="str">
        <f>IF(P91="","",IF(P91=0,"",SQRT(SUMIF(DMA!$DK$5:$DK$503,Graphs!$O91,DMA!DL$5:DL$503))/COUNTIF(DMA!$DK$5:$DK$503,Graphs!$O91)))</f>
        <v/>
      </c>
      <c r="BD91" s="168" t="str">
        <f>IF(Q91="","",IF(Q91=0,"",SQRT(SUMIF(DMA!$DK$5:$DK$503,Graphs!$O91,DMA!DM$5:DM$503))/COUNTIF(DMA!$DK$5:$DK$503,Graphs!$O91)))</f>
        <v/>
      </c>
      <c r="BE91" s="169" t="str">
        <f>IF(R91="","",IF(R91=0,"",SQRT(SUMIF(DMA!$DK$5:$DK$503,Graphs!$O91,DMA!DN$5:DN$503))/COUNTIF(DMA!$DK$5:$DK$503,Graphs!$O91)))</f>
        <v/>
      </c>
      <c r="BF91" s="167" t="str">
        <f>IF($P91="","",IF(P91=0,"",AVERAGEIF(DMA!$N$5:$N$503,Graphs!$O91,DMA!O$5:O$503)))</f>
        <v/>
      </c>
      <c r="BG91" s="168" t="str">
        <f>IF($Q91="","",IF(Q91=0,"",AVERAGEIF(DMA!$N$5:$N$503,Graphs!$O91,DMA!P$5:P$503)))</f>
        <v/>
      </c>
      <c r="BH91" s="156" t="str">
        <f>IF($R91="","",IF(R91=0,"",AVERAGEIF(DMA!$N$5:$N$503,Graphs!$O91,DMA!Q$5:Q$503)))</f>
        <v/>
      </c>
    </row>
    <row r="92" spans="1:60" ht="15.5" x14ac:dyDescent="0.35">
      <c r="A92" s="65"/>
      <c r="B92" s="705" t="s">
        <v>213</v>
      </c>
      <c r="C92" s="705" t="s">
        <v>213</v>
      </c>
      <c r="D92" s="706" t="s">
        <v>213</v>
      </c>
      <c r="E92" s="707" t="s">
        <v>213</v>
      </c>
      <c r="F92" s="708" t="s">
        <v>213</v>
      </c>
      <c r="G92" s="709" t="s">
        <v>213</v>
      </c>
      <c r="H92" s="707" t="s">
        <v>213</v>
      </c>
      <c r="I92" s="708" t="s">
        <v>213</v>
      </c>
      <c r="J92" s="710" t="s">
        <v>213</v>
      </c>
      <c r="K92" s="707" t="s">
        <v>213</v>
      </c>
      <c r="L92" s="711" t="s">
        <v>213</v>
      </c>
      <c r="M92" s="712" t="s">
        <v>213</v>
      </c>
      <c r="N92" s="713" t="s">
        <v>213</v>
      </c>
      <c r="O92" s="707" t="s">
        <v>213</v>
      </c>
      <c r="P92" s="714" t="s">
        <v>213</v>
      </c>
      <c r="Q92" s="714" t="s">
        <v>213</v>
      </c>
      <c r="R92" s="714" t="s">
        <v>213</v>
      </c>
      <c r="S92" s="712" t="s">
        <v>213</v>
      </c>
      <c r="T92" s="715" t="s">
        <v>213</v>
      </c>
      <c r="U92" s="716" t="s">
        <v>213</v>
      </c>
      <c r="V92" s="169"/>
      <c r="W92" s="177"/>
      <c r="X92" s="195"/>
      <c r="Y92" s="210"/>
      <c r="Z92" s="211"/>
      <c r="AA92" s="160"/>
      <c r="AB92" s="212"/>
      <c r="AZ92" s="170" t="str">
        <f t="shared" si="9"/>
        <v/>
      </c>
      <c r="BA92" s="171" t="str">
        <f t="shared" si="10"/>
        <v/>
      </c>
      <c r="BB92" s="157" t="str">
        <f t="shared" si="11"/>
        <v/>
      </c>
      <c r="BC92" s="203" t="str">
        <f>IF(P92="","",IF(P92=0,"",SQRT(SUMIF(DMA!$DK$5:$DK$503,Graphs!$O92,DMA!DL$5:DL$503))/COUNTIF(DMA!$DK$5:$DK$503,Graphs!$O92)))</f>
        <v/>
      </c>
      <c r="BD92" s="168" t="str">
        <f>IF(Q92="","",IF(Q92=0,"",SQRT(SUMIF(DMA!$DK$5:$DK$503,Graphs!$O92,DMA!DM$5:DM$503))/COUNTIF(DMA!$DK$5:$DK$503,Graphs!$O92)))</f>
        <v/>
      </c>
      <c r="BE92" s="169" t="str">
        <f>IF(R92="","",IF(R92=0,"",SQRT(SUMIF(DMA!$DK$5:$DK$503,Graphs!$O92,DMA!DN$5:DN$503))/COUNTIF(DMA!$DK$5:$DK$503,Graphs!$O92)))</f>
        <v/>
      </c>
      <c r="BF92" s="167" t="str">
        <f>IF($P92="","",IF(P92=0,"",AVERAGEIF(DMA!$N$5:$N$503,Graphs!$O92,DMA!O$5:O$503)))</f>
        <v/>
      </c>
      <c r="BG92" s="168" t="str">
        <f>IF($Q92="","",IF(Q92=0,"",AVERAGEIF(DMA!$N$5:$N$503,Graphs!$O92,DMA!P$5:P$503)))</f>
        <v/>
      </c>
      <c r="BH92" s="156" t="str">
        <f>IF($R92="","",IF(R92=0,"",AVERAGEIF(DMA!$N$5:$N$503,Graphs!$O92,DMA!Q$5:Q$503)))</f>
        <v/>
      </c>
    </row>
    <row r="93" spans="1:60" ht="15.5" x14ac:dyDescent="0.35">
      <c r="A93" s="65"/>
      <c r="B93" s="705" t="s">
        <v>213</v>
      </c>
      <c r="C93" s="705" t="s">
        <v>213</v>
      </c>
      <c r="D93" s="706" t="s">
        <v>213</v>
      </c>
      <c r="E93" s="707" t="s">
        <v>213</v>
      </c>
      <c r="F93" s="708" t="s">
        <v>213</v>
      </c>
      <c r="G93" s="709" t="s">
        <v>213</v>
      </c>
      <c r="H93" s="707" t="s">
        <v>213</v>
      </c>
      <c r="I93" s="708" t="s">
        <v>213</v>
      </c>
      <c r="J93" s="710" t="s">
        <v>213</v>
      </c>
      <c r="K93" s="707" t="s">
        <v>213</v>
      </c>
      <c r="L93" s="711" t="s">
        <v>213</v>
      </c>
      <c r="M93" s="712" t="s">
        <v>213</v>
      </c>
      <c r="N93" s="713" t="s">
        <v>213</v>
      </c>
      <c r="O93" s="707" t="s">
        <v>213</v>
      </c>
      <c r="P93" s="714" t="s">
        <v>213</v>
      </c>
      <c r="Q93" s="714" t="s">
        <v>213</v>
      </c>
      <c r="R93" s="714" t="s">
        <v>213</v>
      </c>
      <c r="S93" s="712" t="s">
        <v>213</v>
      </c>
      <c r="T93" s="715" t="s">
        <v>213</v>
      </c>
      <c r="U93" s="716" t="s">
        <v>213</v>
      </c>
      <c r="V93" s="169"/>
      <c r="W93" s="177"/>
      <c r="X93" s="195"/>
      <c r="Y93" s="210"/>
      <c r="Z93" s="211"/>
      <c r="AA93" s="160"/>
      <c r="AB93" s="212"/>
      <c r="AZ93" s="170" t="str">
        <f t="shared" si="9"/>
        <v/>
      </c>
      <c r="BA93" s="171" t="str">
        <f t="shared" si="10"/>
        <v/>
      </c>
      <c r="BB93" s="157" t="str">
        <f t="shared" si="11"/>
        <v/>
      </c>
      <c r="BC93" s="203" t="str">
        <f>IF(P93="","",IF(P93=0,"",SQRT(SUMIF(DMA!$DK$5:$DK$503,Graphs!$O93,DMA!DL$5:DL$503))/COUNTIF(DMA!$DK$5:$DK$503,Graphs!$O93)))</f>
        <v/>
      </c>
      <c r="BD93" s="168" t="str">
        <f>IF(Q93="","",IF(Q93=0,"",SQRT(SUMIF(DMA!$DK$5:$DK$503,Graphs!$O93,DMA!DM$5:DM$503))/COUNTIF(DMA!$DK$5:$DK$503,Graphs!$O93)))</f>
        <v/>
      </c>
      <c r="BE93" s="169" t="str">
        <f>IF(R93="","",IF(R93=0,"",SQRT(SUMIF(DMA!$DK$5:$DK$503,Graphs!$O93,DMA!DN$5:DN$503))/COUNTIF(DMA!$DK$5:$DK$503,Graphs!$O93)))</f>
        <v/>
      </c>
      <c r="BF93" s="167" t="str">
        <f>IF($P93="","",IF(P93=0,"",AVERAGEIF(DMA!$N$5:$N$503,Graphs!$O93,DMA!O$5:O$503)))</f>
        <v/>
      </c>
      <c r="BG93" s="168" t="str">
        <f>IF($Q93="","",IF(Q93=0,"",AVERAGEIF(DMA!$N$5:$N$503,Graphs!$O93,DMA!P$5:P$503)))</f>
        <v/>
      </c>
      <c r="BH93" s="156" t="str">
        <f>IF($R93="","",IF(R93=0,"",AVERAGEIF(DMA!$N$5:$N$503,Graphs!$O93,DMA!Q$5:Q$503)))</f>
        <v/>
      </c>
    </row>
    <row r="94" spans="1:60" ht="15.5" x14ac:dyDescent="0.35">
      <c r="A94" s="65"/>
      <c r="B94" s="705" t="s">
        <v>213</v>
      </c>
      <c r="C94" s="705" t="s">
        <v>213</v>
      </c>
      <c r="D94" s="706" t="s">
        <v>213</v>
      </c>
      <c r="E94" s="707" t="s">
        <v>213</v>
      </c>
      <c r="F94" s="708" t="s">
        <v>213</v>
      </c>
      <c r="G94" s="709" t="s">
        <v>213</v>
      </c>
      <c r="H94" s="707" t="s">
        <v>213</v>
      </c>
      <c r="I94" s="708" t="s">
        <v>213</v>
      </c>
      <c r="J94" s="710" t="s">
        <v>213</v>
      </c>
      <c r="K94" s="707" t="s">
        <v>213</v>
      </c>
      <c r="L94" s="711" t="s">
        <v>213</v>
      </c>
      <c r="M94" s="712" t="s">
        <v>213</v>
      </c>
      <c r="N94" s="713" t="s">
        <v>213</v>
      </c>
      <c r="O94" s="707" t="s">
        <v>213</v>
      </c>
      <c r="P94" s="714" t="s">
        <v>213</v>
      </c>
      <c r="Q94" s="714" t="s">
        <v>213</v>
      </c>
      <c r="R94" s="714" t="s">
        <v>213</v>
      </c>
      <c r="S94" s="712" t="s">
        <v>213</v>
      </c>
      <c r="T94" s="715" t="s">
        <v>213</v>
      </c>
      <c r="U94" s="716" t="s">
        <v>213</v>
      </c>
      <c r="V94" s="169"/>
      <c r="W94" s="177"/>
      <c r="X94" s="195"/>
      <c r="Y94" s="210"/>
      <c r="Z94" s="211"/>
      <c r="AA94" s="160"/>
      <c r="AB94" s="212"/>
      <c r="AZ94" s="170" t="str">
        <f t="shared" si="9"/>
        <v/>
      </c>
      <c r="BA94" s="171" t="str">
        <f t="shared" si="10"/>
        <v/>
      </c>
      <c r="BB94" s="157" t="str">
        <f t="shared" si="11"/>
        <v/>
      </c>
      <c r="BC94" s="203" t="str">
        <f>IF(P94="","",IF(P94=0,"",SQRT(SUMIF(DMA!$DK$5:$DK$503,Graphs!$O94,DMA!DL$5:DL$503))/COUNTIF(DMA!$DK$5:$DK$503,Graphs!$O94)))</f>
        <v/>
      </c>
      <c r="BD94" s="168" t="str">
        <f>IF(Q94="","",IF(Q94=0,"",SQRT(SUMIF(DMA!$DK$5:$DK$503,Graphs!$O94,DMA!DM$5:DM$503))/COUNTIF(DMA!$DK$5:$DK$503,Graphs!$O94)))</f>
        <v/>
      </c>
      <c r="BE94" s="169" t="str">
        <f>IF(R94="","",IF(R94=0,"",SQRT(SUMIF(DMA!$DK$5:$DK$503,Graphs!$O94,DMA!DN$5:DN$503))/COUNTIF(DMA!$DK$5:$DK$503,Graphs!$O94)))</f>
        <v/>
      </c>
      <c r="BF94" s="167" t="str">
        <f>IF($P94="","",IF(P94=0,"",AVERAGEIF(DMA!$N$5:$N$503,Graphs!$O94,DMA!O$5:O$503)))</f>
        <v/>
      </c>
      <c r="BG94" s="168" t="str">
        <f>IF($Q94="","",IF(Q94=0,"",AVERAGEIF(DMA!$N$5:$N$503,Graphs!$O94,DMA!P$5:P$503)))</f>
        <v/>
      </c>
      <c r="BH94" s="156" t="str">
        <f>IF($R94="","",IF(R94=0,"",AVERAGEIF(DMA!$N$5:$N$503,Graphs!$O94,DMA!Q$5:Q$503)))</f>
        <v/>
      </c>
    </row>
    <row r="95" spans="1:60" ht="15.5" x14ac:dyDescent="0.35">
      <c r="A95" s="65"/>
      <c r="B95" s="705" t="s">
        <v>213</v>
      </c>
      <c r="C95" s="705" t="s">
        <v>213</v>
      </c>
      <c r="D95" s="706" t="s">
        <v>213</v>
      </c>
      <c r="E95" s="707" t="s">
        <v>213</v>
      </c>
      <c r="F95" s="708" t="s">
        <v>213</v>
      </c>
      <c r="G95" s="709" t="s">
        <v>213</v>
      </c>
      <c r="H95" s="707" t="s">
        <v>213</v>
      </c>
      <c r="I95" s="708" t="s">
        <v>213</v>
      </c>
      <c r="J95" s="710" t="s">
        <v>213</v>
      </c>
      <c r="K95" s="707" t="s">
        <v>213</v>
      </c>
      <c r="L95" s="711" t="s">
        <v>213</v>
      </c>
      <c r="M95" s="712" t="s">
        <v>213</v>
      </c>
      <c r="N95" s="713" t="s">
        <v>213</v>
      </c>
      <c r="O95" s="707" t="s">
        <v>213</v>
      </c>
      <c r="P95" s="714" t="s">
        <v>213</v>
      </c>
      <c r="Q95" s="714" t="s">
        <v>213</v>
      </c>
      <c r="R95" s="714" t="s">
        <v>213</v>
      </c>
      <c r="S95" s="712" t="s">
        <v>213</v>
      </c>
      <c r="T95" s="715" t="s">
        <v>213</v>
      </c>
      <c r="U95" s="716" t="s">
        <v>213</v>
      </c>
      <c r="V95" s="169"/>
      <c r="W95" s="177"/>
      <c r="X95" s="195"/>
      <c r="Y95" s="210"/>
      <c r="Z95" s="211"/>
      <c r="AA95" s="160"/>
      <c r="AB95" s="212"/>
      <c r="AZ95" s="170" t="str">
        <f t="shared" si="9"/>
        <v/>
      </c>
      <c r="BA95" s="171" t="str">
        <f t="shared" si="10"/>
        <v/>
      </c>
      <c r="BB95" s="157" t="str">
        <f t="shared" si="11"/>
        <v/>
      </c>
      <c r="BC95" s="203" t="str">
        <f>IF(P95="","",IF(P95=0,"",SQRT(SUMIF(DMA!$DK$5:$DK$503,Graphs!$O95,DMA!DL$5:DL$503))/COUNTIF(DMA!$DK$5:$DK$503,Graphs!$O95)))</f>
        <v/>
      </c>
      <c r="BD95" s="168" t="str">
        <f>IF(Q95="","",IF(Q95=0,"",SQRT(SUMIF(DMA!$DK$5:$DK$503,Graphs!$O95,DMA!DM$5:DM$503))/COUNTIF(DMA!$DK$5:$DK$503,Graphs!$O95)))</f>
        <v/>
      </c>
      <c r="BE95" s="169" t="str">
        <f>IF(R95="","",IF(R95=0,"",SQRT(SUMIF(DMA!$DK$5:$DK$503,Graphs!$O95,DMA!DN$5:DN$503))/COUNTIF(DMA!$DK$5:$DK$503,Graphs!$O95)))</f>
        <v/>
      </c>
      <c r="BF95" s="167" t="str">
        <f>IF($P95="","",IF(P95=0,"",AVERAGEIF(DMA!$N$5:$N$503,Graphs!$O95,DMA!O$5:O$503)))</f>
        <v/>
      </c>
      <c r="BG95" s="168" t="str">
        <f>IF($Q95="","",IF(Q95=0,"",AVERAGEIF(DMA!$N$5:$N$503,Graphs!$O95,DMA!P$5:P$503)))</f>
        <v/>
      </c>
      <c r="BH95" s="156" t="str">
        <f>IF($R95="","",IF(R95=0,"",AVERAGEIF(DMA!$N$5:$N$503,Graphs!$O95,DMA!Q$5:Q$503)))</f>
        <v/>
      </c>
    </row>
    <row r="96" spans="1:60" ht="15.5" x14ac:dyDescent="0.35">
      <c r="A96" s="65"/>
      <c r="B96" s="705" t="s">
        <v>213</v>
      </c>
      <c r="C96" s="705" t="s">
        <v>213</v>
      </c>
      <c r="D96" s="706" t="s">
        <v>213</v>
      </c>
      <c r="E96" s="707" t="s">
        <v>213</v>
      </c>
      <c r="F96" s="708" t="s">
        <v>213</v>
      </c>
      <c r="G96" s="709" t="s">
        <v>213</v>
      </c>
      <c r="H96" s="707" t="s">
        <v>213</v>
      </c>
      <c r="I96" s="708" t="s">
        <v>213</v>
      </c>
      <c r="J96" s="710" t="s">
        <v>213</v>
      </c>
      <c r="K96" s="707" t="s">
        <v>213</v>
      </c>
      <c r="L96" s="711" t="s">
        <v>213</v>
      </c>
      <c r="M96" s="712" t="s">
        <v>213</v>
      </c>
      <c r="N96" s="713" t="s">
        <v>213</v>
      </c>
      <c r="O96" s="707" t="s">
        <v>213</v>
      </c>
      <c r="P96" s="714" t="s">
        <v>213</v>
      </c>
      <c r="Q96" s="714" t="s">
        <v>213</v>
      </c>
      <c r="R96" s="714" t="s">
        <v>213</v>
      </c>
      <c r="S96" s="712" t="s">
        <v>213</v>
      </c>
      <c r="T96" s="715" t="s">
        <v>213</v>
      </c>
      <c r="U96" s="716" t="s">
        <v>213</v>
      </c>
      <c r="V96" s="169"/>
      <c r="W96" s="177"/>
      <c r="X96" s="195"/>
      <c r="Y96" s="210"/>
      <c r="Z96" s="211"/>
      <c r="AA96" s="160"/>
      <c r="AB96" s="212"/>
      <c r="AZ96" s="170" t="str">
        <f t="shared" si="9"/>
        <v/>
      </c>
      <c r="BA96" s="171" t="str">
        <f t="shared" si="10"/>
        <v/>
      </c>
      <c r="BB96" s="157" t="str">
        <f t="shared" si="11"/>
        <v/>
      </c>
      <c r="BC96" s="203" t="str">
        <f>IF(P96="","",IF(P96=0,"",SQRT(SUMIF(DMA!$DK$5:$DK$503,Graphs!$O96,DMA!DL$5:DL$503))/COUNTIF(DMA!$DK$5:$DK$503,Graphs!$O96)))</f>
        <v/>
      </c>
      <c r="BD96" s="168" t="str">
        <f>IF(Q96="","",IF(Q96=0,"",SQRT(SUMIF(DMA!$DK$5:$DK$503,Graphs!$O96,DMA!DM$5:DM$503))/COUNTIF(DMA!$DK$5:$DK$503,Graphs!$O96)))</f>
        <v/>
      </c>
      <c r="BE96" s="169" t="str">
        <f>IF(R96="","",IF(R96=0,"",SQRT(SUMIF(DMA!$DK$5:$DK$503,Graphs!$O96,DMA!DN$5:DN$503))/COUNTIF(DMA!$DK$5:$DK$503,Graphs!$O96)))</f>
        <v/>
      </c>
      <c r="BF96" s="167" t="str">
        <f>IF($P96="","",IF(P96=0,"",AVERAGEIF(DMA!$N$5:$N$503,Graphs!$O96,DMA!O$5:O$503)))</f>
        <v/>
      </c>
      <c r="BG96" s="168" t="str">
        <f>IF($Q96="","",IF(Q96=0,"",AVERAGEIF(DMA!$N$5:$N$503,Graphs!$O96,DMA!P$5:P$503)))</f>
        <v/>
      </c>
      <c r="BH96" s="156" t="str">
        <f>IF($R96="","",IF(R96=0,"",AVERAGEIF(DMA!$N$5:$N$503,Graphs!$O96,DMA!Q$5:Q$503)))</f>
        <v/>
      </c>
    </row>
    <row r="97" spans="1:60" ht="15.5" x14ac:dyDescent="0.35">
      <c r="A97" s="65"/>
      <c r="B97" s="705" t="s">
        <v>213</v>
      </c>
      <c r="C97" s="705" t="s">
        <v>213</v>
      </c>
      <c r="D97" s="706" t="s">
        <v>213</v>
      </c>
      <c r="E97" s="707" t="s">
        <v>213</v>
      </c>
      <c r="F97" s="708" t="s">
        <v>213</v>
      </c>
      <c r="G97" s="709" t="s">
        <v>213</v>
      </c>
      <c r="H97" s="707" t="s">
        <v>213</v>
      </c>
      <c r="I97" s="708" t="s">
        <v>213</v>
      </c>
      <c r="J97" s="710" t="s">
        <v>213</v>
      </c>
      <c r="K97" s="707" t="s">
        <v>213</v>
      </c>
      <c r="L97" s="711" t="s">
        <v>213</v>
      </c>
      <c r="M97" s="712" t="s">
        <v>213</v>
      </c>
      <c r="N97" s="713" t="s">
        <v>213</v>
      </c>
      <c r="O97" s="707" t="s">
        <v>213</v>
      </c>
      <c r="P97" s="714" t="s">
        <v>213</v>
      </c>
      <c r="Q97" s="714" t="s">
        <v>213</v>
      </c>
      <c r="R97" s="714" t="s">
        <v>213</v>
      </c>
      <c r="S97" s="712" t="s">
        <v>213</v>
      </c>
      <c r="T97" s="715" t="s">
        <v>213</v>
      </c>
      <c r="U97" s="716" t="s">
        <v>213</v>
      </c>
      <c r="V97" s="169"/>
      <c r="W97" s="177"/>
      <c r="X97" s="195"/>
      <c r="Y97" s="210"/>
      <c r="Z97" s="211"/>
      <c r="AA97" s="160"/>
      <c r="AB97" s="212"/>
      <c r="AZ97" s="170" t="str">
        <f t="shared" si="9"/>
        <v/>
      </c>
      <c r="BA97" s="171" t="str">
        <f t="shared" si="10"/>
        <v/>
      </c>
      <c r="BB97" s="157" t="str">
        <f t="shared" si="11"/>
        <v/>
      </c>
      <c r="BC97" s="203" t="str">
        <f>IF(P97="","",IF(P97=0,"",SQRT(SUMIF(DMA!$DK$5:$DK$503,Graphs!$O97,DMA!DL$5:DL$503))/COUNTIF(DMA!$DK$5:$DK$503,Graphs!$O97)))</f>
        <v/>
      </c>
      <c r="BD97" s="168" t="str">
        <f>IF(Q97="","",IF(Q97=0,"",SQRT(SUMIF(DMA!$DK$5:$DK$503,Graphs!$O97,DMA!DM$5:DM$503))/COUNTIF(DMA!$DK$5:$DK$503,Graphs!$O97)))</f>
        <v/>
      </c>
      <c r="BE97" s="169" t="str">
        <f>IF(R97="","",IF(R97=0,"",SQRT(SUMIF(DMA!$DK$5:$DK$503,Graphs!$O97,DMA!DN$5:DN$503))/COUNTIF(DMA!$DK$5:$DK$503,Graphs!$O97)))</f>
        <v/>
      </c>
      <c r="BF97" s="167" t="str">
        <f>IF($P97="","",IF(P97=0,"",AVERAGEIF(DMA!$N$5:$N$503,Graphs!$O97,DMA!O$5:O$503)))</f>
        <v/>
      </c>
      <c r="BG97" s="168" t="str">
        <f>IF($Q97="","",IF(Q97=0,"",AVERAGEIF(DMA!$N$5:$N$503,Graphs!$O97,DMA!P$5:P$503)))</f>
        <v/>
      </c>
      <c r="BH97" s="156" t="str">
        <f>IF($R97="","",IF(R97=0,"",AVERAGEIF(DMA!$N$5:$N$503,Graphs!$O97,DMA!Q$5:Q$503)))</f>
        <v/>
      </c>
    </row>
    <row r="98" spans="1:60" ht="15.5" x14ac:dyDescent="0.35">
      <c r="A98" s="65"/>
      <c r="B98" s="705" t="s">
        <v>213</v>
      </c>
      <c r="C98" s="705" t="s">
        <v>213</v>
      </c>
      <c r="D98" s="706" t="s">
        <v>213</v>
      </c>
      <c r="E98" s="707" t="s">
        <v>213</v>
      </c>
      <c r="F98" s="708" t="s">
        <v>213</v>
      </c>
      <c r="G98" s="709" t="s">
        <v>213</v>
      </c>
      <c r="H98" s="707" t="s">
        <v>213</v>
      </c>
      <c r="I98" s="708" t="s">
        <v>213</v>
      </c>
      <c r="J98" s="710" t="s">
        <v>213</v>
      </c>
      <c r="K98" s="707" t="s">
        <v>213</v>
      </c>
      <c r="L98" s="711" t="s">
        <v>213</v>
      </c>
      <c r="M98" s="712" t="s">
        <v>213</v>
      </c>
      <c r="N98" s="713" t="s">
        <v>213</v>
      </c>
      <c r="O98" s="707" t="s">
        <v>213</v>
      </c>
      <c r="P98" s="714" t="s">
        <v>213</v>
      </c>
      <c r="Q98" s="714" t="s">
        <v>213</v>
      </c>
      <c r="R98" s="714" t="s">
        <v>213</v>
      </c>
      <c r="S98" s="712" t="s">
        <v>213</v>
      </c>
      <c r="T98" s="715" t="s">
        <v>213</v>
      </c>
      <c r="U98" s="716" t="s">
        <v>213</v>
      </c>
      <c r="V98" s="169"/>
      <c r="W98" s="177"/>
      <c r="X98" s="195"/>
      <c r="Y98" s="210"/>
      <c r="Z98" s="211"/>
      <c r="AA98" s="160"/>
      <c r="AB98" s="212"/>
      <c r="AZ98" s="170" t="str">
        <f t="shared" si="9"/>
        <v/>
      </c>
      <c r="BA98" s="171" t="str">
        <f t="shared" si="10"/>
        <v/>
      </c>
      <c r="BB98" s="157" t="str">
        <f t="shared" si="11"/>
        <v/>
      </c>
      <c r="BC98" s="203" t="str">
        <f>IF(P98="","",IF(P98=0,"",SQRT(SUMIF(DMA!$DK$5:$DK$503,Graphs!$O98,DMA!DL$5:DL$503))/COUNTIF(DMA!$DK$5:$DK$503,Graphs!$O98)))</f>
        <v/>
      </c>
      <c r="BD98" s="168" t="str">
        <f>IF(Q98="","",IF(Q98=0,"",SQRT(SUMIF(DMA!$DK$5:$DK$503,Graphs!$O98,DMA!DM$5:DM$503))/COUNTIF(DMA!$DK$5:$DK$503,Graphs!$O98)))</f>
        <v/>
      </c>
      <c r="BE98" s="169" t="str">
        <f>IF(R98="","",IF(R98=0,"",SQRT(SUMIF(DMA!$DK$5:$DK$503,Graphs!$O98,DMA!DN$5:DN$503))/COUNTIF(DMA!$DK$5:$DK$503,Graphs!$O98)))</f>
        <v/>
      </c>
      <c r="BF98" s="167" t="str">
        <f>IF($P98="","",IF(P98=0,"",AVERAGEIF(DMA!$N$5:$N$503,Graphs!$O98,DMA!O$5:O$503)))</f>
        <v/>
      </c>
      <c r="BG98" s="168" t="str">
        <f>IF($Q98="","",IF(Q98=0,"",AVERAGEIF(DMA!$N$5:$N$503,Graphs!$O98,DMA!P$5:P$503)))</f>
        <v/>
      </c>
      <c r="BH98" s="156" t="str">
        <f>IF($R98="","",IF(R98=0,"",AVERAGEIF(DMA!$N$5:$N$503,Graphs!$O98,DMA!Q$5:Q$503)))</f>
        <v/>
      </c>
    </row>
    <row r="99" spans="1:60" ht="15.5" x14ac:dyDescent="0.35">
      <c r="A99" s="65"/>
      <c r="B99" s="705" t="s">
        <v>213</v>
      </c>
      <c r="C99" s="705" t="s">
        <v>213</v>
      </c>
      <c r="D99" s="706" t="s">
        <v>213</v>
      </c>
      <c r="E99" s="707" t="s">
        <v>213</v>
      </c>
      <c r="F99" s="708" t="s">
        <v>213</v>
      </c>
      <c r="G99" s="709" t="s">
        <v>213</v>
      </c>
      <c r="H99" s="707" t="s">
        <v>213</v>
      </c>
      <c r="I99" s="708" t="s">
        <v>213</v>
      </c>
      <c r="J99" s="710" t="s">
        <v>213</v>
      </c>
      <c r="K99" s="707" t="s">
        <v>213</v>
      </c>
      <c r="L99" s="711" t="s">
        <v>213</v>
      </c>
      <c r="M99" s="712" t="s">
        <v>213</v>
      </c>
      <c r="N99" s="713" t="s">
        <v>213</v>
      </c>
      <c r="O99" s="707" t="s">
        <v>213</v>
      </c>
      <c r="P99" s="714" t="s">
        <v>213</v>
      </c>
      <c r="Q99" s="714" t="s">
        <v>213</v>
      </c>
      <c r="R99" s="714" t="s">
        <v>213</v>
      </c>
      <c r="S99" s="712" t="s">
        <v>213</v>
      </c>
      <c r="T99" s="715" t="s">
        <v>213</v>
      </c>
      <c r="U99" s="716" t="s">
        <v>213</v>
      </c>
      <c r="V99" s="169"/>
      <c r="W99" s="177"/>
      <c r="X99" s="195"/>
      <c r="Y99" s="210"/>
      <c r="Z99" s="211"/>
      <c r="AA99" s="160"/>
      <c r="AB99" s="212"/>
      <c r="AZ99" s="170" t="str">
        <f t="shared" si="9"/>
        <v/>
      </c>
      <c r="BA99" s="171" t="str">
        <f t="shared" si="10"/>
        <v/>
      </c>
      <c r="BB99" s="157" t="str">
        <f t="shared" si="11"/>
        <v/>
      </c>
      <c r="BC99" s="203" t="str">
        <f>IF(P99="","",IF(P99=0,"",SQRT(SUMIF(DMA!$DK$5:$DK$503,Graphs!$O99,DMA!DL$5:DL$503))/COUNTIF(DMA!$DK$5:$DK$503,Graphs!$O99)))</f>
        <v/>
      </c>
      <c r="BD99" s="168" t="str">
        <f>IF(Q99="","",IF(Q99=0,"",SQRT(SUMIF(DMA!$DK$5:$DK$503,Graphs!$O99,DMA!DM$5:DM$503))/COUNTIF(DMA!$DK$5:$DK$503,Graphs!$O99)))</f>
        <v/>
      </c>
      <c r="BE99" s="169" t="str">
        <f>IF(R99="","",IF(R99=0,"",SQRT(SUMIF(DMA!$DK$5:$DK$503,Graphs!$O99,DMA!DN$5:DN$503))/COUNTIF(DMA!$DK$5:$DK$503,Graphs!$O99)))</f>
        <v/>
      </c>
      <c r="BF99" s="167" t="str">
        <f>IF($P99="","",IF(P99=0,"",AVERAGEIF(DMA!$N$5:$N$503,Graphs!$O99,DMA!O$5:O$503)))</f>
        <v/>
      </c>
      <c r="BG99" s="168" t="str">
        <f>IF($Q99="","",IF(Q99=0,"",AVERAGEIF(DMA!$N$5:$N$503,Graphs!$O99,DMA!P$5:P$503)))</f>
        <v/>
      </c>
      <c r="BH99" s="156" t="str">
        <f>IF($R99="","",IF(R99=0,"",AVERAGEIF(DMA!$N$5:$N$503,Graphs!$O99,DMA!Q$5:Q$503)))</f>
        <v/>
      </c>
    </row>
    <row r="100" spans="1:60" ht="15.5" x14ac:dyDescent="0.35">
      <c r="A100" s="65"/>
      <c r="B100" s="705" t="s">
        <v>213</v>
      </c>
      <c r="C100" s="705" t="s">
        <v>213</v>
      </c>
      <c r="D100" s="706" t="s">
        <v>213</v>
      </c>
      <c r="E100" s="707" t="s">
        <v>213</v>
      </c>
      <c r="F100" s="708" t="s">
        <v>213</v>
      </c>
      <c r="G100" s="709" t="s">
        <v>213</v>
      </c>
      <c r="H100" s="707" t="s">
        <v>213</v>
      </c>
      <c r="I100" s="708" t="s">
        <v>213</v>
      </c>
      <c r="J100" s="710" t="s">
        <v>213</v>
      </c>
      <c r="K100" s="707" t="s">
        <v>213</v>
      </c>
      <c r="L100" s="711" t="s">
        <v>213</v>
      </c>
      <c r="M100" s="712" t="s">
        <v>213</v>
      </c>
      <c r="N100" s="713" t="s">
        <v>213</v>
      </c>
      <c r="O100" s="707" t="s">
        <v>213</v>
      </c>
      <c r="P100" s="714" t="s">
        <v>213</v>
      </c>
      <c r="Q100" s="714" t="s">
        <v>213</v>
      </c>
      <c r="R100" s="714" t="s">
        <v>213</v>
      </c>
      <c r="S100" s="712" t="s">
        <v>213</v>
      </c>
      <c r="T100" s="715" t="s">
        <v>213</v>
      </c>
      <c r="U100" s="716" t="s">
        <v>213</v>
      </c>
      <c r="V100" s="169"/>
      <c r="W100" s="177"/>
      <c r="X100" s="195"/>
      <c r="Y100" s="210"/>
      <c r="Z100" s="211"/>
      <c r="AA100" s="160"/>
      <c r="AB100" s="212"/>
      <c r="AZ100" s="170" t="str">
        <f t="shared" si="9"/>
        <v/>
      </c>
      <c r="BA100" s="171" t="str">
        <f t="shared" si="10"/>
        <v/>
      </c>
      <c r="BB100" s="157" t="str">
        <f t="shared" si="11"/>
        <v/>
      </c>
      <c r="BC100" s="203" t="str">
        <f>IF(P100="","",IF(P100=0,"",SQRT(SUMIF(DMA!$DK$5:$DK$503,Graphs!$O100,DMA!DL$5:DL$503))/COUNTIF(DMA!$DK$5:$DK$503,Graphs!$O100)))</f>
        <v/>
      </c>
      <c r="BD100" s="168" t="str">
        <f>IF(Q100="","",IF(Q100=0,"",SQRT(SUMIF(DMA!$DK$5:$DK$503,Graphs!$O100,DMA!DM$5:DM$503))/COUNTIF(DMA!$DK$5:$DK$503,Graphs!$O100)))</f>
        <v/>
      </c>
      <c r="BE100" s="169" t="str">
        <f>IF(R100="","",IF(R100=0,"",SQRT(SUMIF(DMA!$DK$5:$DK$503,Graphs!$O100,DMA!DN$5:DN$503))/COUNTIF(DMA!$DK$5:$DK$503,Graphs!$O100)))</f>
        <v/>
      </c>
      <c r="BF100" s="167" t="str">
        <f>IF($P100="","",IF(P100=0,"",AVERAGEIF(DMA!$N$5:$N$503,Graphs!$O100,DMA!O$5:O$503)))</f>
        <v/>
      </c>
      <c r="BG100" s="168" t="str">
        <f>IF($Q100="","",IF(Q100=0,"",AVERAGEIF(DMA!$N$5:$N$503,Graphs!$O100,DMA!P$5:P$503)))</f>
        <v/>
      </c>
      <c r="BH100" s="156" t="str">
        <f>IF($R100="","",IF(R100=0,"",AVERAGEIF(DMA!$N$5:$N$503,Graphs!$O100,DMA!Q$5:Q$503)))</f>
        <v/>
      </c>
    </row>
    <row r="101" spans="1:60" ht="15.5" x14ac:dyDescent="0.35">
      <c r="A101" s="65"/>
      <c r="B101" s="705" t="s">
        <v>213</v>
      </c>
      <c r="C101" s="705" t="s">
        <v>213</v>
      </c>
      <c r="D101" s="706" t="s">
        <v>213</v>
      </c>
      <c r="E101" s="707" t="s">
        <v>213</v>
      </c>
      <c r="F101" s="708" t="s">
        <v>213</v>
      </c>
      <c r="G101" s="709" t="s">
        <v>213</v>
      </c>
      <c r="H101" s="707" t="s">
        <v>213</v>
      </c>
      <c r="I101" s="708" t="s">
        <v>213</v>
      </c>
      <c r="J101" s="710" t="s">
        <v>213</v>
      </c>
      <c r="K101" s="707" t="s">
        <v>213</v>
      </c>
      <c r="L101" s="711" t="s">
        <v>213</v>
      </c>
      <c r="M101" s="712" t="s">
        <v>213</v>
      </c>
      <c r="N101" s="713" t="s">
        <v>213</v>
      </c>
      <c r="O101" s="707" t="s">
        <v>213</v>
      </c>
      <c r="P101" s="714" t="s">
        <v>213</v>
      </c>
      <c r="Q101" s="714" t="s">
        <v>213</v>
      </c>
      <c r="R101" s="714" t="s">
        <v>213</v>
      </c>
      <c r="S101" s="712" t="s">
        <v>213</v>
      </c>
      <c r="T101" s="715" t="s">
        <v>213</v>
      </c>
      <c r="U101" s="716" t="s">
        <v>213</v>
      </c>
      <c r="V101" s="169"/>
      <c r="W101" s="177"/>
      <c r="X101" s="195"/>
      <c r="Y101" s="210"/>
      <c r="Z101" s="211"/>
      <c r="AA101" s="160"/>
      <c r="AB101" s="212"/>
      <c r="AZ101" s="170" t="str">
        <f t="shared" si="9"/>
        <v/>
      </c>
      <c r="BA101" s="171" t="str">
        <f t="shared" si="10"/>
        <v/>
      </c>
      <c r="BB101" s="157" t="str">
        <f t="shared" si="11"/>
        <v/>
      </c>
      <c r="BC101" s="203" t="str">
        <f>IF(P101="","",IF(P101=0,"",SQRT(SUMIF(DMA!$DK$5:$DK$503,Graphs!$O101,DMA!DL$5:DL$503))/COUNTIF(DMA!$DK$5:$DK$503,Graphs!$O101)))</f>
        <v/>
      </c>
      <c r="BD101" s="168" t="str">
        <f>IF(Q101="","",IF(Q101=0,"",SQRT(SUMIF(DMA!$DK$5:$DK$503,Graphs!$O101,DMA!DM$5:DM$503))/COUNTIF(DMA!$DK$5:$DK$503,Graphs!$O101)))</f>
        <v/>
      </c>
      <c r="BE101" s="169" t="str">
        <f>IF(R101="","",IF(R101=0,"",SQRT(SUMIF(DMA!$DK$5:$DK$503,Graphs!$O101,DMA!DN$5:DN$503))/COUNTIF(DMA!$DK$5:$DK$503,Graphs!$O101)))</f>
        <v/>
      </c>
      <c r="BF101" s="167" t="str">
        <f>IF($P101="","",IF(P101=0,"",AVERAGEIF(DMA!$N$5:$N$503,Graphs!$O101,DMA!O$5:O$503)))</f>
        <v/>
      </c>
      <c r="BG101" s="168" t="str">
        <f>IF($Q101="","",IF(Q101=0,"",AVERAGEIF(DMA!$N$5:$N$503,Graphs!$O101,DMA!P$5:P$503)))</f>
        <v/>
      </c>
      <c r="BH101" s="156" t="str">
        <f>IF($R101="","",IF(R101=0,"",AVERAGEIF(DMA!$N$5:$N$503,Graphs!$O101,DMA!Q$5:Q$503)))</f>
        <v/>
      </c>
    </row>
    <row r="102" spans="1:60" ht="15.5" x14ac:dyDescent="0.35">
      <c r="A102" s="65"/>
      <c r="B102" s="705" t="s">
        <v>213</v>
      </c>
      <c r="C102" s="705" t="s">
        <v>213</v>
      </c>
      <c r="D102" s="706" t="s">
        <v>213</v>
      </c>
      <c r="E102" s="707" t="s">
        <v>213</v>
      </c>
      <c r="F102" s="708" t="s">
        <v>213</v>
      </c>
      <c r="G102" s="709" t="s">
        <v>213</v>
      </c>
      <c r="H102" s="707" t="s">
        <v>213</v>
      </c>
      <c r="I102" s="708" t="s">
        <v>213</v>
      </c>
      <c r="J102" s="710" t="s">
        <v>213</v>
      </c>
      <c r="K102" s="707" t="s">
        <v>213</v>
      </c>
      <c r="L102" s="711" t="s">
        <v>213</v>
      </c>
      <c r="M102" s="712" t="s">
        <v>213</v>
      </c>
      <c r="N102" s="713" t="s">
        <v>213</v>
      </c>
      <c r="O102" s="707" t="s">
        <v>213</v>
      </c>
      <c r="P102" s="714" t="s">
        <v>213</v>
      </c>
      <c r="Q102" s="714" t="s">
        <v>213</v>
      </c>
      <c r="R102" s="714" t="s">
        <v>213</v>
      </c>
      <c r="S102" s="712" t="s">
        <v>213</v>
      </c>
      <c r="T102" s="715" t="s">
        <v>213</v>
      </c>
      <c r="U102" s="716" t="s">
        <v>213</v>
      </c>
      <c r="V102" s="169"/>
      <c r="W102" s="177"/>
      <c r="X102" s="195"/>
      <c r="Y102" s="210"/>
      <c r="Z102" s="211"/>
      <c r="AA102" s="160"/>
      <c r="AB102" s="212"/>
      <c r="AZ102" s="170" t="str">
        <f t="shared" si="9"/>
        <v/>
      </c>
      <c r="BA102" s="171" t="str">
        <f t="shared" si="10"/>
        <v/>
      </c>
      <c r="BB102" s="157" t="str">
        <f t="shared" si="11"/>
        <v/>
      </c>
      <c r="BC102" s="203" t="str">
        <f>IF(P102="","",IF(P102=0,"",SQRT(SUMIF(DMA!$DK$5:$DK$503,Graphs!$O102,DMA!DL$5:DL$503))/COUNTIF(DMA!$DK$5:$DK$503,Graphs!$O102)))</f>
        <v/>
      </c>
      <c r="BD102" s="168" t="str">
        <f>IF(Q102="","",IF(Q102=0,"",SQRT(SUMIF(DMA!$DK$5:$DK$503,Graphs!$O102,DMA!DM$5:DM$503))/COUNTIF(DMA!$DK$5:$DK$503,Graphs!$O102)))</f>
        <v/>
      </c>
      <c r="BE102" s="169" t="str">
        <f>IF(R102="","",IF(R102=0,"",SQRT(SUMIF(DMA!$DK$5:$DK$503,Graphs!$O102,DMA!DN$5:DN$503))/COUNTIF(DMA!$DK$5:$DK$503,Graphs!$O102)))</f>
        <v/>
      </c>
      <c r="BF102" s="167" t="str">
        <f>IF($P102="","",IF(P102=0,"",AVERAGEIF(DMA!$N$5:$N$503,Graphs!$O102,DMA!O$5:O$503)))</f>
        <v/>
      </c>
      <c r="BG102" s="168" t="str">
        <f>IF($Q102="","",IF(Q102=0,"",AVERAGEIF(DMA!$N$5:$N$503,Graphs!$O102,DMA!P$5:P$503)))</f>
        <v/>
      </c>
      <c r="BH102" s="156" t="str">
        <f>IF($R102="","",IF(R102=0,"",AVERAGEIF(DMA!$N$5:$N$503,Graphs!$O102,DMA!Q$5:Q$503)))</f>
        <v/>
      </c>
    </row>
    <row r="103" spans="1:60" ht="15.5" x14ac:dyDescent="0.35">
      <c r="A103" s="65"/>
      <c r="B103" s="705" t="s">
        <v>213</v>
      </c>
      <c r="C103" s="705" t="s">
        <v>213</v>
      </c>
      <c r="D103" s="706" t="s">
        <v>213</v>
      </c>
      <c r="E103" s="707" t="s">
        <v>213</v>
      </c>
      <c r="F103" s="708" t="s">
        <v>213</v>
      </c>
      <c r="G103" s="709" t="s">
        <v>213</v>
      </c>
      <c r="H103" s="707" t="s">
        <v>213</v>
      </c>
      <c r="I103" s="708" t="s">
        <v>213</v>
      </c>
      <c r="J103" s="710" t="s">
        <v>213</v>
      </c>
      <c r="K103" s="707" t="s">
        <v>213</v>
      </c>
      <c r="L103" s="711" t="s">
        <v>213</v>
      </c>
      <c r="M103" s="712" t="s">
        <v>213</v>
      </c>
      <c r="N103" s="713" t="s">
        <v>213</v>
      </c>
      <c r="O103" s="707" t="s">
        <v>213</v>
      </c>
      <c r="P103" s="714" t="s">
        <v>213</v>
      </c>
      <c r="Q103" s="714" t="s">
        <v>213</v>
      </c>
      <c r="R103" s="714" t="s">
        <v>213</v>
      </c>
      <c r="S103" s="712" t="s">
        <v>213</v>
      </c>
      <c r="T103" s="715" t="s">
        <v>213</v>
      </c>
      <c r="U103" s="716" t="s">
        <v>213</v>
      </c>
      <c r="V103" s="169"/>
      <c r="W103" s="177"/>
      <c r="X103" s="195"/>
      <c r="Y103" s="210"/>
      <c r="Z103" s="211"/>
      <c r="AA103" s="160"/>
      <c r="AB103" s="212"/>
      <c r="AZ103" s="170" t="str">
        <f t="shared" si="9"/>
        <v/>
      </c>
      <c r="BA103" s="171" t="str">
        <f t="shared" si="10"/>
        <v/>
      </c>
      <c r="BB103" s="157" t="str">
        <f t="shared" si="11"/>
        <v/>
      </c>
      <c r="BC103" s="203" t="str">
        <f>IF(P103="","",IF(P103=0,"",SQRT(SUMIF(DMA!$DK$5:$DK$503,Graphs!$O103,DMA!DL$5:DL$503))/COUNTIF(DMA!$DK$5:$DK$503,Graphs!$O103)))</f>
        <v/>
      </c>
      <c r="BD103" s="168" t="str">
        <f>IF(Q103="","",IF(Q103=0,"",SQRT(SUMIF(DMA!$DK$5:$DK$503,Graphs!$O103,DMA!DM$5:DM$503))/COUNTIF(DMA!$DK$5:$DK$503,Graphs!$O103)))</f>
        <v/>
      </c>
      <c r="BE103" s="169" t="str">
        <f>IF(R103="","",IF(R103=0,"",SQRT(SUMIF(DMA!$DK$5:$DK$503,Graphs!$O103,DMA!DN$5:DN$503))/COUNTIF(DMA!$DK$5:$DK$503,Graphs!$O103)))</f>
        <v/>
      </c>
      <c r="BF103" s="167" t="str">
        <f>IF($P103="","",IF(P103=0,"",AVERAGEIF(DMA!$N$5:$N$503,Graphs!$O103,DMA!O$5:O$503)))</f>
        <v/>
      </c>
      <c r="BG103" s="168" t="str">
        <f>IF($Q103="","",IF(Q103=0,"",AVERAGEIF(DMA!$N$5:$N$503,Graphs!$O103,DMA!P$5:P$503)))</f>
        <v/>
      </c>
      <c r="BH103" s="156" t="str">
        <f>IF($R103="","",IF(R103=0,"",AVERAGEIF(DMA!$N$5:$N$503,Graphs!$O103,DMA!Q$5:Q$503)))</f>
        <v/>
      </c>
    </row>
    <row r="104" spans="1:60" ht="15.5" x14ac:dyDescent="0.35">
      <c r="A104" s="65"/>
      <c r="B104" s="705" t="s">
        <v>213</v>
      </c>
      <c r="C104" s="705" t="s">
        <v>213</v>
      </c>
      <c r="D104" s="706" t="s">
        <v>213</v>
      </c>
      <c r="E104" s="707" t="s">
        <v>213</v>
      </c>
      <c r="F104" s="708" t="s">
        <v>213</v>
      </c>
      <c r="G104" s="709" t="s">
        <v>213</v>
      </c>
      <c r="H104" s="707" t="s">
        <v>213</v>
      </c>
      <c r="I104" s="708" t="s">
        <v>213</v>
      </c>
      <c r="J104" s="710" t="s">
        <v>213</v>
      </c>
      <c r="K104" s="707" t="s">
        <v>213</v>
      </c>
      <c r="L104" s="711" t="s">
        <v>213</v>
      </c>
      <c r="M104" s="712" t="s">
        <v>213</v>
      </c>
      <c r="N104" s="713" t="s">
        <v>213</v>
      </c>
      <c r="O104" s="707" t="s">
        <v>213</v>
      </c>
      <c r="P104" s="714" t="s">
        <v>213</v>
      </c>
      <c r="Q104" s="714" t="s">
        <v>213</v>
      </c>
      <c r="R104" s="714" t="s">
        <v>213</v>
      </c>
      <c r="S104" s="712" t="s">
        <v>213</v>
      </c>
      <c r="T104" s="715" t="s">
        <v>213</v>
      </c>
      <c r="U104" s="716" t="s">
        <v>213</v>
      </c>
      <c r="V104" s="169"/>
      <c r="W104" s="177"/>
      <c r="X104" s="195"/>
      <c r="Y104" s="210"/>
      <c r="Z104" s="211"/>
      <c r="AA104" s="160"/>
      <c r="AB104" s="212"/>
      <c r="AZ104" s="170" t="str">
        <f t="shared" si="9"/>
        <v/>
      </c>
      <c r="BA104" s="171" t="str">
        <f t="shared" si="10"/>
        <v/>
      </c>
      <c r="BB104" s="157" t="str">
        <f t="shared" si="11"/>
        <v/>
      </c>
      <c r="BC104" s="203" t="str">
        <f>IF(P104="","",IF(P104=0,"",SQRT(SUMIF(DMA!$DK$5:$DK$503,Graphs!$O104,DMA!DL$5:DL$503))/COUNTIF(DMA!$DK$5:$DK$503,Graphs!$O104)))</f>
        <v/>
      </c>
      <c r="BD104" s="168" t="str">
        <f>IF(Q104="","",IF(Q104=0,"",SQRT(SUMIF(DMA!$DK$5:$DK$503,Graphs!$O104,DMA!DM$5:DM$503))/COUNTIF(DMA!$DK$5:$DK$503,Graphs!$O104)))</f>
        <v/>
      </c>
      <c r="BE104" s="169" t="str">
        <f>IF(R104="","",IF(R104=0,"",SQRT(SUMIF(DMA!$DK$5:$DK$503,Graphs!$O104,DMA!DN$5:DN$503))/COUNTIF(DMA!$DK$5:$DK$503,Graphs!$O104)))</f>
        <v/>
      </c>
      <c r="BF104" s="167" t="str">
        <f>IF($P104="","",IF(P104=0,"",AVERAGEIF(DMA!$N$5:$N$503,Graphs!$O104,DMA!O$5:O$503)))</f>
        <v/>
      </c>
      <c r="BG104" s="168" t="str">
        <f>IF($Q104="","",IF(Q104=0,"",AVERAGEIF(DMA!$N$5:$N$503,Graphs!$O104,DMA!P$5:P$503)))</f>
        <v/>
      </c>
      <c r="BH104" s="156" t="str">
        <f>IF($R104="","",IF(R104=0,"",AVERAGEIF(DMA!$N$5:$N$503,Graphs!$O104,DMA!Q$5:Q$503)))</f>
        <v/>
      </c>
    </row>
    <row r="105" spans="1:60" ht="15.5" x14ac:dyDescent="0.35">
      <c r="A105" s="65"/>
      <c r="B105" s="705" t="s">
        <v>213</v>
      </c>
      <c r="C105" s="705" t="s">
        <v>213</v>
      </c>
      <c r="D105" s="706" t="s">
        <v>213</v>
      </c>
      <c r="E105" s="707" t="s">
        <v>213</v>
      </c>
      <c r="F105" s="708" t="s">
        <v>213</v>
      </c>
      <c r="G105" s="709" t="s">
        <v>213</v>
      </c>
      <c r="H105" s="707" t="s">
        <v>213</v>
      </c>
      <c r="I105" s="708" t="s">
        <v>213</v>
      </c>
      <c r="J105" s="710" t="s">
        <v>213</v>
      </c>
      <c r="K105" s="707" t="s">
        <v>213</v>
      </c>
      <c r="L105" s="711" t="s">
        <v>213</v>
      </c>
      <c r="M105" s="712" t="s">
        <v>213</v>
      </c>
      <c r="N105" s="713" t="s">
        <v>213</v>
      </c>
      <c r="O105" s="707" t="s">
        <v>213</v>
      </c>
      <c r="P105" s="714" t="s">
        <v>213</v>
      </c>
      <c r="Q105" s="714" t="s">
        <v>213</v>
      </c>
      <c r="R105" s="714" t="s">
        <v>213</v>
      </c>
      <c r="S105" s="712" t="s">
        <v>213</v>
      </c>
      <c r="T105" s="715" t="s">
        <v>213</v>
      </c>
      <c r="U105" s="716" t="s">
        <v>213</v>
      </c>
      <c r="V105" s="169"/>
      <c r="W105" s="177"/>
      <c r="X105" s="195"/>
      <c r="Y105" s="210"/>
      <c r="Z105" s="211"/>
      <c r="AA105" s="160"/>
      <c r="AB105" s="212"/>
      <c r="AZ105" s="170" t="str">
        <f t="shared" si="9"/>
        <v/>
      </c>
      <c r="BA105" s="171" t="str">
        <f t="shared" si="10"/>
        <v/>
      </c>
      <c r="BB105" s="157" t="str">
        <f t="shared" si="11"/>
        <v/>
      </c>
      <c r="BC105" s="203" t="str">
        <f>IF(P105="","",IF(P105=0,"",SQRT(SUMIF(DMA!$DK$5:$DK$503,Graphs!$O105,DMA!DL$5:DL$503))/COUNTIF(DMA!$DK$5:$DK$503,Graphs!$O105)))</f>
        <v/>
      </c>
      <c r="BD105" s="168" t="str">
        <f>IF(Q105="","",IF(Q105=0,"",SQRT(SUMIF(DMA!$DK$5:$DK$503,Graphs!$O105,DMA!DM$5:DM$503))/COUNTIF(DMA!$DK$5:$DK$503,Graphs!$O105)))</f>
        <v/>
      </c>
      <c r="BE105" s="169" t="str">
        <f>IF(R105="","",IF(R105=0,"",SQRT(SUMIF(DMA!$DK$5:$DK$503,Graphs!$O105,DMA!DN$5:DN$503))/COUNTIF(DMA!$DK$5:$DK$503,Graphs!$O105)))</f>
        <v/>
      </c>
      <c r="BF105" s="167" t="str">
        <f>IF($P105="","",IF(P105=0,"",AVERAGEIF(DMA!$N$5:$N$503,Graphs!$O105,DMA!O$5:O$503)))</f>
        <v/>
      </c>
      <c r="BG105" s="168" t="str">
        <f>IF($Q105="","",IF(Q105=0,"",AVERAGEIF(DMA!$N$5:$N$503,Graphs!$O105,DMA!P$5:P$503)))</f>
        <v/>
      </c>
      <c r="BH105" s="156" t="str">
        <f>IF($R105="","",IF(R105=0,"",AVERAGEIF(DMA!$N$5:$N$503,Graphs!$O105,DMA!Q$5:Q$503)))</f>
        <v/>
      </c>
    </row>
    <row r="106" spans="1:60" ht="15.5" x14ac:dyDescent="0.35">
      <c r="A106" s="65"/>
      <c r="B106" s="705" t="s">
        <v>213</v>
      </c>
      <c r="C106" s="705" t="s">
        <v>213</v>
      </c>
      <c r="D106" s="706" t="s">
        <v>213</v>
      </c>
      <c r="E106" s="707" t="s">
        <v>213</v>
      </c>
      <c r="F106" s="708" t="s">
        <v>213</v>
      </c>
      <c r="G106" s="709" t="s">
        <v>213</v>
      </c>
      <c r="H106" s="707" t="s">
        <v>213</v>
      </c>
      <c r="I106" s="708" t="s">
        <v>213</v>
      </c>
      <c r="J106" s="710" t="s">
        <v>213</v>
      </c>
      <c r="K106" s="707" t="s">
        <v>213</v>
      </c>
      <c r="L106" s="711" t="s">
        <v>213</v>
      </c>
      <c r="M106" s="712" t="s">
        <v>213</v>
      </c>
      <c r="N106" s="713" t="s">
        <v>213</v>
      </c>
      <c r="O106" s="707" t="s">
        <v>213</v>
      </c>
      <c r="P106" s="714" t="s">
        <v>213</v>
      </c>
      <c r="Q106" s="714" t="s">
        <v>213</v>
      </c>
      <c r="R106" s="714" t="s">
        <v>213</v>
      </c>
      <c r="S106" s="712" t="s">
        <v>213</v>
      </c>
      <c r="T106" s="715" t="s">
        <v>213</v>
      </c>
      <c r="U106" s="716" t="s">
        <v>213</v>
      </c>
      <c r="V106" s="169"/>
      <c r="W106" s="177"/>
      <c r="X106" s="195"/>
      <c r="Y106" s="210"/>
      <c r="Z106" s="211"/>
      <c r="AA106" s="160"/>
      <c r="AB106" s="212"/>
      <c r="AZ106" s="170" t="str">
        <f t="shared" si="9"/>
        <v/>
      </c>
      <c r="BA106" s="171" t="str">
        <f t="shared" si="10"/>
        <v/>
      </c>
      <c r="BB106" s="157" t="str">
        <f t="shared" si="11"/>
        <v/>
      </c>
      <c r="BC106" s="203" t="str">
        <f>IF(P106="","",IF(P106=0,"",SQRT(SUMIF(DMA!$DK$5:$DK$503,Graphs!$O106,DMA!DL$5:DL$503))/COUNTIF(DMA!$DK$5:$DK$503,Graphs!$O106)))</f>
        <v/>
      </c>
      <c r="BD106" s="168" t="str">
        <f>IF(Q106="","",IF(Q106=0,"",SQRT(SUMIF(DMA!$DK$5:$DK$503,Graphs!$O106,DMA!DM$5:DM$503))/COUNTIF(DMA!$DK$5:$DK$503,Graphs!$O106)))</f>
        <v/>
      </c>
      <c r="BE106" s="169" t="str">
        <f>IF(R106="","",IF(R106=0,"",SQRT(SUMIF(DMA!$DK$5:$DK$503,Graphs!$O106,DMA!DN$5:DN$503))/COUNTIF(DMA!$DK$5:$DK$503,Graphs!$O106)))</f>
        <v/>
      </c>
      <c r="BF106" s="167" t="str">
        <f>IF($P106="","",IF(P106=0,"",AVERAGEIF(DMA!$N$5:$N$503,Graphs!$O106,DMA!O$5:O$503)))</f>
        <v/>
      </c>
      <c r="BG106" s="168" t="str">
        <f>IF($Q106="","",IF(Q106=0,"",AVERAGEIF(DMA!$N$5:$N$503,Graphs!$O106,DMA!P$5:P$503)))</f>
        <v/>
      </c>
      <c r="BH106" s="156" t="str">
        <f>IF($R106="","",IF(R106=0,"",AVERAGEIF(DMA!$N$5:$N$503,Graphs!$O106,DMA!Q$5:Q$503)))</f>
        <v/>
      </c>
    </row>
    <row r="107" spans="1:60" ht="15.5" x14ac:dyDescent="0.35">
      <c r="A107" s="65"/>
      <c r="B107" s="705" t="s">
        <v>213</v>
      </c>
      <c r="C107" s="705" t="s">
        <v>213</v>
      </c>
      <c r="D107" s="706" t="s">
        <v>213</v>
      </c>
      <c r="E107" s="707" t="s">
        <v>213</v>
      </c>
      <c r="F107" s="708" t="s">
        <v>213</v>
      </c>
      <c r="G107" s="709" t="s">
        <v>213</v>
      </c>
      <c r="H107" s="707" t="s">
        <v>213</v>
      </c>
      <c r="I107" s="708" t="s">
        <v>213</v>
      </c>
      <c r="J107" s="710" t="s">
        <v>213</v>
      </c>
      <c r="K107" s="707" t="s">
        <v>213</v>
      </c>
      <c r="L107" s="711" t="s">
        <v>213</v>
      </c>
      <c r="M107" s="712" t="s">
        <v>213</v>
      </c>
      <c r="N107" s="713" t="s">
        <v>213</v>
      </c>
      <c r="O107" s="707" t="s">
        <v>213</v>
      </c>
      <c r="P107" s="714" t="s">
        <v>213</v>
      </c>
      <c r="Q107" s="714" t="s">
        <v>213</v>
      </c>
      <c r="R107" s="714" t="s">
        <v>213</v>
      </c>
      <c r="S107" s="712" t="s">
        <v>213</v>
      </c>
      <c r="T107" s="715" t="s">
        <v>213</v>
      </c>
      <c r="U107" s="716" t="s">
        <v>213</v>
      </c>
      <c r="V107" s="169"/>
      <c r="W107" s="177"/>
      <c r="X107" s="195"/>
      <c r="Y107" s="210"/>
      <c r="Z107" s="211"/>
      <c r="AA107" s="160"/>
      <c r="AB107" s="212"/>
      <c r="AZ107" s="170" t="str">
        <f t="shared" si="9"/>
        <v/>
      </c>
      <c r="BA107" s="171" t="str">
        <f t="shared" si="10"/>
        <v/>
      </c>
      <c r="BB107" s="157" t="str">
        <f t="shared" si="11"/>
        <v/>
      </c>
      <c r="BC107" s="203" t="str">
        <f>IF(P107="","",IF(P107=0,"",SQRT(SUMIF(DMA!$DK$5:$DK$503,Graphs!$O107,DMA!DL$5:DL$503))/COUNTIF(DMA!$DK$5:$DK$503,Graphs!$O107)))</f>
        <v/>
      </c>
      <c r="BD107" s="168" t="str">
        <f>IF(Q107="","",IF(Q107=0,"",SQRT(SUMIF(DMA!$DK$5:$DK$503,Graphs!$O107,DMA!DM$5:DM$503))/COUNTIF(DMA!$DK$5:$DK$503,Graphs!$O107)))</f>
        <v/>
      </c>
      <c r="BE107" s="169" t="str">
        <f>IF(R107="","",IF(R107=0,"",SQRT(SUMIF(DMA!$DK$5:$DK$503,Graphs!$O107,DMA!DN$5:DN$503))/COUNTIF(DMA!$DK$5:$DK$503,Graphs!$O107)))</f>
        <v/>
      </c>
      <c r="BF107" s="167" t="str">
        <f>IF($P107="","",IF(P107=0,"",AVERAGEIF(DMA!$N$5:$N$503,Graphs!$O107,DMA!O$5:O$503)))</f>
        <v/>
      </c>
      <c r="BG107" s="168" t="str">
        <f>IF($Q107="","",IF(Q107=0,"",AVERAGEIF(DMA!$N$5:$N$503,Graphs!$O107,DMA!P$5:P$503)))</f>
        <v/>
      </c>
      <c r="BH107" s="156" t="str">
        <f>IF($R107="","",IF(R107=0,"",AVERAGEIF(DMA!$N$5:$N$503,Graphs!$O107,DMA!Q$5:Q$503)))</f>
        <v/>
      </c>
    </row>
    <row r="108" spans="1:60" ht="15.5" x14ac:dyDescent="0.35">
      <c r="A108" s="65"/>
      <c r="B108" s="705" t="s">
        <v>213</v>
      </c>
      <c r="C108" s="705" t="s">
        <v>213</v>
      </c>
      <c r="D108" s="706" t="s">
        <v>213</v>
      </c>
      <c r="E108" s="707" t="s">
        <v>213</v>
      </c>
      <c r="F108" s="708" t="s">
        <v>213</v>
      </c>
      <c r="G108" s="709" t="s">
        <v>213</v>
      </c>
      <c r="H108" s="707" t="s">
        <v>213</v>
      </c>
      <c r="I108" s="708" t="s">
        <v>213</v>
      </c>
      <c r="J108" s="710" t="s">
        <v>213</v>
      </c>
      <c r="K108" s="707" t="s">
        <v>213</v>
      </c>
      <c r="L108" s="711" t="s">
        <v>213</v>
      </c>
      <c r="M108" s="712" t="s">
        <v>213</v>
      </c>
      <c r="N108" s="713" t="s">
        <v>213</v>
      </c>
      <c r="O108" s="707" t="s">
        <v>213</v>
      </c>
      <c r="P108" s="714" t="s">
        <v>213</v>
      </c>
      <c r="Q108" s="714" t="s">
        <v>213</v>
      </c>
      <c r="R108" s="714" t="s">
        <v>213</v>
      </c>
      <c r="S108" s="712" t="s">
        <v>213</v>
      </c>
      <c r="T108" s="715" t="s">
        <v>213</v>
      </c>
      <c r="U108" s="716" t="s">
        <v>213</v>
      </c>
      <c r="V108" s="169"/>
      <c r="W108" s="177"/>
      <c r="X108" s="195"/>
      <c r="Y108" s="210"/>
      <c r="Z108" s="211"/>
      <c r="AA108" s="160"/>
      <c r="AB108" s="212"/>
      <c r="AZ108" s="170" t="str">
        <f t="shared" si="9"/>
        <v/>
      </c>
      <c r="BA108" s="171" t="str">
        <f t="shared" si="10"/>
        <v/>
      </c>
      <c r="BB108" s="157" t="str">
        <f t="shared" si="11"/>
        <v/>
      </c>
      <c r="BC108" s="203" t="str">
        <f>IF(P108="","",IF(P108=0,"",SQRT(SUMIF(DMA!$DK$5:$DK$503,Graphs!$O108,DMA!DL$5:DL$503))/COUNTIF(DMA!$DK$5:$DK$503,Graphs!$O108)))</f>
        <v/>
      </c>
      <c r="BD108" s="168" t="str">
        <f>IF(Q108="","",IF(Q108=0,"",SQRT(SUMIF(DMA!$DK$5:$DK$503,Graphs!$O108,DMA!DM$5:DM$503))/COUNTIF(DMA!$DK$5:$DK$503,Graphs!$O108)))</f>
        <v/>
      </c>
      <c r="BE108" s="169" t="str">
        <f>IF(R108="","",IF(R108=0,"",SQRT(SUMIF(DMA!$DK$5:$DK$503,Graphs!$O108,DMA!DN$5:DN$503))/COUNTIF(DMA!$DK$5:$DK$503,Graphs!$O108)))</f>
        <v/>
      </c>
      <c r="BF108" s="167" t="str">
        <f>IF($P108="","",IF(P108=0,"",AVERAGEIF(DMA!$N$5:$N$503,Graphs!$O108,DMA!O$5:O$503)))</f>
        <v/>
      </c>
      <c r="BG108" s="168" t="str">
        <f>IF($Q108="","",IF(Q108=0,"",AVERAGEIF(DMA!$N$5:$N$503,Graphs!$O108,DMA!P$5:P$503)))</f>
        <v/>
      </c>
      <c r="BH108" s="156" t="str">
        <f>IF($R108="","",IF(R108=0,"",AVERAGEIF(DMA!$N$5:$N$503,Graphs!$O108,DMA!Q$5:Q$503)))</f>
        <v/>
      </c>
    </row>
    <row r="109" spans="1:60" ht="15.5" x14ac:dyDescent="0.35">
      <c r="A109" s="65"/>
      <c r="B109" s="705" t="s">
        <v>213</v>
      </c>
      <c r="C109" s="705" t="s">
        <v>213</v>
      </c>
      <c r="D109" s="706" t="s">
        <v>213</v>
      </c>
      <c r="E109" s="707" t="s">
        <v>213</v>
      </c>
      <c r="F109" s="708" t="s">
        <v>213</v>
      </c>
      <c r="G109" s="709" t="s">
        <v>213</v>
      </c>
      <c r="H109" s="707" t="s">
        <v>213</v>
      </c>
      <c r="I109" s="708" t="s">
        <v>213</v>
      </c>
      <c r="J109" s="710" t="s">
        <v>213</v>
      </c>
      <c r="K109" s="707" t="s">
        <v>213</v>
      </c>
      <c r="L109" s="711" t="s">
        <v>213</v>
      </c>
      <c r="M109" s="712" t="s">
        <v>213</v>
      </c>
      <c r="N109" s="713" t="s">
        <v>213</v>
      </c>
      <c r="O109" s="707" t="s">
        <v>213</v>
      </c>
      <c r="P109" s="714" t="s">
        <v>213</v>
      </c>
      <c r="Q109" s="714" t="s">
        <v>213</v>
      </c>
      <c r="R109" s="714" t="s">
        <v>213</v>
      </c>
      <c r="S109" s="712" t="s">
        <v>213</v>
      </c>
      <c r="T109" s="715" t="s">
        <v>213</v>
      </c>
      <c r="U109" s="716" t="s">
        <v>213</v>
      </c>
      <c r="V109" s="169"/>
      <c r="W109" s="177"/>
      <c r="X109" s="195"/>
      <c r="Y109" s="210"/>
      <c r="Z109" s="211"/>
      <c r="AA109" s="160"/>
      <c r="AB109" s="212"/>
      <c r="AZ109" s="170" t="str">
        <f t="shared" si="9"/>
        <v/>
      </c>
      <c r="BA109" s="171" t="str">
        <f t="shared" si="10"/>
        <v/>
      </c>
      <c r="BB109" s="157" t="str">
        <f t="shared" si="11"/>
        <v/>
      </c>
      <c r="BC109" s="203" t="str">
        <f>IF(P109="","",IF(P109=0,"",SQRT(SUMIF(DMA!$DK$5:$DK$503,Graphs!$O109,DMA!DL$5:DL$503))/COUNTIF(DMA!$DK$5:$DK$503,Graphs!$O109)))</f>
        <v/>
      </c>
      <c r="BD109" s="168" t="str">
        <f>IF(Q109="","",IF(Q109=0,"",SQRT(SUMIF(DMA!$DK$5:$DK$503,Graphs!$O109,DMA!DM$5:DM$503))/COUNTIF(DMA!$DK$5:$DK$503,Graphs!$O109)))</f>
        <v/>
      </c>
      <c r="BE109" s="169" t="str">
        <f>IF(R109="","",IF(R109=0,"",SQRT(SUMIF(DMA!$DK$5:$DK$503,Graphs!$O109,DMA!DN$5:DN$503))/COUNTIF(DMA!$DK$5:$DK$503,Graphs!$O109)))</f>
        <v/>
      </c>
      <c r="BF109" s="167" t="str">
        <f>IF($P109="","",IF(P109=0,"",AVERAGEIF(DMA!$N$5:$N$503,Graphs!$O109,DMA!O$5:O$503)))</f>
        <v/>
      </c>
      <c r="BG109" s="168" t="str">
        <f>IF($Q109="","",IF(Q109=0,"",AVERAGEIF(DMA!$N$5:$N$503,Graphs!$O109,DMA!P$5:P$503)))</f>
        <v/>
      </c>
      <c r="BH109" s="156" t="str">
        <f>IF($R109="","",IF(R109=0,"",AVERAGEIF(DMA!$N$5:$N$503,Graphs!$O109,DMA!Q$5:Q$503)))</f>
        <v/>
      </c>
    </row>
    <row r="110" spans="1:60" ht="15.5" x14ac:dyDescent="0.35">
      <c r="A110" s="65"/>
      <c r="B110" s="705" t="s">
        <v>213</v>
      </c>
      <c r="C110" s="705" t="s">
        <v>213</v>
      </c>
      <c r="D110" s="706" t="s">
        <v>213</v>
      </c>
      <c r="E110" s="707" t="s">
        <v>213</v>
      </c>
      <c r="F110" s="708" t="s">
        <v>213</v>
      </c>
      <c r="G110" s="709" t="s">
        <v>213</v>
      </c>
      <c r="H110" s="707" t="s">
        <v>213</v>
      </c>
      <c r="I110" s="708" t="s">
        <v>213</v>
      </c>
      <c r="J110" s="710" t="s">
        <v>213</v>
      </c>
      <c r="K110" s="707" t="s">
        <v>213</v>
      </c>
      <c r="L110" s="711" t="s">
        <v>213</v>
      </c>
      <c r="M110" s="712" t="s">
        <v>213</v>
      </c>
      <c r="N110" s="713" t="s">
        <v>213</v>
      </c>
      <c r="O110" s="707" t="s">
        <v>213</v>
      </c>
      <c r="P110" s="714" t="s">
        <v>213</v>
      </c>
      <c r="Q110" s="714" t="s">
        <v>213</v>
      </c>
      <c r="R110" s="714" t="s">
        <v>213</v>
      </c>
      <c r="S110" s="712" t="s">
        <v>213</v>
      </c>
      <c r="T110" s="715" t="s">
        <v>213</v>
      </c>
      <c r="U110" s="716" t="s">
        <v>213</v>
      </c>
      <c r="V110" s="169"/>
      <c r="W110" s="177"/>
      <c r="X110" s="195"/>
      <c r="Y110" s="210"/>
      <c r="Z110" s="211"/>
      <c r="AA110" s="160"/>
      <c r="AB110" s="212"/>
      <c r="AZ110" s="170" t="str">
        <f t="shared" si="9"/>
        <v/>
      </c>
      <c r="BA110" s="171" t="str">
        <f t="shared" si="10"/>
        <v/>
      </c>
      <c r="BB110" s="157" t="str">
        <f t="shared" si="11"/>
        <v/>
      </c>
      <c r="BC110" s="203" t="str">
        <f>IF(P110="","",IF(P110=0,"",SQRT(SUMIF(DMA!$DK$5:$DK$503,Graphs!$O110,DMA!DL$5:DL$503))/COUNTIF(DMA!$DK$5:$DK$503,Graphs!$O110)))</f>
        <v/>
      </c>
      <c r="BD110" s="168" t="str">
        <f>IF(Q110="","",IF(Q110=0,"",SQRT(SUMIF(DMA!$DK$5:$DK$503,Graphs!$O110,DMA!DM$5:DM$503))/COUNTIF(DMA!$DK$5:$DK$503,Graphs!$O110)))</f>
        <v/>
      </c>
      <c r="BE110" s="169" t="str">
        <f>IF(R110="","",IF(R110=0,"",SQRT(SUMIF(DMA!$DK$5:$DK$503,Graphs!$O110,DMA!DN$5:DN$503))/COUNTIF(DMA!$DK$5:$DK$503,Graphs!$O110)))</f>
        <v/>
      </c>
      <c r="BF110" s="167" t="str">
        <f>IF($P110="","",IF(P110=0,"",AVERAGEIF(DMA!$N$5:$N$503,Graphs!$O110,DMA!O$5:O$503)))</f>
        <v/>
      </c>
      <c r="BG110" s="168" t="str">
        <f>IF($Q110="","",IF(Q110=0,"",AVERAGEIF(DMA!$N$5:$N$503,Graphs!$O110,DMA!P$5:P$503)))</f>
        <v/>
      </c>
      <c r="BH110" s="156" t="str">
        <f>IF($R110="","",IF(R110=0,"",AVERAGEIF(DMA!$N$5:$N$503,Graphs!$O110,DMA!Q$5:Q$503)))</f>
        <v/>
      </c>
    </row>
    <row r="111" spans="1:60" ht="15.5" x14ac:dyDescent="0.35">
      <c r="A111" s="65"/>
      <c r="B111" s="705" t="s">
        <v>213</v>
      </c>
      <c r="C111" s="705" t="s">
        <v>213</v>
      </c>
      <c r="D111" s="706" t="s">
        <v>213</v>
      </c>
      <c r="E111" s="707" t="s">
        <v>213</v>
      </c>
      <c r="F111" s="708" t="s">
        <v>213</v>
      </c>
      <c r="G111" s="709" t="s">
        <v>213</v>
      </c>
      <c r="H111" s="707" t="s">
        <v>213</v>
      </c>
      <c r="I111" s="708" t="s">
        <v>213</v>
      </c>
      <c r="J111" s="710" t="s">
        <v>213</v>
      </c>
      <c r="K111" s="707" t="s">
        <v>213</v>
      </c>
      <c r="L111" s="711" t="s">
        <v>213</v>
      </c>
      <c r="M111" s="712" t="s">
        <v>213</v>
      </c>
      <c r="N111" s="713" t="s">
        <v>213</v>
      </c>
      <c r="O111" s="707" t="s">
        <v>213</v>
      </c>
      <c r="P111" s="714" t="s">
        <v>213</v>
      </c>
      <c r="Q111" s="714" t="s">
        <v>213</v>
      </c>
      <c r="R111" s="714" t="s">
        <v>213</v>
      </c>
      <c r="S111" s="712" t="s">
        <v>213</v>
      </c>
      <c r="T111" s="715" t="s">
        <v>213</v>
      </c>
      <c r="U111" s="716" t="s">
        <v>213</v>
      </c>
      <c r="V111" s="169"/>
      <c r="W111" s="177"/>
      <c r="X111" s="195"/>
      <c r="Y111" s="210"/>
      <c r="Z111" s="211"/>
      <c r="AA111" s="160"/>
      <c r="AB111" s="212"/>
      <c r="AZ111" s="170" t="str">
        <f t="shared" si="9"/>
        <v/>
      </c>
      <c r="BA111" s="171" t="str">
        <f t="shared" si="10"/>
        <v/>
      </c>
      <c r="BB111" s="157" t="str">
        <f t="shared" si="11"/>
        <v/>
      </c>
      <c r="BC111" s="203" t="str">
        <f>IF(P111="","",IF(P111=0,"",SQRT(SUMIF(DMA!$DK$5:$DK$503,Graphs!$O111,DMA!DL$5:DL$503))/COUNTIF(DMA!$DK$5:$DK$503,Graphs!$O111)))</f>
        <v/>
      </c>
      <c r="BD111" s="168" t="str">
        <f>IF(Q111="","",IF(Q111=0,"",SQRT(SUMIF(DMA!$DK$5:$DK$503,Graphs!$O111,DMA!DM$5:DM$503))/COUNTIF(DMA!$DK$5:$DK$503,Graphs!$O111)))</f>
        <v/>
      </c>
      <c r="BE111" s="169" t="str">
        <f>IF(R111="","",IF(R111=0,"",SQRT(SUMIF(DMA!$DK$5:$DK$503,Graphs!$O111,DMA!DN$5:DN$503))/COUNTIF(DMA!$DK$5:$DK$503,Graphs!$O111)))</f>
        <v/>
      </c>
      <c r="BF111" s="167" t="str">
        <f>IF($P111="","",IF(P111=0,"",AVERAGEIF(DMA!$N$5:$N$503,Graphs!$O111,DMA!O$5:O$503)))</f>
        <v/>
      </c>
      <c r="BG111" s="168" t="str">
        <f>IF($Q111="","",IF(Q111=0,"",AVERAGEIF(DMA!$N$5:$N$503,Graphs!$O111,DMA!P$5:P$503)))</f>
        <v/>
      </c>
      <c r="BH111" s="156" t="str">
        <f>IF($R111="","",IF(R111=0,"",AVERAGEIF(DMA!$N$5:$N$503,Graphs!$O111,DMA!Q$5:Q$503)))</f>
        <v/>
      </c>
    </row>
    <row r="112" spans="1:60" ht="15.5" x14ac:dyDescent="0.35">
      <c r="A112" s="65"/>
      <c r="B112" s="705" t="s">
        <v>213</v>
      </c>
      <c r="C112" s="705" t="s">
        <v>213</v>
      </c>
      <c r="D112" s="706" t="s">
        <v>213</v>
      </c>
      <c r="E112" s="707" t="s">
        <v>213</v>
      </c>
      <c r="F112" s="708" t="s">
        <v>213</v>
      </c>
      <c r="G112" s="709" t="s">
        <v>213</v>
      </c>
      <c r="H112" s="707" t="s">
        <v>213</v>
      </c>
      <c r="I112" s="708" t="s">
        <v>213</v>
      </c>
      <c r="J112" s="710" t="s">
        <v>213</v>
      </c>
      <c r="K112" s="707" t="s">
        <v>213</v>
      </c>
      <c r="L112" s="711" t="s">
        <v>213</v>
      </c>
      <c r="M112" s="712" t="s">
        <v>213</v>
      </c>
      <c r="N112" s="713" t="s">
        <v>213</v>
      </c>
      <c r="O112" s="707" t="s">
        <v>213</v>
      </c>
      <c r="P112" s="714" t="s">
        <v>213</v>
      </c>
      <c r="Q112" s="714" t="s">
        <v>213</v>
      </c>
      <c r="R112" s="714" t="s">
        <v>213</v>
      </c>
      <c r="S112" s="712" t="s">
        <v>213</v>
      </c>
      <c r="T112" s="715" t="s">
        <v>213</v>
      </c>
      <c r="U112" s="716" t="s">
        <v>213</v>
      </c>
      <c r="V112" s="169"/>
      <c r="W112" s="177"/>
      <c r="X112" s="195"/>
      <c r="Y112" s="210"/>
      <c r="Z112" s="211"/>
      <c r="AA112" s="160"/>
      <c r="AB112" s="212"/>
      <c r="AZ112" s="170" t="str">
        <f t="shared" si="9"/>
        <v/>
      </c>
      <c r="BA112" s="171" t="str">
        <f t="shared" si="10"/>
        <v/>
      </c>
      <c r="BB112" s="157" t="str">
        <f t="shared" si="11"/>
        <v/>
      </c>
      <c r="BC112" s="203" t="str">
        <f>IF(P112="","",IF(P112=0,"",SQRT(SUMIF(DMA!$DK$5:$DK$503,Graphs!$O112,DMA!DL$5:DL$503))/COUNTIF(DMA!$DK$5:$DK$503,Graphs!$O112)))</f>
        <v/>
      </c>
      <c r="BD112" s="168" t="str">
        <f>IF(Q112="","",IF(Q112=0,"",SQRT(SUMIF(DMA!$DK$5:$DK$503,Graphs!$O112,DMA!DM$5:DM$503))/COUNTIF(DMA!$DK$5:$DK$503,Graphs!$O112)))</f>
        <v/>
      </c>
      <c r="BE112" s="169" t="str">
        <f>IF(R112="","",IF(R112=0,"",SQRT(SUMIF(DMA!$DK$5:$DK$503,Graphs!$O112,DMA!DN$5:DN$503))/COUNTIF(DMA!$DK$5:$DK$503,Graphs!$O112)))</f>
        <v/>
      </c>
      <c r="BF112" s="167" t="str">
        <f>IF($P112="","",IF(P112=0,"",AVERAGEIF(DMA!$N$5:$N$503,Graphs!$O112,DMA!O$5:O$503)))</f>
        <v/>
      </c>
      <c r="BG112" s="168" t="str">
        <f>IF($Q112="","",IF(Q112=0,"",AVERAGEIF(DMA!$N$5:$N$503,Graphs!$O112,DMA!P$5:P$503)))</f>
        <v/>
      </c>
      <c r="BH112" s="156" t="str">
        <f>IF($R112="","",IF(R112=0,"",AVERAGEIF(DMA!$N$5:$N$503,Graphs!$O112,DMA!Q$5:Q$503)))</f>
        <v/>
      </c>
    </row>
    <row r="113" spans="1:60" ht="15.5" x14ac:dyDescent="0.35">
      <c r="A113" s="65"/>
      <c r="B113" s="705" t="s">
        <v>213</v>
      </c>
      <c r="C113" s="705" t="s">
        <v>213</v>
      </c>
      <c r="D113" s="706" t="s">
        <v>213</v>
      </c>
      <c r="E113" s="707" t="s">
        <v>213</v>
      </c>
      <c r="F113" s="708" t="s">
        <v>213</v>
      </c>
      <c r="G113" s="709" t="s">
        <v>213</v>
      </c>
      <c r="H113" s="707" t="s">
        <v>213</v>
      </c>
      <c r="I113" s="708" t="s">
        <v>213</v>
      </c>
      <c r="J113" s="710" t="s">
        <v>213</v>
      </c>
      <c r="K113" s="707" t="s">
        <v>213</v>
      </c>
      <c r="L113" s="711" t="s">
        <v>213</v>
      </c>
      <c r="M113" s="712" t="s">
        <v>213</v>
      </c>
      <c r="N113" s="713" t="s">
        <v>213</v>
      </c>
      <c r="O113" s="707" t="s">
        <v>213</v>
      </c>
      <c r="P113" s="714" t="s">
        <v>213</v>
      </c>
      <c r="Q113" s="714" t="s">
        <v>213</v>
      </c>
      <c r="R113" s="714" t="s">
        <v>213</v>
      </c>
      <c r="S113" s="712" t="s">
        <v>213</v>
      </c>
      <c r="T113" s="715" t="s">
        <v>213</v>
      </c>
      <c r="U113" s="716" t="s">
        <v>213</v>
      </c>
      <c r="V113" s="169"/>
      <c r="W113" s="177"/>
      <c r="X113" s="195"/>
      <c r="Y113" s="210"/>
      <c r="Z113" s="211"/>
      <c r="AA113" s="160"/>
      <c r="AB113" s="212"/>
      <c r="AZ113" s="170" t="str">
        <f t="shared" si="9"/>
        <v/>
      </c>
      <c r="BA113" s="171" t="str">
        <f t="shared" si="10"/>
        <v/>
      </c>
      <c r="BB113" s="157" t="str">
        <f t="shared" si="11"/>
        <v/>
      </c>
      <c r="BC113" s="203" t="str">
        <f>IF(P113="","",IF(P113=0,"",SQRT(SUMIF(DMA!$DK$5:$DK$503,Graphs!$O113,DMA!DL$5:DL$503))/COUNTIF(DMA!$DK$5:$DK$503,Graphs!$O113)))</f>
        <v/>
      </c>
      <c r="BD113" s="168" t="str">
        <f>IF(Q113="","",IF(Q113=0,"",SQRT(SUMIF(DMA!$DK$5:$DK$503,Graphs!$O113,DMA!DM$5:DM$503))/COUNTIF(DMA!$DK$5:$DK$503,Graphs!$O113)))</f>
        <v/>
      </c>
      <c r="BE113" s="169" t="str">
        <f>IF(R113="","",IF(R113=0,"",SQRT(SUMIF(DMA!$DK$5:$DK$503,Graphs!$O113,DMA!DN$5:DN$503))/COUNTIF(DMA!$DK$5:$DK$503,Graphs!$O113)))</f>
        <v/>
      </c>
      <c r="BF113" s="167" t="str">
        <f>IF($P113="","",IF(P113=0,"",AVERAGEIF(DMA!$N$5:$N$503,Graphs!$O113,DMA!O$5:O$503)))</f>
        <v/>
      </c>
      <c r="BG113" s="168" t="str">
        <f>IF($Q113="","",IF(Q113=0,"",AVERAGEIF(DMA!$N$5:$N$503,Graphs!$O113,DMA!P$5:P$503)))</f>
        <v/>
      </c>
      <c r="BH113" s="156" t="str">
        <f>IF($R113="","",IF(R113=0,"",AVERAGEIF(DMA!$N$5:$N$503,Graphs!$O113,DMA!Q$5:Q$503)))</f>
        <v/>
      </c>
    </row>
    <row r="114" spans="1:60" ht="15.5" x14ac:dyDescent="0.35">
      <c r="A114" s="65"/>
      <c r="B114" s="705" t="s">
        <v>213</v>
      </c>
      <c r="C114" s="705" t="s">
        <v>213</v>
      </c>
      <c r="D114" s="706" t="s">
        <v>213</v>
      </c>
      <c r="E114" s="707" t="s">
        <v>213</v>
      </c>
      <c r="F114" s="708" t="s">
        <v>213</v>
      </c>
      <c r="G114" s="709" t="s">
        <v>213</v>
      </c>
      <c r="H114" s="707" t="s">
        <v>213</v>
      </c>
      <c r="I114" s="708" t="s">
        <v>213</v>
      </c>
      <c r="J114" s="710" t="s">
        <v>213</v>
      </c>
      <c r="K114" s="707" t="s">
        <v>213</v>
      </c>
      <c r="L114" s="711" t="s">
        <v>213</v>
      </c>
      <c r="M114" s="712" t="s">
        <v>213</v>
      </c>
      <c r="N114" s="713" t="s">
        <v>213</v>
      </c>
      <c r="O114" s="707" t="s">
        <v>213</v>
      </c>
      <c r="P114" s="714" t="s">
        <v>213</v>
      </c>
      <c r="Q114" s="714" t="s">
        <v>213</v>
      </c>
      <c r="R114" s="714" t="s">
        <v>213</v>
      </c>
      <c r="S114" s="712" t="s">
        <v>213</v>
      </c>
      <c r="T114" s="715" t="s">
        <v>213</v>
      </c>
      <c r="U114" s="716" t="s">
        <v>213</v>
      </c>
      <c r="V114" s="169"/>
      <c r="W114" s="177"/>
      <c r="X114" s="195"/>
      <c r="Y114" s="210"/>
      <c r="Z114" s="211"/>
      <c r="AA114" s="160"/>
      <c r="AB114" s="212"/>
      <c r="AZ114" s="170" t="str">
        <f t="shared" si="9"/>
        <v/>
      </c>
      <c r="BA114" s="171" t="str">
        <f t="shared" si="10"/>
        <v/>
      </c>
      <c r="BB114" s="157" t="str">
        <f t="shared" si="11"/>
        <v/>
      </c>
      <c r="BC114" s="203" t="str">
        <f>IF(P114="","",IF(P114=0,"",SQRT(SUMIF(DMA!$DK$5:$DK$503,Graphs!$O114,DMA!DL$5:DL$503))/COUNTIF(DMA!$DK$5:$DK$503,Graphs!$O114)))</f>
        <v/>
      </c>
      <c r="BD114" s="168" t="str">
        <f>IF(Q114="","",IF(Q114=0,"",SQRT(SUMIF(DMA!$DK$5:$DK$503,Graphs!$O114,DMA!DM$5:DM$503))/COUNTIF(DMA!$DK$5:$DK$503,Graphs!$O114)))</f>
        <v/>
      </c>
      <c r="BE114" s="169" t="str">
        <f>IF(R114="","",IF(R114=0,"",SQRT(SUMIF(DMA!$DK$5:$DK$503,Graphs!$O114,DMA!DN$5:DN$503))/COUNTIF(DMA!$DK$5:$DK$503,Graphs!$O114)))</f>
        <v/>
      </c>
      <c r="BF114" s="167" t="str">
        <f>IF($P114="","",IF(P114=0,"",AVERAGEIF(DMA!$N$5:$N$503,Graphs!$O114,DMA!O$5:O$503)))</f>
        <v/>
      </c>
      <c r="BG114" s="168" t="str">
        <f>IF($Q114="","",IF(Q114=0,"",AVERAGEIF(DMA!$N$5:$N$503,Graphs!$O114,DMA!P$5:P$503)))</f>
        <v/>
      </c>
      <c r="BH114" s="156" t="str">
        <f>IF($R114="","",IF(R114=0,"",AVERAGEIF(DMA!$N$5:$N$503,Graphs!$O114,DMA!Q$5:Q$503)))</f>
        <v/>
      </c>
    </row>
    <row r="115" spans="1:60" ht="15.5" x14ac:dyDescent="0.35">
      <c r="A115" s="65"/>
      <c r="B115" s="705" t="s">
        <v>213</v>
      </c>
      <c r="C115" s="705" t="s">
        <v>213</v>
      </c>
      <c r="D115" s="706" t="s">
        <v>213</v>
      </c>
      <c r="E115" s="707" t="s">
        <v>213</v>
      </c>
      <c r="F115" s="708" t="s">
        <v>213</v>
      </c>
      <c r="G115" s="709" t="s">
        <v>213</v>
      </c>
      <c r="H115" s="707" t="s">
        <v>213</v>
      </c>
      <c r="I115" s="708" t="s">
        <v>213</v>
      </c>
      <c r="J115" s="710" t="s">
        <v>213</v>
      </c>
      <c r="K115" s="707" t="s">
        <v>213</v>
      </c>
      <c r="L115" s="711" t="s">
        <v>213</v>
      </c>
      <c r="M115" s="712" t="s">
        <v>213</v>
      </c>
      <c r="N115" s="713" t="s">
        <v>213</v>
      </c>
      <c r="O115" s="707" t="s">
        <v>213</v>
      </c>
      <c r="P115" s="714" t="s">
        <v>213</v>
      </c>
      <c r="Q115" s="714" t="s">
        <v>213</v>
      </c>
      <c r="R115" s="714" t="s">
        <v>213</v>
      </c>
      <c r="S115" s="712" t="s">
        <v>213</v>
      </c>
      <c r="T115" s="715" t="s">
        <v>213</v>
      </c>
      <c r="U115" s="716" t="s">
        <v>213</v>
      </c>
      <c r="V115" s="169"/>
      <c r="W115" s="177"/>
      <c r="X115" s="195"/>
      <c r="Y115" s="210"/>
      <c r="Z115" s="211"/>
      <c r="AA115" s="160"/>
      <c r="AB115" s="212"/>
      <c r="AZ115" s="170" t="str">
        <f t="shared" si="9"/>
        <v/>
      </c>
      <c r="BA115" s="171" t="str">
        <f t="shared" si="10"/>
        <v/>
      </c>
      <c r="BB115" s="157" t="str">
        <f t="shared" si="11"/>
        <v/>
      </c>
      <c r="BC115" s="203" t="str">
        <f>IF(P115="","",IF(P115=0,"",SQRT(SUMIF(DMA!$DK$5:$DK$503,Graphs!$O115,DMA!DL$5:DL$503))/COUNTIF(DMA!$DK$5:$DK$503,Graphs!$O115)))</f>
        <v/>
      </c>
      <c r="BD115" s="168" t="str">
        <f>IF(Q115="","",IF(Q115=0,"",SQRT(SUMIF(DMA!$DK$5:$DK$503,Graphs!$O115,DMA!DM$5:DM$503))/COUNTIF(DMA!$DK$5:$DK$503,Graphs!$O115)))</f>
        <v/>
      </c>
      <c r="BE115" s="169" t="str">
        <f>IF(R115="","",IF(R115=0,"",SQRT(SUMIF(DMA!$DK$5:$DK$503,Graphs!$O115,DMA!DN$5:DN$503))/COUNTIF(DMA!$DK$5:$DK$503,Graphs!$O115)))</f>
        <v/>
      </c>
      <c r="BF115" s="167" t="str">
        <f>IF($P115="","",IF(P115=0,"",AVERAGEIF(DMA!$N$5:$N$503,Graphs!$O115,DMA!O$5:O$503)))</f>
        <v/>
      </c>
      <c r="BG115" s="168" t="str">
        <f>IF($Q115="","",IF(Q115=0,"",AVERAGEIF(DMA!$N$5:$N$503,Graphs!$O115,DMA!P$5:P$503)))</f>
        <v/>
      </c>
      <c r="BH115" s="156" t="str">
        <f>IF($R115="","",IF(R115=0,"",AVERAGEIF(DMA!$N$5:$N$503,Graphs!$O115,DMA!Q$5:Q$503)))</f>
        <v/>
      </c>
    </row>
    <row r="116" spans="1:60" ht="15.5" x14ac:dyDescent="0.35">
      <c r="A116" s="65"/>
      <c r="B116" s="705" t="s">
        <v>213</v>
      </c>
      <c r="C116" s="705" t="s">
        <v>213</v>
      </c>
      <c r="D116" s="706" t="s">
        <v>213</v>
      </c>
      <c r="E116" s="707" t="s">
        <v>213</v>
      </c>
      <c r="F116" s="708" t="s">
        <v>213</v>
      </c>
      <c r="G116" s="709" t="s">
        <v>213</v>
      </c>
      <c r="H116" s="707" t="s">
        <v>213</v>
      </c>
      <c r="I116" s="708" t="s">
        <v>213</v>
      </c>
      <c r="J116" s="710" t="s">
        <v>213</v>
      </c>
      <c r="K116" s="707" t="s">
        <v>213</v>
      </c>
      <c r="L116" s="711" t="s">
        <v>213</v>
      </c>
      <c r="M116" s="712" t="s">
        <v>213</v>
      </c>
      <c r="N116" s="713" t="s">
        <v>213</v>
      </c>
      <c r="O116" s="707" t="s">
        <v>213</v>
      </c>
      <c r="P116" s="714" t="s">
        <v>213</v>
      </c>
      <c r="Q116" s="714" t="s">
        <v>213</v>
      </c>
      <c r="R116" s="714" t="s">
        <v>213</v>
      </c>
      <c r="S116" s="712" t="s">
        <v>213</v>
      </c>
      <c r="T116" s="715" t="s">
        <v>213</v>
      </c>
      <c r="U116" s="716" t="s">
        <v>213</v>
      </c>
      <c r="V116" s="169"/>
      <c r="W116" s="177"/>
      <c r="X116" s="195"/>
      <c r="Y116" s="210"/>
      <c r="Z116" s="211"/>
      <c r="AA116" s="160"/>
      <c r="AB116" s="212"/>
      <c r="AZ116" s="170" t="str">
        <f t="shared" si="9"/>
        <v/>
      </c>
      <c r="BA116" s="171" t="str">
        <f t="shared" si="10"/>
        <v/>
      </c>
      <c r="BB116" s="157" t="str">
        <f t="shared" si="11"/>
        <v/>
      </c>
      <c r="BC116" s="203" t="str">
        <f>IF(P116="","",IF(P116=0,"",SQRT(SUMIF(DMA!$DK$5:$DK$503,Graphs!$O116,DMA!DL$5:DL$503))/COUNTIF(DMA!$DK$5:$DK$503,Graphs!$O116)))</f>
        <v/>
      </c>
      <c r="BD116" s="168" t="str">
        <f>IF(Q116="","",IF(Q116=0,"",SQRT(SUMIF(DMA!$DK$5:$DK$503,Graphs!$O116,DMA!DM$5:DM$503))/COUNTIF(DMA!$DK$5:$DK$503,Graphs!$O116)))</f>
        <v/>
      </c>
      <c r="BE116" s="169" t="str">
        <f>IF(R116="","",IF(R116=0,"",SQRT(SUMIF(DMA!$DK$5:$DK$503,Graphs!$O116,DMA!DN$5:DN$503))/COUNTIF(DMA!$DK$5:$DK$503,Graphs!$O116)))</f>
        <v/>
      </c>
      <c r="BF116" s="167" t="str">
        <f>IF($P116="","",IF(P116=0,"",AVERAGEIF(DMA!$N$5:$N$503,Graphs!$O116,DMA!O$5:O$503)))</f>
        <v/>
      </c>
      <c r="BG116" s="168" t="str">
        <f>IF($Q116="","",IF(Q116=0,"",AVERAGEIF(DMA!$N$5:$N$503,Graphs!$O116,DMA!P$5:P$503)))</f>
        <v/>
      </c>
      <c r="BH116" s="156" t="str">
        <f>IF($R116="","",IF(R116=0,"",AVERAGEIF(DMA!$N$5:$N$503,Graphs!$O116,DMA!Q$5:Q$503)))</f>
        <v/>
      </c>
    </row>
    <row r="117" spans="1:60" ht="15.5" x14ac:dyDescent="0.35">
      <c r="A117" s="65"/>
      <c r="B117" s="705" t="s">
        <v>213</v>
      </c>
      <c r="C117" s="705" t="s">
        <v>213</v>
      </c>
      <c r="D117" s="706" t="s">
        <v>213</v>
      </c>
      <c r="E117" s="707" t="s">
        <v>213</v>
      </c>
      <c r="F117" s="708" t="s">
        <v>213</v>
      </c>
      <c r="G117" s="709" t="s">
        <v>213</v>
      </c>
      <c r="H117" s="707" t="s">
        <v>213</v>
      </c>
      <c r="I117" s="708" t="s">
        <v>213</v>
      </c>
      <c r="J117" s="710" t="s">
        <v>213</v>
      </c>
      <c r="K117" s="707" t="s">
        <v>213</v>
      </c>
      <c r="L117" s="711" t="s">
        <v>213</v>
      </c>
      <c r="M117" s="712" t="s">
        <v>213</v>
      </c>
      <c r="N117" s="713" t="s">
        <v>213</v>
      </c>
      <c r="O117" s="707" t="s">
        <v>213</v>
      </c>
      <c r="P117" s="714" t="s">
        <v>213</v>
      </c>
      <c r="Q117" s="714" t="s">
        <v>213</v>
      </c>
      <c r="R117" s="714" t="s">
        <v>213</v>
      </c>
      <c r="S117" s="712" t="s">
        <v>213</v>
      </c>
      <c r="T117" s="715" t="s">
        <v>213</v>
      </c>
      <c r="U117" s="716" t="s">
        <v>213</v>
      </c>
      <c r="V117" s="169"/>
      <c r="W117" s="177"/>
      <c r="X117" s="195"/>
      <c r="Y117" s="210"/>
      <c r="Z117" s="211"/>
      <c r="AA117" s="160"/>
      <c r="AB117" s="212"/>
      <c r="AZ117" s="170" t="str">
        <f t="shared" si="9"/>
        <v/>
      </c>
      <c r="BA117" s="171" t="str">
        <f t="shared" si="10"/>
        <v/>
      </c>
      <c r="BB117" s="157" t="str">
        <f t="shared" si="11"/>
        <v/>
      </c>
      <c r="BC117" s="203" t="str">
        <f>IF(P117="","",IF(P117=0,"",SQRT(SUMIF(DMA!$DK$5:$DK$503,Graphs!$O117,DMA!DL$5:DL$503))/COUNTIF(DMA!$DK$5:$DK$503,Graphs!$O117)))</f>
        <v/>
      </c>
      <c r="BD117" s="168" t="str">
        <f>IF(Q117="","",IF(Q117=0,"",SQRT(SUMIF(DMA!$DK$5:$DK$503,Graphs!$O117,DMA!DM$5:DM$503))/COUNTIF(DMA!$DK$5:$DK$503,Graphs!$O117)))</f>
        <v/>
      </c>
      <c r="BE117" s="169" t="str">
        <f>IF(R117="","",IF(R117=0,"",SQRT(SUMIF(DMA!$DK$5:$DK$503,Graphs!$O117,DMA!DN$5:DN$503))/COUNTIF(DMA!$DK$5:$DK$503,Graphs!$O117)))</f>
        <v/>
      </c>
      <c r="BF117" s="167" t="str">
        <f>IF($P117="","",IF(P117=0,"",AVERAGEIF(DMA!$N$5:$N$503,Graphs!$O117,DMA!O$5:O$503)))</f>
        <v/>
      </c>
      <c r="BG117" s="168" t="str">
        <f>IF($Q117="","",IF(Q117=0,"",AVERAGEIF(DMA!$N$5:$N$503,Graphs!$O117,DMA!P$5:P$503)))</f>
        <v/>
      </c>
      <c r="BH117" s="156" t="str">
        <f>IF($R117="","",IF(R117=0,"",AVERAGEIF(DMA!$N$5:$N$503,Graphs!$O117,DMA!Q$5:Q$503)))</f>
        <v/>
      </c>
    </row>
    <row r="118" spans="1:60" ht="15.5" x14ac:dyDescent="0.35">
      <c r="A118" s="65"/>
      <c r="B118" s="705" t="s">
        <v>213</v>
      </c>
      <c r="C118" s="705" t="s">
        <v>213</v>
      </c>
      <c r="D118" s="706" t="s">
        <v>213</v>
      </c>
      <c r="E118" s="707" t="s">
        <v>213</v>
      </c>
      <c r="F118" s="708" t="s">
        <v>213</v>
      </c>
      <c r="G118" s="709" t="s">
        <v>213</v>
      </c>
      <c r="H118" s="707" t="s">
        <v>213</v>
      </c>
      <c r="I118" s="708" t="s">
        <v>213</v>
      </c>
      <c r="J118" s="710" t="s">
        <v>213</v>
      </c>
      <c r="K118" s="707" t="s">
        <v>213</v>
      </c>
      <c r="L118" s="711" t="s">
        <v>213</v>
      </c>
      <c r="M118" s="712" t="s">
        <v>213</v>
      </c>
      <c r="N118" s="713" t="s">
        <v>213</v>
      </c>
      <c r="O118" s="707" t="s">
        <v>213</v>
      </c>
      <c r="P118" s="714" t="s">
        <v>213</v>
      </c>
      <c r="Q118" s="714" t="s">
        <v>213</v>
      </c>
      <c r="R118" s="714" t="s">
        <v>213</v>
      </c>
      <c r="S118" s="712" t="s">
        <v>213</v>
      </c>
      <c r="T118" s="715" t="s">
        <v>213</v>
      </c>
      <c r="U118" s="716" t="s">
        <v>213</v>
      </c>
      <c r="V118" s="169"/>
      <c r="W118" s="177"/>
      <c r="X118" s="195"/>
      <c r="Y118" s="210"/>
      <c r="Z118" s="211"/>
      <c r="AA118" s="160"/>
      <c r="AB118" s="212"/>
      <c r="AZ118" s="170" t="str">
        <f t="shared" si="9"/>
        <v/>
      </c>
      <c r="BA118" s="171" t="str">
        <f t="shared" si="10"/>
        <v/>
      </c>
      <c r="BB118" s="157" t="str">
        <f t="shared" si="11"/>
        <v/>
      </c>
      <c r="BC118" s="203" t="str">
        <f>IF(P118="","",IF(P118=0,"",SQRT(SUMIF(DMA!$DK$5:$DK$503,Graphs!$O118,DMA!DL$5:DL$503))/COUNTIF(DMA!$DK$5:$DK$503,Graphs!$O118)))</f>
        <v/>
      </c>
      <c r="BD118" s="168" t="str">
        <f>IF(Q118="","",IF(Q118=0,"",SQRT(SUMIF(DMA!$DK$5:$DK$503,Graphs!$O118,DMA!DM$5:DM$503))/COUNTIF(DMA!$DK$5:$DK$503,Graphs!$O118)))</f>
        <v/>
      </c>
      <c r="BE118" s="169" t="str">
        <f>IF(R118="","",IF(R118=0,"",SQRT(SUMIF(DMA!$DK$5:$DK$503,Graphs!$O118,DMA!DN$5:DN$503))/COUNTIF(DMA!$DK$5:$DK$503,Graphs!$O118)))</f>
        <v/>
      </c>
      <c r="BF118" s="167" t="str">
        <f>IF($P118="","",IF(P118=0,"",AVERAGEIF(DMA!$N$5:$N$503,Graphs!$O118,DMA!O$5:O$503)))</f>
        <v/>
      </c>
      <c r="BG118" s="168" t="str">
        <f>IF($Q118="","",IF(Q118=0,"",AVERAGEIF(DMA!$N$5:$N$503,Graphs!$O118,DMA!P$5:P$503)))</f>
        <v/>
      </c>
      <c r="BH118" s="156" t="str">
        <f>IF($R118="","",IF(R118=0,"",AVERAGEIF(DMA!$N$5:$N$503,Graphs!$O118,DMA!Q$5:Q$503)))</f>
        <v/>
      </c>
    </row>
    <row r="119" spans="1:60" ht="15.5" x14ac:dyDescent="0.35">
      <c r="A119" s="65"/>
      <c r="B119" s="705" t="s">
        <v>213</v>
      </c>
      <c r="C119" s="705" t="s">
        <v>213</v>
      </c>
      <c r="D119" s="706" t="s">
        <v>213</v>
      </c>
      <c r="E119" s="707" t="s">
        <v>213</v>
      </c>
      <c r="F119" s="708" t="s">
        <v>213</v>
      </c>
      <c r="G119" s="709" t="s">
        <v>213</v>
      </c>
      <c r="H119" s="707" t="s">
        <v>213</v>
      </c>
      <c r="I119" s="708" t="s">
        <v>213</v>
      </c>
      <c r="J119" s="710" t="s">
        <v>213</v>
      </c>
      <c r="K119" s="707" t="s">
        <v>213</v>
      </c>
      <c r="L119" s="711" t="s">
        <v>213</v>
      </c>
      <c r="M119" s="712" t="s">
        <v>213</v>
      </c>
      <c r="N119" s="713" t="s">
        <v>213</v>
      </c>
      <c r="O119" s="707" t="s">
        <v>213</v>
      </c>
      <c r="P119" s="714" t="s">
        <v>213</v>
      </c>
      <c r="Q119" s="714" t="s">
        <v>213</v>
      </c>
      <c r="R119" s="714" t="s">
        <v>213</v>
      </c>
      <c r="S119" s="712" t="s">
        <v>213</v>
      </c>
      <c r="T119" s="715" t="s">
        <v>213</v>
      </c>
      <c r="U119" s="716" t="s">
        <v>213</v>
      </c>
      <c r="V119" s="169"/>
      <c r="W119" s="177"/>
      <c r="X119" s="195"/>
      <c r="Y119" s="210"/>
      <c r="Z119" s="211"/>
      <c r="AA119" s="160"/>
      <c r="AB119" s="212"/>
      <c r="AZ119" s="170" t="str">
        <f t="shared" si="9"/>
        <v/>
      </c>
      <c r="BA119" s="171" t="str">
        <f t="shared" si="10"/>
        <v/>
      </c>
      <c r="BB119" s="157" t="str">
        <f t="shared" si="11"/>
        <v/>
      </c>
      <c r="BC119" s="203" t="str">
        <f>IF(P119="","",IF(P119=0,"",SQRT(SUMIF(DMA!$DK$5:$DK$503,Graphs!$O119,DMA!DL$5:DL$503))/COUNTIF(DMA!$DK$5:$DK$503,Graphs!$O119)))</f>
        <v/>
      </c>
      <c r="BD119" s="168" t="str">
        <f>IF(Q119="","",IF(Q119=0,"",SQRT(SUMIF(DMA!$DK$5:$DK$503,Graphs!$O119,DMA!DM$5:DM$503))/COUNTIF(DMA!$DK$5:$DK$503,Graphs!$O119)))</f>
        <v/>
      </c>
      <c r="BE119" s="169" t="str">
        <f>IF(R119="","",IF(R119=0,"",SQRT(SUMIF(DMA!$DK$5:$DK$503,Graphs!$O119,DMA!DN$5:DN$503))/COUNTIF(DMA!$DK$5:$DK$503,Graphs!$O119)))</f>
        <v/>
      </c>
      <c r="BF119" s="167" t="str">
        <f>IF($P119="","",IF(P119=0,"",AVERAGEIF(DMA!$N$5:$N$503,Graphs!$O119,DMA!O$5:O$503)))</f>
        <v/>
      </c>
      <c r="BG119" s="168" t="str">
        <f>IF($Q119="","",IF(Q119=0,"",AVERAGEIF(DMA!$N$5:$N$503,Graphs!$O119,DMA!P$5:P$503)))</f>
        <v/>
      </c>
      <c r="BH119" s="156" t="str">
        <f>IF($R119="","",IF(R119=0,"",AVERAGEIF(DMA!$N$5:$N$503,Graphs!$O119,DMA!Q$5:Q$503)))</f>
        <v/>
      </c>
    </row>
    <row r="120" spans="1:60" ht="15.5" x14ac:dyDescent="0.35">
      <c r="A120" s="65"/>
      <c r="B120" s="705" t="s">
        <v>213</v>
      </c>
      <c r="C120" s="705" t="s">
        <v>213</v>
      </c>
      <c r="D120" s="706" t="s">
        <v>213</v>
      </c>
      <c r="E120" s="707" t="s">
        <v>213</v>
      </c>
      <c r="F120" s="708" t="s">
        <v>213</v>
      </c>
      <c r="G120" s="709" t="s">
        <v>213</v>
      </c>
      <c r="H120" s="707" t="s">
        <v>213</v>
      </c>
      <c r="I120" s="708" t="s">
        <v>213</v>
      </c>
      <c r="J120" s="710" t="s">
        <v>213</v>
      </c>
      <c r="K120" s="707" t="s">
        <v>213</v>
      </c>
      <c r="L120" s="711" t="s">
        <v>213</v>
      </c>
      <c r="M120" s="712" t="s">
        <v>213</v>
      </c>
      <c r="N120" s="713" t="s">
        <v>213</v>
      </c>
      <c r="O120" s="707" t="s">
        <v>213</v>
      </c>
      <c r="P120" s="714" t="s">
        <v>213</v>
      </c>
      <c r="Q120" s="714" t="s">
        <v>213</v>
      </c>
      <c r="R120" s="714" t="s">
        <v>213</v>
      </c>
      <c r="S120" s="712" t="s">
        <v>213</v>
      </c>
      <c r="T120" s="715" t="s">
        <v>213</v>
      </c>
      <c r="U120" s="716" t="s">
        <v>213</v>
      </c>
      <c r="V120" s="169"/>
      <c r="W120" s="177"/>
      <c r="X120" s="195"/>
      <c r="Y120" s="210"/>
      <c r="Z120" s="211"/>
      <c r="AA120" s="160"/>
      <c r="AB120" s="212"/>
      <c r="AZ120" s="170" t="str">
        <f t="shared" ref="AZ120:AZ183" si="12">IF(BC120="","",IF(BC120=1,"",IF(BC120=0,"",CONFIDENCE(0.05,BC120,BM120))))</f>
        <v/>
      </c>
      <c r="BA120" s="171" t="str">
        <f t="shared" ref="BA120:BA183" si="13">IF(BD120="","",IF(BD120=1,"",IF(BD120=0,"",CONFIDENCE(0.05,BD120,BN120))))</f>
        <v/>
      </c>
      <c r="BB120" s="157" t="str">
        <f t="shared" ref="BB120:BB183" si="14">IF(BE120="","",IF(BE120=1,"",IF(BE120=0,"",CONFIDENCE(0.05,BE120,BO120))))</f>
        <v/>
      </c>
      <c r="BC120" s="203" t="str">
        <f>IF(P120="","",IF(P120=0,"",SQRT(SUMIF(DMA!$DK$5:$DK$503,Graphs!$O120,DMA!DL$5:DL$503))/COUNTIF(DMA!$DK$5:$DK$503,Graphs!$O120)))</f>
        <v/>
      </c>
      <c r="BD120" s="168" t="str">
        <f>IF(Q120="","",IF(Q120=0,"",SQRT(SUMIF(DMA!$DK$5:$DK$503,Graphs!$O120,DMA!DM$5:DM$503))/COUNTIF(DMA!$DK$5:$DK$503,Graphs!$O120)))</f>
        <v/>
      </c>
      <c r="BE120" s="169" t="str">
        <f>IF(R120="","",IF(R120=0,"",SQRT(SUMIF(DMA!$DK$5:$DK$503,Graphs!$O120,DMA!DN$5:DN$503))/COUNTIF(DMA!$DK$5:$DK$503,Graphs!$O120)))</f>
        <v/>
      </c>
      <c r="BF120" s="167" t="str">
        <f>IF($P120="","",IF(P120=0,"",AVERAGEIF(DMA!$N$5:$N$503,Graphs!$O120,DMA!O$5:O$503)))</f>
        <v/>
      </c>
      <c r="BG120" s="168" t="str">
        <f>IF($Q120="","",IF(Q120=0,"",AVERAGEIF(DMA!$N$5:$N$503,Graphs!$O120,DMA!P$5:P$503)))</f>
        <v/>
      </c>
      <c r="BH120" s="156" t="str">
        <f>IF($R120="","",IF(R120=0,"",AVERAGEIF(DMA!$N$5:$N$503,Graphs!$O120,DMA!Q$5:Q$503)))</f>
        <v/>
      </c>
    </row>
    <row r="121" spans="1:60" ht="15.5" x14ac:dyDescent="0.35">
      <c r="A121" s="65"/>
      <c r="B121" s="705" t="s">
        <v>213</v>
      </c>
      <c r="C121" s="705" t="s">
        <v>213</v>
      </c>
      <c r="D121" s="706" t="s">
        <v>213</v>
      </c>
      <c r="E121" s="707" t="s">
        <v>213</v>
      </c>
      <c r="F121" s="708" t="s">
        <v>213</v>
      </c>
      <c r="G121" s="709" t="s">
        <v>213</v>
      </c>
      <c r="H121" s="707" t="s">
        <v>213</v>
      </c>
      <c r="I121" s="708" t="s">
        <v>213</v>
      </c>
      <c r="J121" s="710" t="s">
        <v>213</v>
      </c>
      <c r="K121" s="707" t="s">
        <v>213</v>
      </c>
      <c r="L121" s="711" t="s">
        <v>213</v>
      </c>
      <c r="M121" s="712" t="s">
        <v>213</v>
      </c>
      <c r="N121" s="713" t="s">
        <v>213</v>
      </c>
      <c r="O121" s="707" t="s">
        <v>213</v>
      </c>
      <c r="P121" s="714" t="s">
        <v>213</v>
      </c>
      <c r="Q121" s="714" t="s">
        <v>213</v>
      </c>
      <c r="R121" s="714" t="s">
        <v>213</v>
      </c>
      <c r="S121" s="712" t="s">
        <v>213</v>
      </c>
      <c r="T121" s="715" t="s">
        <v>213</v>
      </c>
      <c r="U121" s="716" t="s">
        <v>213</v>
      </c>
      <c r="V121" s="169"/>
      <c r="W121" s="177"/>
      <c r="X121" s="195"/>
      <c r="Y121" s="210"/>
      <c r="Z121" s="211"/>
      <c r="AA121" s="160"/>
      <c r="AB121" s="212"/>
      <c r="AZ121" s="170" t="str">
        <f t="shared" si="12"/>
        <v/>
      </c>
      <c r="BA121" s="171" t="str">
        <f t="shared" si="13"/>
        <v/>
      </c>
      <c r="BB121" s="157" t="str">
        <f t="shared" si="14"/>
        <v/>
      </c>
      <c r="BC121" s="203" t="str">
        <f>IF(P121="","",IF(P121=0,"",SQRT(SUMIF(DMA!$DK$5:$DK$503,Graphs!$O121,DMA!DL$5:DL$503))/COUNTIF(DMA!$DK$5:$DK$503,Graphs!$O121)))</f>
        <v/>
      </c>
      <c r="BD121" s="168" t="str">
        <f>IF(Q121="","",IF(Q121=0,"",SQRT(SUMIF(DMA!$DK$5:$DK$503,Graphs!$O121,DMA!DM$5:DM$503))/COUNTIF(DMA!$DK$5:$DK$503,Graphs!$O121)))</f>
        <v/>
      </c>
      <c r="BE121" s="169" t="str">
        <f>IF(R121="","",IF(R121=0,"",SQRT(SUMIF(DMA!$DK$5:$DK$503,Graphs!$O121,DMA!DN$5:DN$503))/COUNTIF(DMA!$DK$5:$DK$503,Graphs!$O121)))</f>
        <v/>
      </c>
      <c r="BF121" s="167" t="str">
        <f>IF($P121="","",IF(P121=0,"",AVERAGEIF(DMA!$N$5:$N$503,Graphs!$O121,DMA!O$5:O$503)))</f>
        <v/>
      </c>
      <c r="BG121" s="168" t="str">
        <f>IF($Q121="","",IF(Q121=0,"",AVERAGEIF(DMA!$N$5:$N$503,Graphs!$O121,DMA!P$5:P$503)))</f>
        <v/>
      </c>
      <c r="BH121" s="156" t="str">
        <f>IF($R121="","",IF(R121=0,"",AVERAGEIF(DMA!$N$5:$N$503,Graphs!$O121,DMA!Q$5:Q$503)))</f>
        <v/>
      </c>
    </row>
    <row r="122" spans="1:60" ht="15.5" x14ac:dyDescent="0.35">
      <c r="A122" s="65"/>
      <c r="B122" s="705" t="s">
        <v>213</v>
      </c>
      <c r="C122" s="705" t="s">
        <v>213</v>
      </c>
      <c r="D122" s="706" t="s">
        <v>213</v>
      </c>
      <c r="E122" s="707" t="s">
        <v>213</v>
      </c>
      <c r="F122" s="708" t="s">
        <v>213</v>
      </c>
      <c r="G122" s="709" t="s">
        <v>213</v>
      </c>
      <c r="H122" s="707" t="s">
        <v>213</v>
      </c>
      <c r="I122" s="708" t="s">
        <v>213</v>
      </c>
      <c r="J122" s="710" t="s">
        <v>213</v>
      </c>
      <c r="K122" s="707" t="s">
        <v>213</v>
      </c>
      <c r="L122" s="711" t="s">
        <v>213</v>
      </c>
      <c r="M122" s="712" t="s">
        <v>213</v>
      </c>
      <c r="N122" s="713" t="s">
        <v>213</v>
      </c>
      <c r="O122" s="707" t="s">
        <v>213</v>
      </c>
      <c r="P122" s="714" t="s">
        <v>213</v>
      </c>
      <c r="Q122" s="714" t="s">
        <v>213</v>
      </c>
      <c r="R122" s="714" t="s">
        <v>213</v>
      </c>
      <c r="S122" s="712" t="s">
        <v>213</v>
      </c>
      <c r="T122" s="715" t="s">
        <v>213</v>
      </c>
      <c r="U122" s="716" t="s">
        <v>213</v>
      </c>
      <c r="V122" s="169"/>
      <c r="W122" s="177"/>
      <c r="X122" s="195"/>
      <c r="Y122" s="210"/>
      <c r="Z122" s="211"/>
      <c r="AA122" s="160"/>
      <c r="AB122" s="212"/>
      <c r="AZ122" s="170" t="str">
        <f t="shared" si="12"/>
        <v/>
      </c>
      <c r="BA122" s="171" t="str">
        <f t="shared" si="13"/>
        <v/>
      </c>
      <c r="BB122" s="157" t="str">
        <f t="shared" si="14"/>
        <v/>
      </c>
      <c r="BC122" s="203" t="str">
        <f>IF(P122="","",IF(P122=0,"",SQRT(SUMIF(DMA!$DK$5:$DK$503,Graphs!$O122,DMA!DL$5:DL$503))/COUNTIF(DMA!$DK$5:$DK$503,Graphs!$O122)))</f>
        <v/>
      </c>
      <c r="BD122" s="168" t="str">
        <f>IF(Q122="","",IF(Q122=0,"",SQRT(SUMIF(DMA!$DK$5:$DK$503,Graphs!$O122,DMA!DM$5:DM$503))/COUNTIF(DMA!$DK$5:$DK$503,Graphs!$O122)))</f>
        <v/>
      </c>
      <c r="BE122" s="169" t="str">
        <f>IF(R122="","",IF(R122=0,"",SQRT(SUMIF(DMA!$DK$5:$DK$503,Graphs!$O122,DMA!DN$5:DN$503))/COUNTIF(DMA!$DK$5:$DK$503,Graphs!$O122)))</f>
        <v/>
      </c>
      <c r="BF122" s="167" t="str">
        <f>IF($P122="","",IF(P122=0,"",AVERAGEIF(DMA!$N$5:$N$503,Graphs!$O122,DMA!O$5:O$503)))</f>
        <v/>
      </c>
      <c r="BG122" s="168" t="str">
        <f>IF($Q122="","",IF(Q122=0,"",AVERAGEIF(DMA!$N$5:$N$503,Graphs!$O122,DMA!P$5:P$503)))</f>
        <v/>
      </c>
      <c r="BH122" s="156" t="str">
        <f>IF($R122="","",IF(R122=0,"",AVERAGEIF(DMA!$N$5:$N$503,Graphs!$O122,DMA!Q$5:Q$503)))</f>
        <v/>
      </c>
    </row>
    <row r="123" spans="1:60" ht="15.5" x14ac:dyDescent="0.35">
      <c r="A123" s="65"/>
      <c r="B123" s="705" t="s">
        <v>213</v>
      </c>
      <c r="C123" s="705" t="s">
        <v>213</v>
      </c>
      <c r="D123" s="706" t="s">
        <v>213</v>
      </c>
      <c r="E123" s="707" t="s">
        <v>213</v>
      </c>
      <c r="F123" s="708" t="s">
        <v>213</v>
      </c>
      <c r="G123" s="709" t="s">
        <v>213</v>
      </c>
      <c r="H123" s="707" t="s">
        <v>213</v>
      </c>
      <c r="I123" s="708" t="s">
        <v>213</v>
      </c>
      <c r="J123" s="710" t="s">
        <v>213</v>
      </c>
      <c r="K123" s="707" t="s">
        <v>213</v>
      </c>
      <c r="L123" s="711" t="s">
        <v>213</v>
      </c>
      <c r="M123" s="712" t="s">
        <v>213</v>
      </c>
      <c r="N123" s="713" t="s">
        <v>213</v>
      </c>
      <c r="O123" s="707" t="s">
        <v>213</v>
      </c>
      <c r="P123" s="714" t="s">
        <v>213</v>
      </c>
      <c r="Q123" s="714" t="s">
        <v>213</v>
      </c>
      <c r="R123" s="714" t="s">
        <v>213</v>
      </c>
      <c r="S123" s="712" t="s">
        <v>213</v>
      </c>
      <c r="T123" s="715" t="s">
        <v>213</v>
      </c>
      <c r="U123" s="716" t="s">
        <v>213</v>
      </c>
      <c r="V123" s="169"/>
      <c r="W123" s="177"/>
      <c r="X123" s="195"/>
      <c r="Y123" s="210"/>
      <c r="Z123" s="211"/>
      <c r="AA123" s="160"/>
      <c r="AB123" s="212"/>
      <c r="AZ123" s="170" t="str">
        <f t="shared" si="12"/>
        <v/>
      </c>
      <c r="BA123" s="171" t="str">
        <f t="shared" si="13"/>
        <v/>
      </c>
      <c r="BB123" s="157" t="str">
        <f t="shared" si="14"/>
        <v/>
      </c>
      <c r="BC123" s="203" t="str">
        <f>IF(P123="","",IF(P123=0,"",SQRT(SUMIF(DMA!$DK$5:$DK$503,Graphs!$O123,DMA!DL$5:DL$503))/COUNTIF(DMA!$DK$5:$DK$503,Graphs!$O123)))</f>
        <v/>
      </c>
      <c r="BD123" s="168" t="str">
        <f>IF(Q123="","",IF(Q123=0,"",SQRT(SUMIF(DMA!$DK$5:$DK$503,Graphs!$O123,DMA!DM$5:DM$503))/COUNTIF(DMA!$DK$5:$DK$503,Graphs!$O123)))</f>
        <v/>
      </c>
      <c r="BE123" s="169" t="str">
        <f>IF(R123="","",IF(R123=0,"",SQRT(SUMIF(DMA!$DK$5:$DK$503,Graphs!$O123,DMA!DN$5:DN$503))/COUNTIF(DMA!$DK$5:$DK$503,Graphs!$O123)))</f>
        <v/>
      </c>
      <c r="BF123" s="167" t="str">
        <f>IF($P123="","",IF(P123=0,"",AVERAGEIF(DMA!$N$5:$N$503,Graphs!$O123,DMA!O$5:O$503)))</f>
        <v/>
      </c>
      <c r="BG123" s="168" t="str">
        <f>IF($Q123="","",IF(Q123=0,"",AVERAGEIF(DMA!$N$5:$N$503,Graphs!$O123,DMA!P$5:P$503)))</f>
        <v/>
      </c>
      <c r="BH123" s="156" t="str">
        <f>IF($R123="","",IF(R123=0,"",AVERAGEIF(DMA!$N$5:$N$503,Graphs!$O123,DMA!Q$5:Q$503)))</f>
        <v/>
      </c>
    </row>
    <row r="124" spans="1:60" ht="15.5" x14ac:dyDescent="0.35">
      <c r="A124" s="65"/>
      <c r="B124" s="705" t="s">
        <v>213</v>
      </c>
      <c r="C124" s="705" t="s">
        <v>213</v>
      </c>
      <c r="D124" s="706" t="s">
        <v>213</v>
      </c>
      <c r="E124" s="707" t="s">
        <v>213</v>
      </c>
      <c r="F124" s="708" t="s">
        <v>213</v>
      </c>
      <c r="G124" s="709" t="s">
        <v>213</v>
      </c>
      <c r="H124" s="707" t="s">
        <v>213</v>
      </c>
      <c r="I124" s="708" t="s">
        <v>213</v>
      </c>
      <c r="J124" s="710" t="s">
        <v>213</v>
      </c>
      <c r="K124" s="707" t="s">
        <v>213</v>
      </c>
      <c r="L124" s="711" t="s">
        <v>213</v>
      </c>
      <c r="M124" s="712" t="s">
        <v>213</v>
      </c>
      <c r="N124" s="713" t="s">
        <v>213</v>
      </c>
      <c r="O124" s="707" t="s">
        <v>213</v>
      </c>
      <c r="P124" s="714" t="s">
        <v>213</v>
      </c>
      <c r="Q124" s="714" t="s">
        <v>213</v>
      </c>
      <c r="R124" s="714" t="s">
        <v>213</v>
      </c>
      <c r="S124" s="712" t="s">
        <v>213</v>
      </c>
      <c r="T124" s="715" t="s">
        <v>213</v>
      </c>
      <c r="U124" s="716" t="s">
        <v>213</v>
      </c>
      <c r="V124" s="169"/>
      <c r="W124" s="177"/>
      <c r="X124" s="195"/>
      <c r="Y124" s="210"/>
      <c r="Z124" s="211"/>
      <c r="AA124" s="160"/>
      <c r="AB124" s="212"/>
      <c r="AZ124" s="170" t="str">
        <f t="shared" si="12"/>
        <v/>
      </c>
      <c r="BA124" s="171" t="str">
        <f t="shared" si="13"/>
        <v/>
      </c>
      <c r="BB124" s="157" t="str">
        <f t="shared" si="14"/>
        <v/>
      </c>
      <c r="BC124" s="203" t="str">
        <f>IF(P124="","",IF(P124=0,"",SQRT(SUMIF(DMA!$DK$5:$DK$503,Graphs!$O124,DMA!DL$5:DL$503))/COUNTIF(DMA!$DK$5:$DK$503,Graphs!$O124)))</f>
        <v/>
      </c>
      <c r="BD124" s="168" t="str">
        <f>IF(Q124="","",IF(Q124=0,"",SQRT(SUMIF(DMA!$DK$5:$DK$503,Graphs!$O124,DMA!DM$5:DM$503))/COUNTIF(DMA!$DK$5:$DK$503,Graphs!$O124)))</f>
        <v/>
      </c>
      <c r="BE124" s="169" t="str">
        <f>IF(R124="","",IF(R124=0,"",SQRT(SUMIF(DMA!$DK$5:$DK$503,Graphs!$O124,DMA!DN$5:DN$503))/COUNTIF(DMA!$DK$5:$DK$503,Graphs!$O124)))</f>
        <v/>
      </c>
      <c r="BF124" s="167" t="str">
        <f>IF($P124="","",IF(P124=0,"",AVERAGEIF(DMA!$N$5:$N$503,Graphs!$O124,DMA!O$5:O$503)))</f>
        <v/>
      </c>
      <c r="BG124" s="168" t="str">
        <f>IF($Q124="","",IF(Q124=0,"",AVERAGEIF(DMA!$N$5:$N$503,Graphs!$O124,DMA!P$5:P$503)))</f>
        <v/>
      </c>
      <c r="BH124" s="156" t="str">
        <f>IF($R124="","",IF(R124=0,"",AVERAGEIF(DMA!$N$5:$N$503,Graphs!$O124,DMA!Q$5:Q$503)))</f>
        <v/>
      </c>
    </row>
    <row r="125" spans="1:60" ht="15.5" x14ac:dyDescent="0.35">
      <c r="A125" s="65"/>
      <c r="B125" s="705" t="s">
        <v>213</v>
      </c>
      <c r="C125" s="705" t="s">
        <v>213</v>
      </c>
      <c r="D125" s="706" t="s">
        <v>213</v>
      </c>
      <c r="E125" s="707" t="s">
        <v>213</v>
      </c>
      <c r="F125" s="708" t="s">
        <v>213</v>
      </c>
      <c r="G125" s="709" t="s">
        <v>213</v>
      </c>
      <c r="H125" s="707" t="s">
        <v>213</v>
      </c>
      <c r="I125" s="708" t="s">
        <v>213</v>
      </c>
      <c r="J125" s="710" t="s">
        <v>213</v>
      </c>
      <c r="K125" s="707" t="s">
        <v>213</v>
      </c>
      <c r="L125" s="711" t="s">
        <v>213</v>
      </c>
      <c r="M125" s="712" t="s">
        <v>213</v>
      </c>
      <c r="N125" s="713" t="s">
        <v>213</v>
      </c>
      <c r="O125" s="707" t="s">
        <v>213</v>
      </c>
      <c r="P125" s="714" t="s">
        <v>213</v>
      </c>
      <c r="Q125" s="714" t="s">
        <v>213</v>
      </c>
      <c r="R125" s="714" t="s">
        <v>213</v>
      </c>
      <c r="S125" s="712" t="s">
        <v>213</v>
      </c>
      <c r="T125" s="715" t="s">
        <v>213</v>
      </c>
      <c r="U125" s="716" t="s">
        <v>213</v>
      </c>
      <c r="V125" s="169"/>
      <c r="W125" s="177"/>
      <c r="X125" s="195"/>
      <c r="Y125" s="210"/>
      <c r="Z125" s="211"/>
      <c r="AA125" s="160"/>
      <c r="AB125" s="212"/>
      <c r="AZ125" s="170" t="str">
        <f t="shared" si="12"/>
        <v/>
      </c>
      <c r="BA125" s="171" t="str">
        <f t="shared" si="13"/>
        <v/>
      </c>
      <c r="BB125" s="157" t="str">
        <f t="shared" si="14"/>
        <v/>
      </c>
      <c r="BC125" s="203" t="str">
        <f>IF(P125="","",IF(P125=0,"",SQRT(SUMIF(DMA!$DK$5:$DK$503,Graphs!$O125,DMA!DL$5:DL$503))/COUNTIF(DMA!$DK$5:$DK$503,Graphs!$O125)))</f>
        <v/>
      </c>
      <c r="BD125" s="168" t="str">
        <f>IF(Q125="","",IF(Q125=0,"",SQRT(SUMIF(DMA!$DK$5:$DK$503,Graphs!$O125,DMA!DM$5:DM$503))/COUNTIF(DMA!$DK$5:$DK$503,Graphs!$O125)))</f>
        <v/>
      </c>
      <c r="BE125" s="169" t="str">
        <f>IF(R125="","",IF(R125=0,"",SQRT(SUMIF(DMA!$DK$5:$DK$503,Graphs!$O125,DMA!DN$5:DN$503))/COUNTIF(DMA!$DK$5:$DK$503,Graphs!$O125)))</f>
        <v/>
      </c>
      <c r="BF125" s="167" t="str">
        <f>IF($P125="","",IF(P125=0,"",AVERAGEIF(DMA!$N$5:$N$503,Graphs!$O125,DMA!O$5:O$503)))</f>
        <v/>
      </c>
      <c r="BG125" s="168" t="str">
        <f>IF($Q125="","",IF(Q125=0,"",AVERAGEIF(DMA!$N$5:$N$503,Graphs!$O125,DMA!P$5:P$503)))</f>
        <v/>
      </c>
      <c r="BH125" s="156" t="str">
        <f>IF($R125="","",IF(R125=0,"",AVERAGEIF(DMA!$N$5:$N$503,Graphs!$O125,DMA!Q$5:Q$503)))</f>
        <v/>
      </c>
    </row>
    <row r="126" spans="1:60" ht="15.5" x14ac:dyDescent="0.35">
      <c r="A126" s="65"/>
      <c r="B126" s="705" t="s">
        <v>213</v>
      </c>
      <c r="C126" s="705" t="s">
        <v>213</v>
      </c>
      <c r="D126" s="706" t="s">
        <v>213</v>
      </c>
      <c r="E126" s="707" t="s">
        <v>213</v>
      </c>
      <c r="F126" s="708" t="s">
        <v>213</v>
      </c>
      <c r="G126" s="709" t="s">
        <v>213</v>
      </c>
      <c r="H126" s="707" t="s">
        <v>213</v>
      </c>
      <c r="I126" s="708" t="s">
        <v>213</v>
      </c>
      <c r="J126" s="710" t="s">
        <v>213</v>
      </c>
      <c r="K126" s="707" t="s">
        <v>213</v>
      </c>
      <c r="L126" s="711" t="s">
        <v>213</v>
      </c>
      <c r="M126" s="712" t="s">
        <v>213</v>
      </c>
      <c r="N126" s="713" t="s">
        <v>213</v>
      </c>
      <c r="O126" s="707" t="s">
        <v>213</v>
      </c>
      <c r="P126" s="714" t="s">
        <v>213</v>
      </c>
      <c r="Q126" s="714" t="s">
        <v>213</v>
      </c>
      <c r="R126" s="714" t="s">
        <v>213</v>
      </c>
      <c r="S126" s="712" t="s">
        <v>213</v>
      </c>
      <c r="T126" s="715" t="s">
        <v>213</v>
      </c>
      <c r="U126" s="716" t="s">
        <v>213</v>
      </c>
      <c r="V126" s="169"/>
      <c r="W126" s="177"/>
      <c r="X126" s="195"/>
      <c r="Y126" s="210"/>
      <c r="Z126" s="211"/>
      <c r="AA126" s="160"/>
      <c r="AB126" s="212"/>
      <c r="AZ126" s="170" t="str">
        <f t="shared" si="12"/>
        <v/>
      </c>
      <c r="BA126" s="171" t="str">
        <f t="shared" si="13"/>
        <v/>
      </c>
      <c r="BB126" s="157" t="str">
        <f t="shared" si="14"/>
        <v/>
      </c>
      <c r="BC126" s="203" t="str">
        <f>IF(P126="","",IF(P126=0,"",SQRT(SUMIF(DMA!$DK$5:$DK$503,Graphs!$O126,DMA!DL$5:DL$503))/COUNTIF(DMA!$DK$5:$DK$503,Graphs!$O126)))</f>
        <v/>
      </c>
      <c r="BD126" s="168" t="str">
        <f>IF(Q126="","",IF(Q126=0,"",SQRT(SUMIF(DMA!$DK$5:$DK$503,Graphs!$O126,DMA!DM$5:DM$503))/COUNTIF(DMA!$DK$5:$DK$503,Graphs!$O126)))</f>
        <v/>
      </c>
      <c r="BE126" s="169" t="str">
        <f>IF(R126="","",IF(R126=0,"",SQRT(SUMIF(DMA!$DK$5:$DK$503,Graphs!$O126,DMA!DN$5:DN$503))/COUNTIF(DMA!$DK$5:$DK$503,Graphs!$O126)))</f>
        <v/>
      </c>
      <c r="BF126" s="167" t="str">
        <f>IF($P126="","",IF(P126=0,"",AVERAGEIF(DMA!$N$5:$N$503,Graphs!$O126,DMA!O$5:O$503)))</f>
        <v/>
      </c>
      <c r="BG126" s="168" t="str">
        <f>IF($Q126="","",IF(Q126=0,"",AVERAGEIF(DMA!$N$5:$N$503,Graphs!$O126,DMA!P$5:P$503)))</f>
        <v/>
      </c>
      <c r="BH126" s="156" t="str">
        <f>IF($R126="","",IF(R126=0,"",AVERAGEIF(DMA!$N$5:$N$503,Graphs!$O126,DMA!Q$5:Q$503)))</f>
        <v/>
      </c>
    </row>
    <row r="127" spans="1:60" ht="15.5" x14ac:dyDescent="0.35">
      <c r="A127" s="65"/>
      <c r="B127" s="705" t="s">
        <v>213</v>
      </c>
      <c r="C127" s="705" t="s">
        <v>213</v>
      </c>
      <c r="D127" s="706" t="s">
        <v>213</v>
      </c>
      <c r="E127" s="707" t="s">
        <v>213</v>
      </c>
      <c r="F127" s="708" t="s">
        <v>213</v>
      </c>
      <c r="G127" s="709" t="s">
        <v>213</v>
      </c>
      <c r="H127" s="707" t="s">
        <v>213</v>
      </c>
      <c r="I127" s="708" t="s">
        <v>213</v>
      </c>
      <c r="J127" s="710" t="s">
        <v>213</v>
      </c>
      <c r="K127" s="707" t="s">
        <v>213</v>
      </c>
      <c r="L127" s="711" t="s">
        <v>213</v>
      </c>
      <c r="M127" s="712" t="s">
        <v>213</v>
      </c>
      <c r="N127" s="713" t="s">
        <v>213</v>
      </c>
      <c r="O127" s="707" t="s">
        <v>213</v>
      </c>
      <c r="P127" s="714" t="s">
        <v>213</v>
      </c>
      <c r="Q127" s="714" t="s">
        <v>213</v>
      </c>
      <c r="R127" s="714" t="s">
        <v>213</v>
      </c>
      <c r="S127" s="712" t="s">
        <v>213</v>
      </c>
      <c r="T127" s="715" t="s">
        <v>213</v>
      </c>
      <c r="U127" s="716" t="s">
        <v>213</v>
      </c>
      <c r="V127" s="169"/>
      <c r="W127" s="177"/>
      <c r="X127" s="195"/>
      <c r="Y127" s="210"/>
      <c r="Z127" s="211"/>
      <c r="AA127" s="160"/>
      <c r="AB127" s="212"/>
      <c r="AZ127" s="170" t="str">
        <f t="shared" si="12"/>
        <v/>
      </c>
      <c r="BA127" s="171" t="str">
        <f t="shared" si="13"/>
        <v/>
      </c>
      <c r="BB127" s="157" t="str">
        <f t="shared" si="14"/>
        <v/>
      </c>
      <c r="BC127" s="203" t="str">
        <f>IF(P127="","",IF(P127=0,"",SQRT(SUMIF(DMA!$DK$5:$DK$503,Graphs!$O127,DMA!DL$5:DL$503))/COUNTIF(DMA!$DK$5:$DK$503,Graphs!$O127)))</f>
        <v/>
      </c>
      <c r="BD127" s="168" t="str">
        <f>IF(Q127="","",IF(Q127=0,"",SQRT(SUMIF(DMA!$DK$5:$DK$503,Graphs!$O127,DMA!DM$5:DM$503))/COUNTIF(DMA!$DK$5:$DK$503,Graphs!$O127)))</f>
        <v/>
      </c>
      <c r="BE127" s="169" t="str">
        <f>IF(R127="","",IF(R127=0,"",SQRT(SUMIF(DMA!$DK$5:$DK$503,Graphs!$O127,DMA!DN$5:DN$503))/COUNTIF(DMA!$DK$5:$DK$503,Graphs!$O127)))</f>
        <v/>
      </c>
      <c r="BF127" s="167" t="str">
        <f>IF($P127="","",IF(P127=0,"",AVERAGEIF(DMA!$N$5:$N$503,Graphs!$O127,DMA!O$5:O$503)))</f>
        <v/>
      </c>
      <c r="BG127" s="168" t="str">
        <f>IF($Q127="","",IF(Q127=0,"",AVERAGEIF(DMA!$N$5:$N$503,Graphs!$O127,DMA!P$5:P$503)))</f>
        <v/>
      </c>
      <c r="BH127" s="156" t="str">
        <f>IF($R127="","",IF(R127=0,"",AVERAGEIF(DMA!$N$5:$N$503,Graphs!$O127,DMA!Q$5:Q$503)))</f>
        <v/>
      </c>
    </row>
    <row r="128" spans="1:60" ht="15.5" x14ac:dyDescent="0.35">
      <c r="A128" s="65"/>
      <c r="B128" s="705" t="s">
        <v>213</v>
      </c>
      <c r="C128" s="705" t="s">
        <v>213</v>
      </c>
      <c r="D128" s="706" t="s">
        <v>213</v>
      </c>
      <c r="E128" s="707" t="s">
        <v>213</v>
      </c>
      <c r="F128" s="708" t="s">
        <v>213</v>
      </c>
      <c r="G128" s="709" t="s">
        <v>213</v>
      </c>
      <c r="H128" s="707" t="s">
        <v>213</v>
      </c>
      <c r="I128" s="708" t="s">
        <v>213</v>
      </c>
      <c r="J128" s="710" t="s">
        <v>213</v>
      </c>
      <c r="K128" s="707" t="s">
        <v>213</v>
      </c>
      <c r="L128" s="711" t="s">
        <v>213</v>
      </c>
      <c r="M128" s="712" t="s">
        <v>213</v>
      </c>
      <c r="N128" s="713" t="s">
        <v>213</v>
      </c>
      <c r="O128" s="707" t="s">
        <v>213</v>
      </c>
      <c r="P128" s="714" t="s">
        <v>213</v>
      </c>
      <c r="Q128" s="714" t="s">
        <v>213</v>
      </c>
      <c r="R128" s="714" t="s">
        <v>213</v>
      </c>
      <c r="S128" s="712" t="s">
        <v>213</v>
      </c>
      <c r="T128" s="715" t="s">
        <v>213</v>
      </c>
      <c r="U128" s="716" t="s">
        <v>213</v>
      </c>
      <c r="V128" s="169"/>
      <c r="W128" s="177"/>
      <c r="X128" s="195"/>
      <c r="Y128" s="210"/>
      <c r="Z128" s="211"/>
      <c r="AA128" s="160"/>
      <c r="AB128" s="212"/>
      <c r="AZ128" s="170" t="str">
        <f t="shared" si="12"/>
        <v/>
      </c>
      <c r="BA128" s="171" t="str">
        <f t="shared" si="13"/>
        <v/>
      </c>
      <c r="BB128" s="157" t="str">
        <f t="shared" si="14"/>
        <v/>
      </c>
      <c r="BC128" s="203" t="str">
        <f>IF(P128="","",IF(P128=0,"",SQRT(SUMIF(DMA!$DK$5:$DK$503,Graphs!$O128,DMA!DL$5:DL$503))/COUNTIF(DMA!$DK$5:$DK$503,Graphs!$O128)))</f>
        <v/>
      </c>
      <c r="BD128" s="168" t="str">
        <f>IF(Q128="","",IF(Q128=0,"",SQRT(SUMIF(DMA!$DK$5:$DK$503,Graphs!$O128,DMA!DM$5:DM$503))/COUNTIF(DMA!$DK$5:$DK$503,Graphs!$O128)))</f>
        <v/>
      </c>
      <c r="BE128" s="169" t="str">
        <f>IF(R128="","",IF(R128=0,"",SQRT(SUMIF(DMA!$DK$5:$DK$503,Graphs!$O128,DMA!DN$5:DN$503))/COUNTIF(DMA!$DK$5:$DK$503,Graphs!$O128)))</f>
        <v/>
      </c>
      <c r="BF128" s="167" t="str">
        <f>IF($P128="","",IF(P128=0,"",AVERAGEIF(DMA!$N$5:$N$503,Graphs!$O128,DMA!O$5:O$503)))</f>
        <v/>
      </c>
      <c r="BG128" s="168" t="str">
        <f>IF($Q128="","",IF(Q128=0,"",AVERAGEIF(DMA!$N$5:$N$503,Graphs!$O128,DMA!P$5:P$503)))</f>
        <v/>
      </c>
      <c r="BH128" s="156" t="str">
        <f>IF($R128="","",IF(R128=0,"",AVERAGEIF(DMA!$N$5:$N$503,Graphs!$O128,DMA!Q$5:Q$503)))</f>
        <v/>
      </c>
    </row>
    <row r="129" spans="1:60" ht="15.5" x14ac:dyDescent="0.35">
      <c r="A129" s="65"/>
      <c r="B129" s="705" t="s">
        <v>213</v>
      </c>
      <c r="C129" s="705" t="s">
        <v>213</v>
      </c>
      <c r="D129" s="706" t="s">
        <v>213</v>
      </c>
      <c r="E129" s="707" t="s">
        <v>213</v>
      </c>
      <c r="F129" s="708" t="s">
        <v>213</v>
      </c>
      <c r="G129" s="709" t="s">
        <v>213</v>
      </c>
      <c r="H129" s="707" t="s">
        <v>213</v>
      </c>
      <c r="I129" s="708" t="s">
        <v>213</v>
      </c>
      <c r="J129" s="710" t="s">
        <v>213</v>
      </c>
      <c r="K129" s="707" t="s">
        <v>213</v>
      </c>
      <c r="L129" s="711" t="s">
        <v>213</v>
      </c>
      <c r="M129" s="712" t="s">
        <v>213</v>
      </c>
      <c r="N129" s="713" t="s">
        <v>213</v>
      </c>
      <c r="O129" s="707" t="s">
        <v>213</v>
      </c>
      <c r="P129" s="714" t="s">
        <v>213</v>
      </c>
      <c r="Q129" s="714" t="s">
        <v>213</v>
      </c>
      <c r="R129" s="714" t="s">
        <v>213</v>
      </c>
      <c r="S129" s="712" t="s">
        <v>213</v>
      </c>
      <c r="T129" s="715" t="s">
        <v>213</v>
      </c>
      <c r="U129" s="716" t="s">
        <v>213</v>
      </c>
      <c r="V129" s="169"/>
      <c r="W129" s="177"/>
      <c r="X129" s="195"/>
      <c r="Y129" s="210"/>
      <c r="Z129" s="211"/>
      <c r="AA129" s="160"/>
      <c r="AB129" s="212"/>
      <c r="AZ129" s="170" t="str">
        <f t="shared" si="12"/>
        <v/>
      </c>
      <c r="BA129" s="171" t="str">
        <f t="shared" si="13"/>
        <v/>
      </c>
      <c r="BB129" s="157" t="str">
        <f t="shared" si="14"/>
        <v/>
      </c>
      <c r="BC129" s="203" t="str">
        <f>IF(P129="","",IF(P129=0,"",SQRT(SUMIF(DMA!$DK$5:$DK$503,Graphs!$O129,DMA!DL$5:DL$503))/COUNTIF(DMA!$DK$5:$DK$503,Graphs!$O129)))</f>
        <v/>
      </c>
      <c r="BD129" s="168" t="str">
        <f>IF(Q129="","",IF(Q129=0,"",SQRT(SUMIF(DMA!$DK$5:$DK$503,Graphs!$O129,DMA!DM$5:DM$503))/COUNTIF(DMA!$DK$5:$DK$503,Graphs!$O129)))</f>
        <v/>
      </c>
      <c r="BE129" s="169" t="str">
        <f>IF(R129="","",IF(R129=0,"",SQRT(SUMIF(DMA!$DK$5:$DK$503,Graphs!$O129,DMA!DN$5:DN$503))/COUNTIF(DMA!$DK$5:$DK$503,Graphs!$O129)))</f>
        <v/>
      </c>
      <c r="BF129" s="167" t="str">
        <f>IF($P129="","",IF(P129=0,"",AVERAGEIF(DMA!$N$5:$N$503,Graphs!$O129,DMA!O$5:O$503)))</f>
        <v/>
      </c>
      <c r="BG129" s="168" t="str">
        <f>IF($Q129="","",IF(Q129=0,"",AVERAGEIF(DMA!$N$5:$N$503,Graphs!$O129,DMA!P$5:P$503)))</f>
        <v/>
      </c>
      <c r="BH129" s="156" t="str">
        <f>IF($R129="","",IF(R129=0,"",AVERAGEIF(DMA!$N$5:$N$503,Graphs!$O129,DMA!Q$5:Q$503)))</f>
        <v/>
      </c>
    </row>
    <row r="130" spans="1:60" ht="15.5" x14ac:dyDescent="0.35">
      <c r="A130" s="65"/>
      <c r="B130" s="705" t="s">
        <v>213</v>
      </c>
      <c r="C130" s="705" t="s">
        <v>213</v>
      </c>
      <c r="D130" s="706" t="s">
        <v>213</v>
      </c>
      <c r="E130" s="707" t="s">
        <v>213</v>
      </c>
      <c r="F130" s="708" t="s">
        <v>213</v>
      </c>
      <c r="G130" s="709" t="s">
        <v>213</v>
      </c>
      <c r="H130" s="707" t="s">
        <v>213</v>
      </c>
      <c r="I130" s="708" t="s">
        <v>213</v>
      </c>
      <c r="J130" s="710" t="s">
        <v>213</v>
      </c>
      <c r="K130" s="707" t="s">
        <v>213</v>
      </c>
      <c r="L130" s="711" t="s">
        <v>213</v>
      </c>
      <c r="M130" s="712" t="s">
        <v>213</v>
      </c>
      <c r="N130" s="713" t="s">
        <v>213</v>
      </c>
      <c r="O130" s="707" t="s">
        <v>213</v>
      </c>
      <c r="P130" s="714" t="s">
        <v>213</v>
      </c>
      <c r="Q130" s="714" t="s">
        <v>213</v>
      </c>
      <c r="R130" s="714" t="s">
        <v>213</v>
      </c>
      <c r="S130" s="712" t="s">
        <v>213</v>
      </c>
      <c r="T130" s="715" t="s">
        <v>213</v>
      </c>
      <c r="U130" s="716" t="s">
        <v>213</v>
      </c>
      <c r="V130" s="169"/>
      <c r="W130" s="177"/>
      <c r="X130" s="195"/>
      <c r="Y130" s="210"/>
      <c r="Z130" s="211"/>
      <c r="AA130" s="160"/>
      <c r="AB130" s="212"/>
      <c r="AZ130" s="170" t="str">
        <f t="shared" si="12"/>
        <v/>
      </c>
      <c r="BA130" s="171" t="str">
        <f t="shared" si="13"/>
        <v/>
      </c>
      <c r="BB130" s="157" t="str">
        <f t="shared" si="14"/>
        <v/>
      </c>
      <c r="BC130" s="203" t="str">
        <f>IF(P130="","",IF(P130=0,"",SQRT(SUMIF(DMA!$DK$5:$DK$503,Graphs!$O130,DMA!DL$5:DL$503))/COUNTIF(DMA!$DK$5:$DK$503,Graphs!$O130)))</f>
        <v/>
      </c>
      <c r="BD130" s="168" t="str">
        <f>IF(Q130="","",IF(Q130=0,"",SQRT(SUMIF(DMA!$DK$5:$DK$503,Graphs!$O130,DMA!DM$5:DM$503))/COUNTIF(DMA!$DK$5:$DK$503,Graphs!$O130)))</f>
        <v/>
      </c>
      <c r="BE130" s="169" t="str">
        <f>IF(R130="","",IF(R130=0,"",SQRT(SUMIF(DMA!$DK$5:$DK$503,Graphs!$O130,DMA!DN$5:DN$503))/COUNTIF(DMA!$DK$5:$DK$503,Graphs!$O130)))</f>
        <v/>
      </c>
      <c r="BF130" s="167" t="str">
        <f>IF($P130="","",IF(P130=0,"",AVERAGEIF(DMA!$N$5:$N$503,Graphs!$O130,DMA!O$5:O$503)))</f>
        <v/>
      </c>
      <c r="BG130" s="168" t="str">
        <f>IF($Q130="","",IF(Q130=0,"",AVERAGEIF(DMA!$N$5:$N$503,Graphs!$O130,DMA!P$5:P$503)))</f>
        <v/>
      </c>
      <c r="BH130" s="156" t="str">
        <f>IF($R130="","",IF(R130=0,"",AVERAGEIF(DMA!$N$5:$N$503,Graphs!$O130,DMA!Q$5:Q$503)))</f>
        <v/>
      </c>
    </row>
    <row r="131" spans="1:60" ht="15.5" x14ac:dyDescent="0.35">
      <c r="A131" s="65"/>
      <c r="B131" s="705" t="s">
        <v>213</v>
      </c>
      <c r="C131" s="705" t="s">
        <v>213</v>
      </c>
      <c r="D131" s="706" t="s">
        <v>213</v>
      </c>
      <c r="E131" s="707" t="s">
        <v>213</v>
      </c>
      <c r="F131" s="708" t="s">
        <v>213</v>
      </c>
      <c r="G131" s="709" t="s">
        <v>213</v>
      </c>
      <c r="H131" s="707" t="s">
        <v>213</v>
      </c>
      <c r="I131" s="708" t="s">
        <v>213</v>
      </c>
      <c r="J131" s="710" t="s">
        <v>213</v>
      </c>
      <c r="K131" s="707" t="s">
        <v>213</v>
      </c>
      <c r="L131" s="711" t="s">
        <v>213</v>
      </c>
      <c r="M131" s="712" t="s">
        <v>213</v>
      </c>
      <c r="N131" s="713" t="s">
        <v>213</v>
      </c>
      <c r="O131" s="707" t="s">
        <v>213</v>
      </c>
      <c r="P131" s="714" t="s">
        <v>213</v>
      </c>
      <c r="Q131" s="714" t="s">
        <v>213</v>
      </c>
      <c r="R131" s="714" t="s">
        <v>213</v>
      </c>
      <c r="S131" s="712" t="s">
        <v>213</v>
      </c>
      <c r="T131" s="715" t="s">
        <v>213</v>
      </c>
      <c r="U131" s="716" t="s">
        <v>213</v>
      </c>
      <c r="V131" s="169"/>
      <c r="W131" s="177"/>
      <c r="X131" s="195"/>
      <c r="Y131" s="210"/>
      <c r="Z131" s="211"/>
      <c r="AA131" s="160"/>
      <c r="AB131" s="212"/>
      <c r="AZ131" s="170" t="str">
        <f t="shared" si="12"/>
        <v/>
      </c>
      <c r="BA131" s="171" t="str">
        <f t="shared" si="13"/>
        <v/>
      </c>
      <c r="BB131" s="157" t="str">
        <f t="shared" si="14"/>
        <v/>
      </c>
      <c r="BC131" s="203" t="str">
        <f>IF(P131="","",IF(P131=0,"",SQRT(SUMIF(DMA!$DK$5:$DK$503,Graphs!$O131,DMA!DL$5:DL$503))/COUNTIF(DMA!$DK$5:$DK$503,Graphs!$O131)))</f>
        <v/>
      </c>
      <c r="BD131" s="168" t="str">
        <f>IF(Q131="","",IF(Q131=0,"",SQRT(SUMIF(DMA!$DK$5:$DK$503,Graphs!$O131,DMA!DM$5:DM$503))/COUNTIF(DMA!$DK$5:$DK$503,Graphs!$O131)))</f>
        <v/>
      </c>
      <c r="BE131" s="169" t="str">
        <f>IF(R131="","",IF(R131=0,"",SQRT(SUMIF(DMA!$DK$5:$DK$503,Graphs!$O131,DMA!DN$5:DN$503))/COUNTIF(DMA!$DK$5:$DK$503,Graphs!$O131)))</f>
        <v/>
      </c>
      <c r="BF131" s="167" t="str">
        <f>IF($P131="","",IF(P131=0,"",AVERAGEIF(DMA!$N$5:$N$503,Graphs!$O131,DMA!O$5:O$503)))</f>
        <v/>
      </c>
      <c r="BG131" s="168" t="str">
        <f>IF($Q131="","",IF(Q131=0,"",AVERAGEIF(DMA!$N$5:$N$503,Graphs!$O131,DMA!P$5:P$503)))</f>
        <v/>
      </c>
      <c r="BH131" s="156" t="str">
        <f>IF($R131="","",IF(R131=0,"",AVERAGEIF(DMA!$N$5:$N$503,Graphs!$O131,DMA!Q$5:Q$503)))</f>
        <v/>
      </c>
    </row>
    <row r="132" spans="1:60" ht="15.5" x14ac:dyDescent="0.35">
      <c r="A132" s="65"/>
      <c r="B132" s="705" t="s">
        <v>213</v>
      </c>
      <c r="C132" s="705" t="s">
        <v>213</v>
      </c>
      <c r="D132" s="706" t="s">
        <v>213</v>
      </c>
      <c r="E132" s="707" t="s">
        <v>213</v>
      </c>
      <c r="F132" s="708" t="s">
        <v>213</v>
      </c>
      <c r="G132" s="709" t="s">
        <v>213</v>
      </c>
      <c r="H132" s="707" t="s">
        <v>213</v>
      </c>
      <c r="I132" s="708" t="s">
        <v>213</v>
      </c>
      <c r="J132" s="710" t="s">
        <v>213</v>
      </c>
      <c r="K132" s="707" t="s">
        <v>213</v>
      </c>
      <c r="L132" s="711" t="s">
        <v>213</v>
      </c>
      <c r="M132" s="712" t="s">
        <v>213</v>
      </c>
      <c r="N132" s="713" t="s">
        <v>213</v>
      </c>
      <c r="O132" s="707" t="s">
        <v>213</v>
      </c>
      <c r="P132" s="714" t="s">
        <v>213</v>
      </c>
      <c r="Q132" s="714" t="s">
        <v>213</v>
      </c>
      <c r="R132" s="714" t="s">
        <v>213</v>
      </c>
      <c r="S132" s="712" t="s">
        <v>213</v>
      </c>
      <c r="T132" s="715" t="s">
        <v>213</v>
      </c>
      <c r="U132" s="716" t="s">
        <v>213</v>
      </c>
      <c r="V132" s="169"/>
      <c r="W132" s="177"/>
      <c r="X132" s="195"/>
      <c r="Y132" s="210"/>
      <c r="Z132" s="211"/>
      <c r="AA132" s="160"/>
      <c r="AB132" s="212"/>
      <c r="AZ132" s="170" t="str">
        <f t="shared" si="12"/>
        <v/>
      </c>
      <c r="BA132" s="171" t="str">
        <f t="shared" si="13"/>
        <v/>
      </c>
      <c r="BB132" s="157" t="str">
        <f t="shared" si="14"/>
        <v/>
      </c>
      <c r="BC132" s="203" t="str">
        <f>IF(P132="","",IF(P132=0,"",SQRT(SUMIF(DMA!$DK$5:$DK$503,Graphs!$O132,DMA!DL$5:DL$503))/COUNTIF(DMA!$DK$5:$DK$503,Graphs!$O132)))</f>
        <v/>
      </c>
      <c r="BD132" s="168" t="str">
        <f>IF(Q132="","",IF(Q132=0,"",SQRT(SUMIF(DMA!$DK$5:$DK$503,Graphs!$O132,DMA!DM$5:DM$503))/COUNTIF(DMA!$DK$5:$DK$503,Graphs!$O132)))</f>
        <v/>
      </c>
      <c r="BE132" s="169" t="str">
        <f>IF(R132="","",IF(R132=0,"",SQRT(SUMIF(DMA!$DK$5:$DK$503,Graphs!$O132,DMA!DN$5:DN$503))/COUNTIF(DMA!$DK$5:$DK$503,Graphs!$O132)))</f>
        <v/>
      </c>
      <c r="BF132" s="167" t="str">
        <f>IF($P132="","",IF(P132=0,"",AVERAGEIF(DMA!$N$5:$N$503,Graphs!$O132,DMA!O$5:O$503)))</f>
        <v/>
      </c>
      <c r="BG132" s="168" t="str">
        <f>IF($Q132="","",IF(Q132=0,"",AVERAGEIF(DMA!$N$5:$N$503,Graphs!$O132,DMA!P$5:P$503)))</f>
        <v/>
      </c>
      <c r="BH132" s="156" t="str">
        <f>IF($R132="","",IF(R132=0,"",AVERAGEIF(DMA!$N$5:$N$503,Graphs!$O132,DMA!Q$5:Q$503)))</f>
        <v/>
      </c>
    </row>
    <row r="133" spans="1:60" ht="15.5" x14ac:dyDescent="0.35">
      <c r="A133" s="65"/>
      <c r="B133" s="705" t="s">
        <v>213</v>
      </c>
      <c r="C133" s="705" t="s">
        <v>213</v>
      </c>
      <c r="D133" s="706" t="s">
        <v>213</v>
      </c>
      <c r="E133" s="707" t="s">
        <v>213</v>
      </c>
      <c r="F133" s="708" t="s">
        <v>213</v>
      </c>
      <c r="G133" s="709" t="s">
        <v>213</v>
      </c>
      <c r="H133" s="707" t="s">
        <v>213</v>
      </c>
      <c r="I133" s="708" t="s">
        <v>213</v>
      </c>
      <c r="J133" s="710" t="s">
        <v>213</v>
      </c>
      <c r="K133" s="707" t="s">
        <v>213</v>
      </c>
      <c r="L133" s="711" t="s">
        <v>213</v>
      </c>
      <c r="M133" s="712" t="s">
        <v>213</v>
      </c>
      <c r="N133" s="713" t="s">
        <v>213</v>
      </c>
      <c r="O133" s="707" t="s">
        <v>213</v>
      </c>
      <c r="P133" s="714" t="s">
        <v>213</v>
      </c>
      <c r="Q133" s="714" t="s">
        <v>213</v>
      </c>
      <c r="R133" s="714" t="s">
        <v>213</v>
      </c>
      <c r="S133" s="712" t="s">
        <v>213</v>
      </c>
      <c r="T133" s="715" t="s">
        <v>213</v>
      </c>
      <c r="U133" s="716" t="s">
        <v>213</v>
      </c>
      <c r="V133" s="169"/>
      <c r="W133" s="177"/>
      <c r="X133" s="195"/>
      <c r="Y133" s="210"/>
      <c r="Z133" s="211"/>
      <c r="AA133" s="160"/>
      <c r="AB133" s="212"/>
      <c r="AZ133" s="170" t="str">
        <f t="shared" si="12"/>
        <v/>
      </c>
      <c r="BA133" s="171" t="str">
        <f t="shared" si="13"/>
        <v/>
      </c>
      <c r="BB133" s="157" t="str">
        <f t="shared" si="14"/>
        <v/>
      </c>
      <c r="BC133" s="203" t="str">
        <f>IF(P133="","",IF(P133=0,"",SQRT(SUMIF(DMA!$DK$5:$DK$503,Graphs!$O133,DMA!DL$5:DL$503))/COUNTIF(DMA!$DK$5:$DK$503,Graphs!$O133)))</f>
        <v/>
      </c>
      <c r="BD133" s="168" t="str">
        <f>IF(Q133="","",IF(Q133=0,"",SQRT(SUMIF(DMA!$DK$5:$DK$503,Graphs!$O133,DMA!DM$5:DM$503))/COUNTIF(DMA!$DK$5:$DK$503,Graphs!$O133)))</f>
        <v/>
      </c>
      <c r="BE133" s="169" t="str">
        <f>IF(R133="","",IF(R133=0,"",SQRT(SUMIF(DMA!$DK$5:$DK$503,Graphs!$O133,DMA!DN$5:DN$503))/COUNTIF(DMA!$DK$5:$DK$503,Graphs!$O133)))</f>
        <v/>
      </c>
      <c r="BF133" s="167" t="str">
        <f>IF($P133="","",IF(P133=0,"",AVERAGEIF(DMA!$N$5:$N$503,Graphs!$O133,DMA!O$5:O$503)))</f>
        <v/>
      </c>
      <c r="BG133" s="168" t="str">
        <f>IF($Q133="","",IF(Q133=0,"",AVERAGEIF(DMA!$N$5:$N$503,Graphs!$O133,DMA!P$5:P$503)))</f>
        <v/>
      </c>
      <c r="BH133" s="156" t="str">
        <f>IF($R133="","",IF(R133=0,"",AVERAGEIF(DMA!$N$5:$N$503,Graphs!$O133,DMA!Q$5:Q$503)))</f>
        <v/>
      </c>
    </row>
    <row r="134" spans="1:60" ht="15.5" x14ac:dyDescent="0.35">
      <c r="A134" s="65"/>
      <c r="B134" s="705" t="s">
        <v>213</v>
      </c>
      <c r="C134" s="705" t="s">
        <v>213</v>
      </c>
      <c r="D134" s="706" t="s">
        <v>213</v>
      </c>
      <c r="E134" s="707" t="s">
        <v>213</v>
      </c>
      <c r="F134" s="708" t="s">
        <v>213</v>
      </c>
      <c r="G134" s="709" t="s">
        <v>213</v>
      </c>
      <c r="H134" s="707" t="s">
        <v>213</v>
      </c>
      <c r="I134" s="708" t="s">
        <v>213</v>
      </c>
      <c r="J134" s="710" t="s">
        <v>213</v>
      </c>
      <c r="K134" s="707" t="s">
        <v>213</v>
      </c>
      <c r="L134" s="711" t="s">
        <v>213</v>
      </c>
      <c r="M134" s="712" t="s">
        <v>213</v>
      </c>
      <c r="N134" s="713" t="s">
        <v>213</v>
      </c>
      <c r="O134" s="707" t="s">
        <v>213</v>
      </c>
      <c r="P134" s="714" t="s">
        <v>213</v>
      </c>
      <c r="Q134" s="714" t="s">
        <v>213</v>
      </c>
      <c r="R134" s="714" t="s">
        <v>213</v>
      </c>
      <c r="S134" s="712" t="s">
        <v>213</v>
      </c>
      <c r="T134" s="715" t="s">
        <v>213</v>
      </c>
      <c r="U134" s="716" t="s">
        <v>213</v>
      </c>
      <c r="V134" s="169"/>
      <c r="W134" s="177"/>
      <c r="X134" s="195"/>
      <c r="Y134" s="210"/>
      <c r="Z134" s="211"/>
      <c r="AA134" s="160"/>
      <c r="AB134" s="212"/>
      <c r="AZ134" s="170" t="str">
        <f t="shared" si="12"/>
        <v/>
      </c>
      <c r="BA134" s="171" t="str">
        <f t="shared" si="13"/>
        <v/>
      </c>
      <c r="BB134" s="157" t="str">
        <f t="shared" si="14"/>
        <v/>
      </c>
      <c r="BC134" s="203" t="str">
        <f>IF(P134="","",IF(P134=0,"",SQRT(SUMIF(DMA!$DK$5:$DK$503,Graphs!$O134,DMA!DL$5:DL$503))/COUNTIF(DMA!$DK$5:$DK$503,Graphs!$O134)))</f>
        <v/>
      </c>
      <c r="BD134" s="168" t="str">
        <f>IF(Q134="","",IF(Q134=0,"",SQRT(SUMIF(DMA!$DK$5:$DK$503,Graphs!$O134,DMA!DM$5:DM$503))/COUNTIF(DMA!$DK$5:$DK$503,Graphs!$O134)))</f>
        <v/>
      </c>
      <c r="BE134" s="169" t="str">
        <f>IF(R134="","",IF(R134=0,"",SQRT(SUMIF(DMA!$DK$5:$DK$503,Graphs!$O134,DMA!DN$5:DN$503))/COUNTIF(DMA!$DK$5:$DK$503,Graphs!$O134)))</f>
        <v/>
      </c>
      <c r="BF134" s="167" t="str">
        <f>IF($P134="","",IF(P134=0,"",AVERAGEIF(DMA!$N$5:$N$503,Graphs!$O134,DMA!O$5:O$503)))</f>
        <v/>
      </c>
      <c r="BG134" s="168" t="str">
        <f>IF($Q134="","",IF(Q134=0,"",AVERAGEIF(DMA!$N$5:$N$503,Graphs!$O134,DMA!P$5:P$503)))</f>
        <v/>
      </c>
      <c r="BH134" s="156" t="str">
        <f>IF($R134="","",IF(R134=0,"",AVERAGEIF(DMA!$N$5:$N$503,Graphs!$O134,DMA!Q$5:Q$503)))</f>
        <v/>
      </c>
    </row>
    <row r="135" spans="1:60" ht="15.5" x14ac:dyDescent="0.35">
      <c r="A135" s="65"/>
      <c r="B135" s="705" t="s">
        <v>213</v>
      </c>
      <c r="C135" s="705" t="s">
        <v>213</v>
      </c>
      <c r="D135" s="706" t="s">
        <v>213</v>
      </c>
      <c r="E135" s="707" t="s">
        <v>213</v>
      </c>
      <c r="F135" s="708" t="s">
        <v>213</v>
      </c>
      <c r="G135" s="709" t="s">
        <v>213</v>
      </c>
      <c r="H135" s="707" t="s">
        <v>213</v>
      </c>
      <c r="I135" s="708" t="s">
        <v>213</v>
      </c>
      <c r="J135" s="710" t="s">
        <v>213</v>
      </c>
      <c r="K135" s="707" t="s">
        <v>213</v>
      </c>
      <c r="L135" s="711" t="s">
        <v>213</v>
      </c>
      <c r="M135" s="712" t="s">
        <v>213</v>
      </c>
      <c r="N135" s="713" t="s">
        <v>213</v>
      </c>
      <c r="O135" s="707" t="s">
        <v>213</v>
      </c>
      <c r="P135" s="714" t="s">
        <v>213</v>
      </c>
      <c r="Q135" s="714" t="s">
        <v>213</v>
      </c>
      <c r="R135" s="714" t="s">
        <v>213</v>
      </c>
      <c r="S135" s="712" t="s">
        <v>213</v>
      </c>
      <c r="T135" s="715" t="s">
        <v>213</v>
      </c>
      <c r="U135" s="716" t="s">
        <v>213</v>
      </c>
      <c r="V135" s="169"/>
      <c r="W135" s="177"/>
      <c r="X135" s="195"/>
      <c r="Y135" s="210"/>
      <c r="Z135" s="211"/>
      <c r="AA135" s="160"/>
      <c r="AB135" s="212"/>
      <c r="AZ135" s="170" t="str">
        <f t="shared" si="12"/>
        <v/>
      </c>
      <c r="BA135" s="171" t="str">
        <f t="shared" si="13"/>
        <v/>
      </c>
      <c r="BB135" s="157" t="str">
        <f t="shared" si="14"/>
        <v/>
      </c>
      <c r="BC135" s="203" t="str">
        <f>IF(P135="","",IF(P135=0,"",SQRT(SUMIF(DMA!$DK$5:$DK$503,Graphs!$O135,DMA!DL$5:DL$503))/COUNTIF(DMA!$DK$5:$DK$503,Graphs!$O135)))</f>
        <v/>
      </c>
      <c r="BD135" s="168" t="str">
        <f>IF(Q135="","",IF(Q135=0,"",SQRT(SUMIF(DMA!$DK$5:$DK$503,Graphs!$O135,DMA!DM$5:DM$503))/COUNTIF(DMA!$DK$5:$DK$503,Graphs!$O135)))</f>
        <v/>
      </c>
      <c r="BE135" s="169" t="str">
        <f>IF(R135="","",IF(R135=0,"",SQRT(SUMIF(DMA!$DK$5:$DK$503,Graphs!$O135,DMA!DN$5:DN$503))/COUNTIF(DMA!$DK$5:$DK$503,Graphs!$O135)))</f>
        <v/>
      </c>
      <c r="BF135" s="167" t="str">
        <f>IF($P135="","",IF(P135=0,"",AVERAGEIF(DMA!$N$5:$N$503,Graphs!$O135,DMA!O$5:O$503)))</f>
        <v/>
      </c>
      <c r="BG135" s="168" t="str">
        <f>IF($Q135="","",IF(Q135=0,"",AVERAGEIF(DMA!$N$5:$N$503,Graphs!$O135,DMA!P$5:P$503)))</f>
        <v/>
      </c>
      <c r="BH135" s="156" t="str">
        <f>IF($R135="","",IF(R135=0,"",AVERAGEIF(DMA!$N$5:$N$503,Graphs!$O135,DMA!Q$5:Q$503)))</f>
        <v/>
      </c>
    </row>
    <row r="136" spans="1:60" ht="15.5" x14ac:dyDescent="0.35">
      <c r="A136" s="65"/>
      <c r="B136" s="705" t="s">
        <v>213</v>
      </c>
      <c r="C136" s="705" t="s">
        <v>213</v>
      </c>
      <c r="D136" s="706" t="s">
        <v>213</v>
      </c>
      <c r="E136" s="707" t="s">
        <v>213</v>
      </c>
      <c r="F136" s="708" t="s">
        <v>213</v>
      </c>
      <c r="G136" s="709" t="s">
        <v>213</v>
      </c>
      <c r="H136" s="707" t="s">
        <v>213</v>
      </c>
      <c r="I136" s="708" t="s">
        <v>213</v>
      </c>
      <c r="J136" s="710" t="s">
        <v>213</v>
      </c>
      <c r="K136" s="707" t="s">
        <v>213</v>
      </c>
      <c r="L136" s="711" t="s">
        <v>213</v>
      </c>
      <c r="M136" s="712" t="s">
        <v>213</v>
      </c>
      <c r="N136" s="713" t="s">
        <v>213</v>
      </c>
      <c r="O136" s="707" t="s">
        <v>213</v>
      </c>
      <c r="P136" s="714" t="s">
        <v>213</v>
      </c>
      <c r="Q136" s="714" t="s">
        <v>213</v>
      </c>
      <c r="R136" s="714" t="s">
        <v>213</v>
      </c>
      <c r="S136" s="712" t="s">
        <v>213</v>
      </c>
      <c r="T136" s="715" t="s">
        <v>213</v>
      </c>
      <c r="U136" s="716" t="s">
        <v>213</v>
      </c>
      <c r="V136" s="169"/>
      <c r="W136" s="177"/>
      <c r="X136" s="195"/>
      <c r="Y136" s="210"/>
      <c r="Z136" s="211"/>
      <c r="AA136" s="160"/>
      <c r="AB136" s="212"/>
      <c r="AZ136" s="170" t="str">
        <f t="shared" si="12"/>
        <v/>
      </c>
      <c r="BA136" s="171" t="str">
        <f t="shared" si="13"/>
        <v/>
      </c>
      <c r="BB136" s="157" t="str">
        <f t="shared" si="14"/>
        <v/>
      </c>
      <c r="BC136" s="203" t="str">
        <f>IF(P136="","",IF(P136=0,"",SQRT(SUMIF(DMA!$DK$5:$DK$503,Graphs!$O136,DMA!DL$5:DL$503))/COUNTIF(DMA!$DK$5:$DK$503,Graphs!$O136)))</f>
        <v/>
      </c>
      <c r="BD136" s="168" t="str">
        <f>IF(Q136="","",IF(Q136=0,"",SQRT(SUMIF(DMA!$DK$5:$DK$503,Graphs!$O136,DMA!DM$5:DM$503))/COUNTIF(DMA!$DK$5:$DK$503,Graphs!$O136)))</f>
        <v/>
      </c>
      <c r="BE136" s="169" t="str">
        <f>IF(R136="","",IF(R136=0,"",SQRT(SUMIF(DMA!$DK$5:$DK$503,Graphs!$O136,DMA!DN$5:DN$503))/COUNTIF(DMA!$DK$5:$DK$503,Graphs!$O136)))</f>
        <v/>
      </c>
      <c r="BF136" s="167" t="str">
        <f>IF($P136="","",IF(P136=0,"",AVERAGEIF(DMA!$N$5:$N$503,Graphs!$O136,DMA!O$5:O$503)))</f>
        <v/>
      </c>
      <c r="BG136" s="168" t="str">
        <f>IF($Q136="","",IF(Q136=0,"",AVERAGEIF(DMA!$N$5:$N$503,Graphs!$O136,DMA!P$5:P$503)))</f>
        <v/>
      </c>
      <c r="BH136" s="156" t="str">
        <f>IF($R136="","",IF(R136=0,"",AVERAGEIF(DMA!$N$5:$N$503,Graphs!$O136,DMA!Q$5:Q$503)))</f>
        <v/>
      </c>
    </row>
    <row r="137" spans="1:60" ht="15.5" x14ac:dyDescent="0.35">
      <c r="A137" s="65"/>
      <c r="B137" s="705" t="s">
        <v>213</v>
      </c>
      <c r="C137" s="705" t="s">
        <v>213</v>
      </c>
      <c r="D137" s="706" t="s">
        <v>213</v>
      </c>
      <c r="E137" s="707" t="s">
        <v>213</v>
      </c>
      <c r="F137" s="708" t="s">
        <v>213</v>
      </c>
      <c r="G137" s="709" t="s">
        <v>213</v>
      </c>
      <c r="H137" s="707" t="s">
        <v>213</v>
      </c>
      <c r="I137" s="708" t="s">
        <v>213</v>
      </c>
      <c r="J137" s="710" t="s">
        <v>213</v>
      </c>
      <c r="K137" s="707" t="s">
        <v>213</v>
      </c>
      <c r="L137" s="711" t="s">
        <v>213</v>
      </c>
      <c r="M137" s="712" t="s">
        <v>213</v>
      </c>
      <c r="N137" s="713" t="s">
        <v>213</v>
      </c>
      <c r="O137" s="707" t="s">
        <v>213</v>
      </c>
      <c r="P137" s="714" t="s">
        <v>213</v>
      </c>
      <c r="Q137" s="714" t="s">
        <v>213</v>
      </c>
      <c r="R137" s="714" t="s">
        <v>213</v>
      </c>
      <c r="S137" s="712" t="s">
        <v>213</v>
      </c>
      <c r="T137" s="715" t="s">
        <v>213</v>
      </c>
      <c r="U137" s="716" t="s">
        <v>213</v>
      </c>
      <c r="V137" s="169"/>
      <c r="W137" s="177"/>
      <c r="X137" s="195"/>
      <c r="Y137" s="210"/>
      <c r="Z137" s="211"/>
      <c r="AA137" s="160"/>
      <c r="AB137" s="212"/>
      <c r="AZ137" s="170" t="str">
        <f t="shared" si="12"/>
        <v/>
      </c>
      <c r="BA137" s="171" t="str">
        <f t="shared" si="13"/>
        <v/>
      </c>
      <c r="BB137" s="157" t="str">
        <f t="shared" si="14"/>
        <v/>
      </c>
      <c r="BC137" s="203" t="str">
        <f>IF(P137="","",IF(P137=0,"",SQRT(SUMIF(DMA!$DK$5:$DK$503,Graphs!$O137,DMA!DL$5:DL$503))/COUNTIF(DMA!$DK$5:$DK$503,Graphs!$O137)))</f>
        <v/>
      </c>
      <c r="BD137" s="168" t="str">
        <f>IF(Q137="","",IF(Q137=0,"",SQRT(SUMIF(DMA!$DK$5:$DK$503,Graphs!$O137,DMA!DM$5:DM$503))/COUNTIF(DMA!$DK$5:$DK$503,Graphs!$O137)))</f>
        <v/>
      </c>
      <c r="BE137" s="169" t="str">
        <f>IF(R137="","",IF(R137=0,"",SQRT(SUMIF(DMA!$DK$5:$DK$503,Graphs!$O137,DMA!DN$5:DN$503))/COUNTIF(DMA!$DK$5:$DK$503,Graphs!$O137)))</f>
        <v/>
      </c>
      <c r="BF137" s="167" t="str">
        <f>IF($P137="","",IF(P137=0,"",AVERAGEIF(DMA!$N$5:$N$503,Graphs!$O137,DMA!O$5:O$503)))</f>
        <v/>
      </c>
      <c r="BG137" s="168" t="str">
        <f>IF($Q137="","",IF(Q137=0,"",AVERAGEIF(DMA!$N$5:$N$503,Graphs!$O137,DMA!P$5:P$503)))</f>
        <v/>
      </c>
      <c r="BH137" s="156" t="str">
        <f>IF($R137="","",IF(R137=0,"",AVERAGEIF(DMA!$N$5:$N$503,Graphs!$O137,DMA!Q$5:Q$503)))</f>
        <v/>
      </c>
    </row>
    <row r="138" spans="1:60" ht="15.5" x14ac:dyDescent="0.35">
      <c r="A138" s="65"/>
      <c r="B138" s="705" t="s">
        <v>213</v>
      </c>
      <c r="C138" s="705" t="s">
        <v>213</v>
      </c>
      <c r="D138" s="706" t="s">
        <v>213</v>
      </c>
      <c r="E138" s="707" t="s">
        <v>213</v>
      </c>
      <c r="F138" s="708" t="s">
        <v>213</v>
      </c>
      <c r="G138" s="709" t="s">
        <v>213</v>
      </c>
      <c r="H138" s="707" t="s">
        <v>213</v>
      </c>
      <c r="I138" s="708" t="s">
        <v>213</v>
      </c>
      <c r="J138" s="710" t="s">
        <v>213</v>
      </c>
      <c r="K138" s="707" t="s">
        <v>213</v>
      </c>
      <c r="L138" s="711" t="s">
        <v>213</v>
      </c>
      <c r="M138" s="712" t="s">
        <v>213</v>
      </c>
      <c r="N138" s="713" t="s">
        <v>213</v>
      </c>
      <c r="O138" s="707" t="s">
        <v>213</v>
      </c>
      <c r="P138" s="714" t="s">
        <v>213</v>
      </c>
      <c r="Q138" s="714" t="s">
        <v>213</v>
      </c>
      <c r="R138" s="714" t="s">
        <v>213</v>
      </c>
      <c r="S138" s="712" t="s">
        <v>213</v>
      </c>
      <c r="T138" s="715" t="s">
        <v>213</v>
      </c>
      <c r="U138" s="716" t="s">
        <v>213</v>
      </c>
      <c r="V138" s="169"/>
      <c r="W138" s="177"/>
      <c r="X138" s="195"/>
      <c r="Y138" s="210"/>
      <c r="Z138" s="211"/>
      <c r="AA138" s="160"/>
      <c r="AB138" s="212"/>
      <c r="AZ138" s="170" t="str">
        <f t="shared" si="12"/>
        <v/>
      </c>
      <c r="BA138" s="171" t="str">
        <f t="shared" si="13"/>
        <v/>
      </c>
      <c r="BB138" s="157" t="str">
        <f t="shared" si="14"/>
        <v/>
      </c>
      <c r="BC138" s="203" t="str">
        <f>IF(P138="","",IF(P138=0,"",SQRT(SUMIF(DMA!$DK$5:$DK$503,Graphs!$O138,DMA!DL$5:DL$503))/COUNTIF(DMA!$DK$5:$DK$503,Graphs!$O138)))</f>
        <v/>
      </c>
      <c r="BD138" s="168" t="str">
        <f>IF(Q138="","",IF(Q138=0,"",SQRT(SUMIF(DMA!$DK$5:$DK$503,Graphs!$O138,DMA!DM$5:DM$503))/COUNTIF(DMA!$DK$5:$DK$503,Graphs!$O138)))</f>
        <v/>
      </c>
      <c r="BE138" s="169" t="str">
        <f>IF(R138="","",IF(R138=0,"",SQRT(SUMIF(DMA!$DK$5:$DK$503,Graphs!$O138,DMA!DN$5:DN$503))/COUNTIF(DMA!$DK$5:$DK$503,Graphs!$O138)))</f>
        <v/>
      </c>
      <c r="BF138" s="167" t="str">
        <f>IF($P138="","",IF(P138=0,"",AVERAGEIF(DMA!$N$5:$N$503,Graphs!$O138,DMA!O$5:O$503)))</f>
        <v/>
      </c>
      <c r="BG138" s="168" t="str">
        <f>IF($Q138="","",IF(Q138=0,"",AVERAGEIF(DMA!$N$5:$N$503,Graphs!$O138,DMA!P$5:P$503)))</f>
        <v/>
      </c>
      <c r="BH138" s="156" t="str">
        <f>IF($R138="","",IF(R138=0,"",AVERAGEIF(DMA!$N$5:$N$503,Graphs!$O138,DMA!Q$5:Q$503)))</f>
        <v/>
      </c>
    </row>
    <row r="139" spans="1:60" ht="15.5" x14ac:dyDescent="0.35">
      <c r="A139" s="65"/>
      <c r="B139" s="705" t="s">
        <v>213</v>
      </c>
      <c r="C139" s="705" t="s">
        <v>213</v>
      </c>
      <c r="D139" s="706" t="s">
        <v>213</v>
      </c>
      <c r="E139" s="707" t="s">
        <v>213</v>
      </c>
      <c r="F139" s="708" t="s">
        <v>213</v>
      </c>
      <c r="G139" s="709" t="s">
        <v>213</v>
      </c>
      <c r="H139" s="707" t="s">
        <v>213</v>
      </c>
      <c r="I139" s="708" t="s">
        <v>213</v>
      </c>
      <c r="J139" s="710" t="s">
        <v>213</v>
      </c>
      <c r="K139" s="707" t="s">
        <v>213</v>
      </c>
      <c r="L139" s="711" t="s">
        <v>213</v>
      </c>
      <c r="M139" s="712" t="s">
        <v>213</v>
      </c>
      <c r="N139" s="713" t="s">
        <v>213</v>
      </c>
      <c r="O139" s="707" t="s">
        <v>213</v>
      </c>
      <c r="P139" s="714" t="s">
        <v>213</v>
      </c>
      <c r="Q139" s="714" t="s">
        <v>213</v>
      </c>
      <c r="R139" s="714" t="s">
        <v>213</v>
      </c>
      <c r="S139" s="712" t="s">
        <v>213</v>
      </c>
      <c r="T139" s="715" t="s">
        <v>213</v>
      </c>
      <c r="U139" s="716" t="s">
        <v>213</v>
      </c>
      <c r="V139" s="169"/>
      <c r="W139" s="177"/>
      <c r="X139" s="195"/>
      <c r="Y139" s="210"/>
      <c r="Z139" s="211"/>
      <c r="AA139" s="160"/>
      <c r="AB139" s="212"/>
      <c r="AZ139" s="170" t="str">
        <f t="shared" si="12"/>
        <v/>
      </c>
      <c r="BA139" s="171" t="str">
        <f t="shared" si="13"/>
        <v/>
      </c>
      <c r="BB139" s="157" t="str">
        <f t="shared" si="14"/>
        <v/>
      </c>
      <c r="BC139" s="203" t="str">
        <f>IF(P139="","",IF(P139=0,"",SQRT(SUMIF(DMA!$DK$5:$DK$503,Graphs!$O139,DMA!DL$5:DL$503))/COUNTIF(DMA!$DK$5:$DK$503,Graphs!$O139)))</f>
        <v/>
      </c>
      <c r="BD139" s="168" t="str">
        <f>IF(Q139="","",IF(Q139=0,"",SQRT(SUMIF(DMA!$DK$5:$DK$503,Graphs!$O139,DMA!DM$5:DM$503))/COUNTIF(DMA!$DK$5:$DK$503,Graphs!$O139)))</f>
        <v/>
      </c>
      <c r="BE139" s="169" t="str">
        <f>IF(R139="","",IF(R139=0,"",SQRT(SUMIF(DMA!$DK$5:$DK$503,Graphs!$O139,DMA!DN$5:DN$503))/COUNTIF(DMA!$DK$5:$DK$503,Graphs!$O139)))</f>
        <v/>
      </c>
      <c r="BF139" s="167" t="str">
        <f>IF($P139="","",IF(P139=0,"",AVERAGEIF(DMA!$N$5:$N$503,Graphs!$O139,DMA!O$5:O$503)))</f>
        <v/>
      </c>
      <c r="BG139" s="168" t="str">
        <f>IF($Q139="","",IF(Q139=0,"",AVERAGEIF(DMA!$N$5:$N$503,Graphs!$O139,DMA!P$5:P$503)))</f>
        <v/>
      </c>
      <c r="BH139" s="156" t="str">
        <f>IF($R139="","",IF(R139=0,"",AVERAGEIF(DMA!$N$5:$N$503,Graphs!$O139,DMA!Q$5:Q$503)))</f>
        <v/>
      </c>
    </row>
    <row r="140" spans="1:60" ht="15.5" x14ac:dyDescent="0.35">
      <c r="A140" s="65"/>
      <c r="B140" s="705" t="s">
        <v>213</v>
      </c>
      <c r="C140" s="705" t="s">
        <v>213</v>
      </c>
      <c r="D140" s="706" t="s">
        <v>213</v>
      </c>
      <c r="E140" s="707" t="s">
        <v>213</v>
      </c>
      <c r="F140" s="708" t="s">
        <v>213</v>
      </c>
      <c r="G140" s="709" t="s">
        <v>213</v>
      </c>
      <c r="H140" s="707" t="s">
        <v>213</v>
      </c>
      <c r="I140" s="708" t="s">
        <v>213</v>
      </c>
      <c r="J140" s="710" t="s">
        <v>213</v>
      </c>
      <c r="K140" s="707" t="s">
        <v>213</v>
      </c>
      <c r="L140" s="711" t="s">
        <v>213</v>
      </c>
      <c r="M140" s="712" t="s">
        <v>213</v>
      </c>
      <c r="N140" s="713" t="s">
        <v>213</v>
      </c>
      <c r="O140" s="707" t="s">
        <v>213</v>
      </c>
      <c r="P140" s="714" t="s">
        <v>213</v>
      </c>
      <c r="Q140" s="714" t="s">
        <v>213</v>
      </c>
      <c r="R140" s="714" t="s">
        <v>213</v>
      </c>
      <c r="S140" s="712" t="s">
        <v>213</v>
      </c>
      <c r="T140" s="715" t="s">
        <v>213</v>
      </c>
      <c r="U140" s="716" t="s">
        <v>213</v>
      </c>
      <c r="V140" s="169"/>
      <c r="W140" s="177"/>
      <c r="X140" s="195"/>
      <c r="Y140" s="210"/>
      <c r="Z140" s="211"/>
      <c r="AA140" s="160"/>
      <c r="AB140" s="212"/>
      <c r="AZ140" s="170" t="str">
        <f t="shared" si="12"/>
        <v/>
      </c>
      <c r="BA140" s="171" t="str">
        <f t="shared" si="13"/>
        <v/>
      </c>
      <c r="BB140" s="157" t="str">
        <f t="shared" si="14"/>
        <v/>
      </c>
      <c r="BC140" s="203" t="str">
        <f>IF(P140="","",IF(P140=0,"",SQRT(SUMIF(DMA!$DK$5:$DK$503,Graphs!$O140,DMA!DL$5:DL$503))/COUNTIF(DMA!$DK$5:$DK$503,Graphs!$O140)))</f>
        <v/>
      </c>
      <c r="BD140" s="168" t="str">
        <f>IF(Q140="","",IF(Q140=0,"",SQRT(SUMIF(DMA!$DK$5:$DK$503,Graphs!$O140,DMA!DM$5:DM$503))/COUNTIF(DMA!$DK$5:$DK$503,Graphs!$O140)))</f>
        <v/>
      </c>
      <c r="BE140" s="169" t="str">
        <f>IF(R140="","",IF(R140=0,"",SQRT(SUMIF(DMA!$DK$5:$DK$503,Graphs!$O140,DMA!DN$5:DN$503))/COUNTIF(DMA!$DK$5:$DK$503,Graphs!$O140)))</f>
        <v/>
      </c>
      <c r="BF140" s="167" t="str">
        <f>IF($P140="","",IF(P140=0,"",AVERAGEIF(DMA!$N$5:$N$503,Graphs!$O140,DMA!O$5:O$503)))</f>
        <v/>
      </c>
      <c r="BG140" s="168" t="str">
        <f>IF($Q140="","",IF(Q140=0,"",AVERAGEIF(DMA!$N$5:$N$503,Graphs!$O140,DMA!P$5:P$503)))</f>
        <v/>
      </c>
      <c r="BH140" s="156" t="str">
        <f>IF($R140="","",IF(R140=0,"",AVERAGEIF(DMA!$N$5:$N$503,Graphs!$O140,DMA!Q$5:Q$503)))</f>
        <v/>
      </c>
    </row>
    <row r="141" spans="1:60" ht="15.5" x14ac:dyDescent="0.35">
      <c r="A141" s="65"/>
      <c r="B141" s="705" t="s">
        <v>213</v>
      </c>
      <c r="C141" s="705" t="s">
        <v>213</v>
      </c>
      <c r="D141" s="706" t="s">
        <v>213</v>
      </c>
      <c r="E141" s="707" t="s">
        <v>213</v>
      </c>
      <c r="F141" s="708" t="s">
        <v>213</v>
      </c>
      <c r="G141" s="709" t="s">
        <v>213</v>
      </c>
      <c r="H141" s="707" t="s">
        <v>213</v>
      </c>
      <c r="I141" s="708" t="s">
        <v>213</v>
      </c>
      <c r="J141" s="710" t="s">
        <v>213</v>
      </c>
      <c r="K141" s="707" t="s">
        <v>213</v>
      </c>
      <c r="L141" s="711" t="s">
        <v>213</v>
      </c>
      <c r="M141" s="712" t="s">
        <v>213</v>
      </c>
      <c r="N141" s="713" t="s">
        <v>213</v>
      </c>
      <c r="O141" s="707" t="s">
        <v>213</v>
      </c>
      <c r="P141" s="714" t="s">
        <v>213</v>
      </c>
      <c r="Q141" s="714" t="s">
        <v>213</v>
      </c>
      <c r="R141" s="714" t="s">
        <v>213</v>
      </c>
      <c r="S141" s="712" t="s">
        <v>213</v>
      </c>
      <c r="T141" s="715" t="s">
        <v>213</v>
      </c>
      <c r="U141" s="716" t="s">
        <v>213</v>
      </c>
      <c r="V141" s="169"/>
      <c r="W141" s="177"/>
      <c r="X141" s="195"/>
      <c r="Y141" s="210"/>
      <c r="Z141" s="211"/>
      <c r="AA141" s="160"/>
      <c r="AB141" s="212"/>
      <c r="AZ141" s="170" t="str">
        <f t="shared" si="12"/>
        <v/>
      </c>
      <c r="BA141" s="171" t="str">
        <f t="shared" si="13"/>
        <v/>
      </c>
      <c r="BB141" s="157" t="str">
        <f t="shared" si="14"/>
        <v/>
      </c>
      <c r="BC141" s="203" t="str">
        <f>IF(P141="","",IF(P141=0,"",SQRT(SUMIF(DMA!$DK$5:$DK$503,Graphs!$O141,DMA!DL$5:DL$503))/COUNTIF(DMA!$DK$5:$DK$503,Graphs!$O141)))</f>
        <v/>
      </c>
      <c r="BD141" s="168" t="str">
        <f>IF(Q141="","",IF(Q141=0,"",SQRT(SUMIF(DMA!$DK$5:$DK$503,Graphs!$O141,DMA!DM$5:DM$503))/COUNTIF(DMA!$DK$5:$DK$503,Graphs!$O141)))</f>
        <v/>
      </c>
      <c r="BE141" s="169" t="str">
        <f>IF(R141="","",IF(R141=0,"",SQRT(SUMIF(DMA!$DK$5:$DK$503,Graphs!$O141,DMA!DN$5:DN$503))/COUNTIF(DMA!$DK$5:$DK$503,Graphs!$O141)))</f>
        <v/>
      </c>
      <c r="BF141" s="167" t="str">
        <f>IF($P141="","",IF(P141=0,"",AVERAGEIF(DMA!$N$5:$N$503,Graphs!$O141,DMA!O$5:O$503)))</f>
        <v/>
      </c>
      <c r="BG141" s="168" t="str">
        <f>IF($Q141="","",IF(Q141=0,"",AVERAGEIF(DMA!$N$5:$N$503,Graphs!$O141,DMA!P$5:P$503)))</f>
        <v/>
      </c>
      <c r="BH141" s="156" t="str">
        <f>IF($R141="","",IF(R141=0,"",AVERAGEIF(DMA!$N$5:$N$503,Graphs!$O141,DMA!Q$5:Q$503)))</f>
        <v/>
      </c>
    </row>
    <row r="142" spans="1:60" ht="15.5" x14ac:dyDescent="0.35">
      <c r="A142" s="65"/>
      <c r="B142" s="705" t="s">
        <v>213</v>
      </c>
      <c r="C142" s="705" t="s">
        <v>213</v>
      </c>
      <c r="D142" s="706" t="s">
        <v>213</v>
      </c>
      <c r="E142" s="707" t="s">
        <v>213</v>
      </c>
      <c r="F142" s="708" t="s">
        <v>213</v>
      </c>
      <c r="G142" s="709" t="s">
        <v>213</v>
      </c>
      <c r="H142" s="707" t="s">
        <v>213</v>
      </c>
      <c r="I142" s="708" t="s">
        <v>213</v>
      </c>
      <c r="J142" s="710" t="s">
        <v>213</v>
      </c>
      <c r="K142" s="707" t="s">
        <v>213</v>
      </c>
      <c r="L142" s="711" t="s">
        <v>213</v>
      </c>
      <c r="M142" s="712" t="s">
        <v>213</v>
      </c>
      <c r="N142" s="713" t="s">
        <v>213</v>
      </c>
      <c r="O142" s="707" t="s">
        <v>213</v>
      </c>
      <c r="P142" s="714" t="s">
        <v>213</v>
      </c>
      <c r="Q142" s="714" t="s">
        <v>213</v>
      </c>
      <c r="R142" s="714" t="s">
        <v>213</v>
      </c>
      <c r="S142" s="712" t="s">
        <v>213</v>
      </c>
      <c r="T142" s="715" t="s">
        <v>213</v>
      </c>
      <c r="U142" s="716" t="s">
        <v>213</v>
      </c>
      <c r="V142" s="169"/>
      <c r="W142" s="177"/>
      <c r="X142" s="195"/>
      <c r="Y142" s="210"/>
      <c r="Z142" s="211"/>
      <c r="AA142" s="160"/>
      <c r="AB142" s="212"/>
      <c r="AZ142" s="170" t="str">
        <f t="shared" si="12"/>
        <v/>
      </c>
      <c r="BA142" s="171" t="str">
        <f t="shared" si="13"/>
        <v/>
      </c>
      <c r="BB142" s="157" t="str">
        <f t="shared" si="14"/>
        <v/>
      </c>
      <c r="BC142" s="203" t="str">
        <f>IF(P142="","",IF(P142=0,"",SQRT(SUMIF(DMA!$DK$5:$DK$503,Graphs!$O142,DMA!DL$5:DL$503))/COUNTIF(DMA!$DK$5:$DK$503,Graphs!$O142)))</f>
        <v/>
      </c>
      <c r="BD142" s="168" t="str">
        <f>IF(Q142="","",IF(Q142=0,"",SQRT(SUMIF(DMA!$DK$5:$DK$503,Graphs!$O142,DMA!DM$5:DM$503))/COUNTIF(DMA!$DK$5:$DK$503,Graphs!$O142)))</f>
        <v/>
      </c>
      <c r="BE142" s="169" t="str">
        <f>IF(R142="","",IF(R142=0,"",SQRT(SUMIF(DMA!$DK$5:$DK$503,Graphs!$O142,DMA!DN$5:DN$503))/COUNTIF(DMA!$DK$5:$DK$503,Graphs!$O142)))</f>
        <v/>
      </c>
      <c r="BF142" s="167" t="str">
        <f>IF($P142="","",IF(P142=0,"",AVERAGEIF(DMA!$N$5:$N$503,Graphs!$O142,DMA!O$5:O$503)))</f>
        <v/>
      </c>
      <c r="BG142" s="168" t="str">
        <f>IF($Q142="","",IF(Q142=0,"",AVERAGEIF(DMA!$N$5:$N$503,Graphs!$O142,DMA!P$5:P$503)))</f>
        <v/>
      </c>
      <c r="BH142" s="156" t="str">
        <f>IF($R142="","",IF(R142=0,"",AVERAGEIF(DMA!$N$5:$N$503,Graphs!$O142,DMA!Q$5:Q$503)))</f>
        <v/>
      </c>
    </row>
    <row r="143" spans="1:60" ht="15.5" x14ac:dyDescent="0.35">
      <c r="A143" s="65"/>
      <c r="B143" s="705" t="s">
        <v>213</v>
      </c>
      <c r="C143" s="705" t="s">
        <v>213</v>
      </c>
      <c r="D143" s="706" t="s">
        <v>213</v>
      </c>
      <c r="E143" s="707" t="s">
        <v>213</v>
      </c>
      <c r="F143" s="708" t="s">
        <v>213</v>
      </c>
      <c r="G143" s="709" t="s">
        <v>213</v>
      </c>
      <c r="H143" s="707" t="s">
        <v>213</v>
      </c>
      <c r="I143" s="708" t="s">
        <v>213</v>
      </c>
      <c r="J143" s="710" t="s">
        <v>213</v>
      </c>
      <c r="K143" s="707" t="s">
        <v>213</v>
      </c>
      <c r="L143" s="711" t="s">
        <v>213</v>
      </c>
      <c r="M143" s="712" t="s">
        <v>213</v>
      </c>
      <c r="N143" s="713" t="s">
        <v>213</v>
      </c>
      <c r="O143" s="707" t="s">
        <v>213</v>
      </c>
      <c r="P143" s="714" t="s">
        <v>213</v>
      </c>
      <c r="Q143" s="714" t="s">
        <v>213</v>
      </c>
      <c r="R143" s="714" t="s">
        <v>213</v>
      </c>
      <c r="S143" s="712" t="s">
        <v>213</v>
      </c>
      <c r="T143" s="715" t="s">
        <v>213</v>
      </c>
      <c r="U143" s="716" t="s">
        <v>213</v>
      </c>
      <c r="V143" s="169"/>
      <c r="W143" s="177"/>
      <c r="X143" s="195"/>
      <c r="Y143" s="210"/>
      <c r="Z143" s="211"/>
      <c r="AA143" s="160"/>
      <c r="AB143" s="212"/>
      <c r="AZ143" s="170" t="str">
        <f t="shared" si="12"/>
        <v/>
      </c>
      <c r="BA143" s="171" t="str">
        <f t="shared" si="13"/>
        <v/>
      </c>
      <c r="BB143" s="157" t="str">
        <f t="shared" si="14"/>
        <v/>
      </c>
      <c r="BC143" s="203" t="str">
        <f>IF(P143="","",IF(P143=0,"",SQRT(SUMIF(DMA!$DK$5:$DK$503,Graphs!$O143,DMA!DL$5:DL$503))/COUNTIF(DMA!$DK$5:$DK$503,Graphs!$O143)))</f>
        <v/>
      </c>
      <c r="BD143" s="168" t="str">
        <f>IF(Q143="","",IF(Q143=0,"",SQRT(SUMIF(DMA!$DK$5:$DK$503,Graphs!$O143,DMA!DM$5:DM$503))/COUNTIF(DMA!$DK$5:$DK$503,Graphs!$O143)))</f>
        <v/>
      </c>
      <c r="BE143" s="169" t="str">
        <f>IF(R143="","",IF(R143=0,"",SQRT(SUMIF(DMA!$DK$5:$DK$503,Graphs!$O143,DMA!DN$5:DN$503))/COUNTIF(DMA!$DK$5:$DK$503,Graphs!$O143)))</f>
        <v/>
      </c>
      <c r="BF143" s="167" t="str">
        <f>IF($P143="","",IF(P143=0,"",AVERAGEIF(DMA!$N$5:$N$503,Graphs!$O143,DMA!O$5:O$503)))</f>
        <v/>
      </c>
      <c r="BG143" s="168" t="str">
        <f>IF($Q143="","",IF(Q143=0,"",AVERAGEIF(DMA!$N$5:$N$503,Graphs!$O143,DMA!P$5:P$503)))</f>
        <v/>
      </c>
      <c r="BH143" s="156" t="str">
        <f>IF($R143="","",IF(R143=0,"",AVERAGEIF(DMA!$N$5:$N$503,Graphs!$O143,DMA!Q$5:Q$503)))</f>
        <v/>
      </c>
    </row>
    <row r="144" spans="1:60" ht="15.5" x14ac:dyDescent="0.35">
      <c r="A144" s="65"/>
      <c r="B144" s="705" t="s">
        <v>213</v>
      </c>
      <c r="C144" s="705" t="s">
        <v>213</v>
      </c>
      <c r="D144" s="706" t="s">
        <v>213</v>
      </c>
      <c r="E144" s="707" t="s">
        <v>213</v>
      </c>
      <c r="F144" s="708" t="s">
        <v>213</v>
      </c>
      <c r="G144" s="709" t="s">
        <v>213</v>
      </c>
      <c r="H144" s="707" t="s">
        <v>213</v>
      </c>
      <c r="I144" s="708" t="s">
        <v>213</v>
      </c>
      <c r="J144" s="710" t="s">
        <v>213</v>
      </c>
      <c r="K144" s="707" t="s">
        <v>213</v>
      </c>
      <c r="L144" s="711" t="s">
        <v>213</v>
      </c>
      <c r="M144" s="712" t="s">
        <v>213</v>
      </c>
      <c r="N144" s="713" t="s">
        <v>213</v>
      </c>
      <c r="O144" s="707" t="s">
        <v>213</v>
      </c>
      <c r="P144" s="714" t="s">
        <v>213</v>
      </c>
      <c r="Q144" s="714" t="s">
        <v>213</v>
      </c>
      <c r="R144" s="714" t="s">
        <v>213</v>
      </c>
      <c r="S144" s="712" t="s">
        <v>213</v>
      </c>
      <c r="T144" s="715" t="s">
        <v>213</v>
      </c>
      <c r="U144" s="716" t="s">
        <v>213</v>
      </c>
      <c r="V144" s="169"/>
      <c r="W144" s="177"/>
      <c r="X144" s="195"/>
      <c r="Y144" s="210"/>
      <c r="Z144" s="211"/>
      <c r="AA144" s="160"/>
      <c r="AB144" s="212"/>
      <c r="AZ144" s="170" t="str">
        <f t="shared" si="12"/>
        <v/>
      </c>
      <c r="BA144" s="171" t="str">
        <f t="shared" si="13"/>
        <v/>
      </c>
      <c r="BB144" s="157" t="str">
        <f t="shared" si="14"/>
        <v/>
      </c>
      <c r="BC144" s="203" t="str">
        <f>IF(P144="","",IF(P144=0,"",SQRT(SUMIF(DMA!$DK$5:$DK$503,Graphs!$O144,DMA!DL$5:DL$503))/COUNTIF(DMA!$DK$5:$DK$503,Graphs!$O144)))</f>
        <v/>
      </c>
      <c r="BD144" s="168" t="str">
        <f>IF(Q144="","",IF(Q144=0,"",SQRT(SUMIF(DMA!$DK$5:$DK$503,Graphs!$O144,DMA!DM$5:DM$503))/COUNTIF(DMA!$DK$5:$DK$503,Graphs!$O144)))</f>
        <v/>
      </c>
      <c r="BE144" s="169" t="str">
        <f>IF(R144="","",IF(R144=0,"",SQRT(SUMIF(DMA!$DK$5:$DK$503,Graphs!$O144,DMA!DN$5:DN$503))/COUNTIF(DMA!$DK$5:$DK$503,Graphs!$O144)))</f>
        <v/>
      </c>
      <c r="BF144" s="167" t="str">
        <f>IF($P144="","",IF(P144=0,"",AVERAGEIF(DMA!$N$5:$N$503,Graphs!$O144,DMA!O$5:O$503)))</f>
        <v/>
      </c>
      <c r="BG144" s="168" t="str">
        <f>IF($Q144="","",IF(Q144=0,"",AVERAGEIF(DMA!$N$5:$N$503,Graphs!$O144,DMA!P$5:P$503)))</f>
        <v/>
      </c>
      <c r="BH144" s="156" t="str">
        <f>IF($R144="","",IF(R144=0,"",AVERAGEIF(DMA!$N$5:$N$503,Graphs!$O144,DMA!Q$5:Q$503)))</f>
        <v/>
      </c>
    </row>
    <row r="145" spans="1:60" ht="15.5" x14ac:dyDescent="0.35">
      <c r="A145" s="65"/>
      <c r="B145" s="705" t="s">
        <v>213</v>
      </c>
      <c r="C145" s="705" t="s">
        <v>213</v>
      </c>
      <c r="D145" s="706" t="s">
        <v>213</v>
      </c>
      <c r="E145" s="707" t="s">
        <v>213</v>
      </c>
      <c r="F145" s="708" t="s">
        <v>213</v>
      </c>
      <c r="G145" s="709" t="s">
        <v>213</v>
      </c>
      <c r="H145" s="707" t="s">
        <v>213</v>
      </c>
      <c r="I145" s="708" t="s">
        <v>213</v>
      </c>
      <c r="J145" s="710" t="s">
        <v>213</v>
      </c>
      <c r="K145" s="707" t="s">
        <v>213</v>
      </c>
      <c r="L145" s="711" t="s">
        <v>213</v>
      </c>
      <c r="M145" s="712" t="s">
        <v>213</v>
      </c>
      <c r="N145" s="713" t="s">
        <v>213</v>
      </c>
      <c r="O145" s="707" t="s">
        <v>213</v>
      </c>
      <c r="P145" s="714" t="s">
        <v>213</v>
      </c>
      <c r="Q145" s="714" t="s">
        <v>213</v>
      </c>
      <c r="R145" s="714" t="s">
        <v>213</v>
      </c>
      <c r="S145" s="712" t="s">
        <v>213</v>
      </c>
      <c r="T145" s="715" t="s">
        <v>213</v>
      </c>
      <c r="U145" s="716" t="s">
        <v>213</v>
      </c>
      <c r="V145" s="169"/>
      <c r="W145" s="177"/>
      <c r="X145" s="195"/>
      <c r="Y145" s="210"/>
      <c r="Z145" s="211"/>
      <c r="AA145" s="160"/>
      <c r="AB145" s="212"/>
      <c r="AZ145" s="170" t="str">
        <f t="shared" si="12"/>
        <v/>
      </c>
      <c r="BA145" s="171" t="str">
        <f t="shared" si="13"/>
        <v/>
      </c>
      <c r="BB145" s="157" t="str">
        <f t="shared" si="14"/>
        <v/>
      </c>
      <c r="BC145" s="203" t="str">
        <f>IF(P145="","",IF(P145=0,"",SQRT(SUMIF(DMA!$DK$5:$DK$503,Graphs!$O145,DMA!DL$5:DL$503))/COUNTIF(DMA!$DK$5:$DK$503,Graphs!$O145)))</f>
        <v/>
      </c>
      <c r="BD145" s="168" t="str">
        <f>IF(Q145="","",IF(Q145=0,"",SQRT(SUMIF(DMA!$DK$5:$DK$503,Graphs!$O145,DMA!DM$5:DM$503))/COUNTIF(DMA!$DK$5:$DK$503,Graphs!$O145)))</f>
        <v/>
      </c>
      <c r="BE145" s="169" t="str">
        <f>IF(R145="","",IF(R145=0,"",SQRT(SUMIF(DMA!$DK$5:$DK$503,Graphs!$O145,DMA!DN$5:DN$503))/COUNTIF(DMA!$DK$5:$DK$503,Graphs!$O145)))</f>
        <v/>
      </c>
      <c r="BF145" s="167" t="str">
        <f>IF($P145="","",IF(P145=0,"",AVERAGEIF(DMA!$N$5:$N$503,Graphs!$O145,DMA!O$5:O$503)))</f>
        <v/>
      </c>
      <c r="BG145" s="168" t="str">
        <f>IF($Q145="","",IF(Q145=0,"",AVERAGEIF(DMA!$N$5:$N$503,Graphs!$O145,DMA!P$5:P$503)))</f>
        <v/>
      </c>
      <c r="BH145" s="156" t="str">
        <f>IF($R145="","",IF(R145=0,"",AVERAGEIF(DMA!$N$5:$N$503,Graphs!$O145,DMA!Q$5:Q$503)))</f>
        <v/>
      </c>
    </row>
    <row r="146" spans="1:60" ht="15.5" x14ac:dyDescent="0.35">
      <c r="A146" s="65"/>
      <c r="B146" s="705" t="s">
        <v>213</v>
      </c>
      <c r="C146" s="705" t="s">
        <v>213</v>
      </c>
      <c r="D146" s="706" t="s">
        <v>213</v>
      </c>
      <c r="E146" s="707" t="s">
        <v>213</v>
      </c>
      <c r="F146" s="708" t="s">
        <v>213</v>
      </c>
      <c r="G146" s="709" t="s">
        <v>213</v>
      </c>
      <c r="H146" s="707" t="s">
        <v>213</v>
      </c>
      <c r="I146" s="708" t="s">
        <v>213</v>
      </c>
      <c r="J146" s="710" t="s">
        <v>213</v>
      </c>
      <c r="K146" s="707" t="s">
        <v>213</v>
      </c>
      <c r="L146" s="711" t="s">
        <v>213</v>
      </c>
      <c r="M146" s="712" t="s">
        <v>213</v>
      </c>
      <c r="N146" s="713" t="s">
        <v>213</v>
      </c>
      <c r="O146" s="707" t="s">
        <v>213</v>
      </c>
      <c r="P146" s="714" t="s">
        <v>213</v>
      </c>
      <c r="Q146" s="714" t="s">
        <v>213</v>
      </c>
      <c r="R146" s="714" t="s">
        <v>213</v>
      </c>
      <c r="S146" s="712" t="s">
        <v>213</v>
      </c>
      <c r="T146" s="715" t="s">
        <v>213</v>
      </c>
      <c r="U146" s="716" t="s">
        <v>213</v>
      </c>
      <c r="V146" s="169"/>
      <c r="W146" s="177"/>
      <c r="X146" s="195"/>
      <c r="Y146" s="210"/>
      <c r="Z146" s="211"/>
      <c r="AA146" s="160"/>
      <c r="AB146" s="212"/>
      <c r="AZ146" s="170" t="str">
        <f t="shared" si="12"/>
        <v/>
      </c>
      <c r="BA146" s="171" t="str">
        <f t="shared" si="13"/>
        <v/>
      </c>
      <c r="BB146" s="157" t="str">
        <f t="shared" si="14"/>
        <v/>
      </c>
      <c r="BC146" s="203" t="str">
        <f>IF(P146="","",IF(P146=0,"",SQRT(SUMIF(DMA!$DK$5:$DK$503,Graphs!$O146,DMA!DL$5:DL$503))/COUNTIF(DMA!$DK$5:$DK$503,Graphs!$O146)))</f>
        <v/>
      </c>
      <c r="BD146" s="168" t="str">
        <f>IF(Q146="","",IF(Q146=0,"",SQRT(SUMIF(DMA!$DK$5:$DK$503,Graphs!$O146,DMA!DM$5:DM$503))/COUNTIF(DMA!$DK$5:$DK$503,Graphs!$O146)))</f>
        <v/>
      </c>
      <c r="BE146" s="169" t="str">
        <f>IF(R146="","",IF(R146=0,"",SQRT(SUMIF(DMA!$DK$5:$DK$503,Graphs!$O146,DMA!DN$5:DN$503))/COUNTIF(DMA!$DK$5:$DK$503,Graphs!$O146)))</f>
        <v/>
      </c>
      <c r="BF146" s="167" t="str">
        <f>IF($P146="","",IF(P146=0,"",AVERAGEIF(DMA!$N$5:$N$503,Graphs!$O146,DMA!O$5:O$503)))</f>
        <v/>
      </c>
      <c r="BG146" s="168" t="str">
        <f>IF($Q146="","",IF(Q146=0,"",AVERAGEIF(DMA!$N$5:$N$503,Graphs!$O146,DMA!P$5:P$503)))</f>
        <v/>
      </c>
      <c r="BH146" s="156" t="str">
        <f>IF($R146="","",IF(R146=0,"",AVERAGEIF(DMA!$N$5:$N$503,Graphs!$O146,DMA!Q$5:Q$503)))</f>
        <v/>
      </c>
    </row>
    <row r="147" spans="1:60" ht="15.5" x14ac:dyDescent="0.35">
      <c r="A147" s="65"/>
      <c r="B147" s="705" t="s">
        <v>213</v>
      </c>
      <c r="C147" s="705" t="s">
        <v>213</v>
      </c>
      <c r="D147" s="706" t="s">
        <v>213</v>
      </c>
      <c r="E147" s="707" t="s">
        <v>213</v>
      </c>
      <c r="F147" s="708" t="s">
        <v>213</v>
      </c>
      <c r="G147" s="709" t="s">
        <v>213</v>
      </c>
      <c r="H147" s="707" t="s">
        <v>213</v>
      </c>
      <c r="I147" s="708" t="s">
        <v>213</v>
      </c>
      <c r="J147" s="710" t="s">
        <v>213</v>
      </c>
      <c r="K147" s="707" t="s">
        <v>213</v>
      </c>
      <c r="L147" s="711" t="s">
        <v>213</v>
      </c>
      <c r="M147" s="712" t="s">
        <v>213</v>
      </c>
      <c r="N147" s="713" t="s">
        <v>213</v>
      </c>
      <c r="O147" s="707" t="s">
        <v>213</v>
      </c>
      <c r="P147" s="714" t="s">
        <v>213</v>
      </c>
      <c r="Q147" s="714" t="s">
        <v>213</v>
      </c>
      <c r="R147" s="714" t="s">
        <v>213</v>
      </c>
      <c r="S147" s="712" t="s">
        <v>213</v>
      </c>
      <c r="T147" s="715" t="s">
        <v>213</v>
      </c>
      <c r="U147" s="716" t="s">
        <v>213</v>
      </c>
      <c r="V147" s="169"/>
      <c r="W147" s="177"/>
      <c r="X147" s="195"/>
      <c r="Y147" s="210"/>
      <c r="Z147" s="211"/>
      <c r="AA147" s="160"/>
      <c r="AB147" s="212"/>
      <c r="AZ147" s="170" t="str">
        <f t="shared" si="12"/>
        <v/>
      </c>
      <c r="BA147" s="171" t="str">
        <f t="shared" si="13"/>
        <v/>
      </c>
      <c r="BB147" s="157" t="str">
        <f t="shared" si="14"/>
        <v/>
      </c>
      <c r="BC147" s="203" t="str">
        <f>IF(P147="","",IF(P147=0,"",SQRT(SUMIF(DMA!$DK$5:$DK$503,Graphs!$O147,DMA!DL$5:DL$503))/COUNTIF(DMA!$DK$5:$DK$503,Graphs!$O147)))</f>
        <v/>
      </c>
      <c r="BD147" s="168" t="str">
        <f>IF(Q147="","",IF(Q147=0,"",SQRT(SUMIF(DMA!$DK$5:$DK$503,Graphs!$O147,DMA!DM$5:DM$503))/COUNTIF(DMA!$DK$5:$DK$503,Graphs!$O147)))</f>
        <v/>
      </c>
      <c r="BE147" s="169" t="str">
        <f>IF(R147="","",IF(R147=0,"",SQRT(SUMIF(DMA!$DK$5:$DK$503,Graphs!$O147,DMA!DN$5:DN$503))/COUNTIF(DMA!$DK$5:$DK$503,Graphs!$O147)))</f>
        <v/>
      </c>
      <c r="BF147" s="167" t="str">
        <f>IF($P147="","",IF(P147=0,"",AVERAGEIF(DMA!$N$5:$N$503,Graphs!$O147,DMA!O$5:O$503)))</f>
        <v/>
      </c>
      <c r="BG147" s="168" t="str">
        <f>IF($Q147="","",IF(Q147=0,"",AVERAGEIF(DMA!$N$5:$N$503,Graphs!$O147,DMA!P$5:P$503)))</f>
        <v/>
      </c>
      <c r="BH147" s="156" t="str">
        <f>IF($R147="","",IF(R147=0,"",AVERAGEIF(DMA!$N$5:$N$503,Graphs!$O147,DMA!Q$5:Q$503)))</f>
        <v/>
      </c>
    </row>
    <row r="148" spans="1:60" ht="15.5" x14ac:dyDescent="0.35">
      <c r="A148" s="65"/>
      <c r="B148" s="705" t="s">
        <v>213</v>
      </c>
      <c r="C148" s="705" t="s">
        <v>213</v>
      </c>
      <c r="D148" s="706" t="s">
        <v>213</v>
      </c>
      <c r="E148" s="707" t="s">
        <v>213</v>
      </c>
      <c r="F148" s="708" t="s">
        <v>213</v>
      </c>
      <c r="G148" s="709" t="s">
        <v>213</v>
      </c>
      <c r="H148" s="707" t="s">
        <v>213</v>
      </c>
      <c r="I148" s="708" t="s">
        <v>213</v>
      </c>
      <c r="J148" s="710" t="s">
        <v>213</v>
      </c>
      <c r="K148" s="707" t="s">
        <v>213</v>
      </c>
      <c r="L148" s="711" t="s">
        <v>213</v>
      </c>
      <c r="M148" s="712" t="s">
        <v>213</v>
      </c>
      <c r="N148" s="713" t="s">
        <v>213</v>
      </c>
      <c r="O148" s="707" t="s">
        <v>213</v>
      </c>
      <c r="P148" s="714" t="s">
        <v>213</v>
      </c>
      <c r="Q148" s="714" t="s">
        <v>213</v>
      </c>
      <c r="R148" s="714" t="s">
        <v>213</v>
      </c>
      <c r="S148" s="712" t="s">
        <v>213</v>
      </c>
      <c r="T148" s="715" t="s">
        <v>213</v>
      </c>
      <c r="U148" s="716" t="s">
        <v>213</v>
      </c>
      <c r="V148" s="169"/>
      <c r="W148" s="177"/>
      <c r="X148" s="195"/>
      <c r="Y148" s="210"/>
      <c r="Z148" s="211"/>
      <c r="AA148" s="160"/>
      <c r="AB148" s="212"/>
      <c r="AZ148" s="170" t="str">
        <f t="shared" si="12"/>
        <v/>
      </c>
      <c r="BA148" s="171" t="str">
        <f t="shared" si="13"/>
        <v/>
      </c>
      <c r="BB148" s="157" t="str">
        <f t="shared" si="14"/>
        <v/>
      </c>
      <c r="BC148" s="203" t="str">
        <f>IF(P148="","",IF(P148=0,"",SQRT(SUMIF(DMA!$DK$5:$DK$503,Graphs!$O148,DMA!DL$5:DL$503))/COUNTIF(DMA!$DK$5:$DK$503,Graphs!$O148)))</f>
        <v/>
      </c>
      <c r="BD148" s="168" t="str">
        <f>IF(Q148="","",IF(Q148=0,"",SQRT(SUMIF(DMA!$DK$5:$DK$503,Graphs!$O148,DMA!DM$5:DM$503))/COUNTIF(DMA!$DK$5:$DK$503,Graphs!$O148)))</f>
        <v/>
      </c>
      <c r="BE148" s="169" t="str">
        <f>IF(R148="","",IF(R148=0,"",SQRT(SUMIF(DMA!$DK$5:$DK$503,Graphs!$O148,DMA!DN$5:DN$503))/COUNTIF(DMA!$DK$5:$DK$503,Graphs!$O148)))</f>
        <v/>
      </c>
      <c r="BF148" s="167" t="str">
        <f>IF($P148="","",IF(P148=0,"",AVERAGEIF(DMA!$N$5:$N$503,Graphs!$O148,DMA!O$5:O$503)))</f>
        <v/>
      </c>
      <c r="BG148" s="168" t="str">
        <f>IF($Q148="","",IF(Q148=0,"",AVERAGEIF(DMA!$N$5:$N$503,Graphs!$O148,DMA!P$5:P$503)))</f>
        <v/>
      </c>
      <c r="BH148" s="156" t="str">
        <f>IF($R148="","",IF(R148=0,"",AVERAGEIF(DMA!$N$5:$N$503,Graphs!$O148,DMA!Q$5:Q$503)))</f>
        <v/>
      </c>
    </row>
    <row r="149" spans="1:60" ht="15.5" x14ac:dyDescent="0.35">
      <c r="A149" s="65"/>
      <c r="B149" s="705" t="s">
        <v>213</v>
      </c>
      <c r="C149" s="705" t="s">
        <v>213</v>
      </c>
      <c r="D149" s="706" t="s">
        <v>213</v>
      </c>
      <c r="E149" s="707" t="s">
        <v>213</v>
      </c>
      <c r="F149" s="708" t="s">
        <v>213</v>
      </c>
      <c r="G149" s="709" t="s">
        <v>213</v>
      </c>
      <c r="H149" s="707" t="s">
        <v>213</v>
      </c>
      <c r="I149" s="708" t="s">
        <v>213</v>
      </c>
      <c r="J149" s="710" t="s">
        <v>213</v>
      </c>
      <c r="K149" s="707" t="s">
        <v>213</v>
      </c>
      <c r="L149" s="711" t="s">
        <v>213</v>
      </c>
      <c r="M149" s="712" t="s">
        <v>213</v>
      </c>
      <c r="N149" s="713" t="s">
        <v>213</v>
      </c>
      <c r="O149" s="707" t="s">
        <v>213</v>
      </c>
      <c r="P149" s="714" t="s">
        <v>213</v>
      </c>
      <c r="Q149" s="714" t="s">
        <v>213</v>
      </c>
      <c r="R149" s="714" t="s">
        <v>213</v>
      </c>
      <c r="S149" s="712" t="s">
        <v>213</v>
      </c>
      <c r="T149" s="715" t="s">
        <v>213</v>
      </c>
      <c r="U149" s="716" t="s">
        <v>213</v>
      </c>
      <c r="V149" s="169"/>
      <c r="W149" s="177"/>
      <c r="X149" s="195"/>
      <c r="Y149" s="210"/>
      <c r="Z149" s="211"/>
      <c r="AA149" s="160"/>
      <c r="AB149" s="212"/>
      <c r="AZ149" s="170" t="str">
        <f t="shared" si="12"/>
        <v/>
      </c>
      <c r="BA149" s="171" t="str">
        <f t="shared" si="13"/>
        <v/>
      </c>
      <c r="BB149" s="157" t="str">
        <f t="shared" si="14"/>
        <v/>
      </c>
      <c r="BC149" s="203" t="str">
        <f>IF(P149="","",IF(P149=0,"",SQRT(SUMIF(DMA!$DK$5:$DK$503,Graphs!$O149,DMA!DL$5:DL$503))/COUNTIF(DMA!$DK$5:$DK$503,Graphs!$O149)))</f>
        <v/>
      </c>
      <c r="BD149" s="168" t="str">
        <f>IF(Q149="","",IF(Q149=0,"",SQRT(SUMIF(DMA!$DK$5:$DK$503,Graphs!$O149,DMA!DM$5:DM$503))/COUNTIF(DMA!$DK$5:$DK$503,Graphs!$O149)))</f>
        <v/>
      </c>
      <c r="BE149" s="169" t="str">
        <f>IF(R149="","",IF(R149=0,"",SQRT(SUMIF(DMA!$DK$5:$DK$503,Graphs!$O149,DMA!DN$5:DN$503))/COUNTIF(DMA!$DK$5:$DK$503,Graphs!$O149)))</f>
        <v/>
      </c>
      <c r="BF149" s="167" t="str">
        <f>IF($P149="","",IF(P149=0,"",AVERAGEIF(DMA!$N$5:$N$503,Graphs!$O149,DMA!O$5:O$503)))</f>
        <v/>
      </c>
      <c r="BG149" s="168" t="str">
        <f>IF($Q149="","",IF(Q149=0,"",AVERAGEIF(DMA!$N$5:$N$503,Graphs!$O149,DMA!P$5:P$503)))</f>
        <v/>
      </c>
      <c r="BH149" s="156" t="str">
        <f>IF($R149="","",IF(R149=0,"",AVERAGEIF(DMA!$N$5:$N$503,Graphs!$O149,DMA!Q$5:Q$503)))</f>
        <v/>
      </c>
    </row>
    <row r="150" spans="1:60" ht="15.5" x14ac:dyDescent="0.35">
      <c r="A150" s="65"/>
      <c r="B150" s="705" t="s">
        <v>213</v>
      </c>
      <c r="C150" s="705" t="s">
        <v>213</v>
      </c>
      <c r="D150" s="706" t="s">
        <v>213</v>
      </c>
      <c r="E150" s="707" t="s">
        <v>213</v>
      </c>
      <c r="F150" s="708" t="s">
        <v>213</v>
      </c>
      <c r="G150" s="709" t="s">
        <v>213</v>
      </c>
      <c r="H150" s="707" t="s">
        <v>213</v>
      </c>
      <c r="I150" s="708" t="s">
        <v>213</v>
      </c>
      <c r="J150" s="710" t="s">
        <v>213</v>
      </c>
      <c r="K150" s="707" t="s">
        <v>213</v>
      </c>
      <c r="L150" s="711" t="s">
        <v>213</v>
      </c>
      <c r="M150" s="712" t="s">
        <v>213</v>
      </c>
      <c r="N150" s="713" t="s">
        <v>213</v>
      </c>
      <c r="O150" s="707" t="s">
        <v>213</v>
      </c>
      <c r="P150" s="714" t="s">
        <v>213</v>
      </c>
      <c r="Q150" s="714" t="s">
        <v>213</v>
      </c>
      <c r="R150" s="714" t="s">
        <v>213</v>
      </c>
      <c r="S150" s="712" t="s">
        <v>213</v>
      </c>
      <c r="T150" s="715" t="s">
        <v>213</v>
      </c>
      <c r="U150" s="716" t="s">
        <v>213</v>
      </c>
      <c r="V150" s="169"/>
      <c r="W150" s="177"/>
      <c r="X150" s="195"/>
      <c r="Y150" s="210"/>
      <c r="Z150" s="211"/>
      <c r="AA150" s="160"/>
      <c r="AB150" s="212"/>
      <c r="AZ150" s="170" t="str">
        <f t="shared" si="12"/>
        <v/>
      </c>
      <c r="BA150" s="171" t="str">
        <f t="shared" si="13"/>
        <v/>
      </c>
      <c r="BB150" s="157" t="str">
        <f t="shared" si="14"/>
        <v/>
      </c>
      <c r="BC150" s="203" t="str">
        <f>IF(P150="","",IF(P150=0,"",SQRT(SUMIF(DMA!$DK$5:$DK$503,Graphs!$O150,DMA!DL$5:DL$503))/COUNTIF(DMA!$DK$5:$DK$503,Graphs!$O150)))</f>
        <v/>
      </c>
      <c r="BD150" s="168" t="str">
        <f>IF(Q150="","",IF(Q150=0,"",SQRT(SUMIF(DMA!$DK$5:$DK$503,Graphs!$O150,DMA!DM$5:DM$503))/COUNTIF(DMA!$DK$5:$DK$503,Graphs!$O150)))</f>
        <v/>
      </c>
      <c r="BE150" s="169" t="str">
        <f>IF(R150="","",IF(R150=0,"",SQRT(SUMIF(DMA!$DK$5:$DK$503,Graphs!$O150,DMA!DN$5:DN$503))/COUNTIF(DMA!$DK$5:$DK$503,Graphs!$O150)))</f>
        <v/>
      </c>
      <c r="BF150" s="167" t="str">
        <f>IF($P150="","",IF(P150=0,"",AVERAGEIF(DMA!$N$5:$N$503,Graphs!$O150,DMA!O$5:O$503)))</f>
        <v/>
      </c>
      <c r="BG150" s="168" t="str">
        <f>IF($Q150="","",IF(Q150=0,"",AVERAGEIF(DMA!$N$5:$N$503,Graphs!$O150,DMA!P$5:P$503)))</f>
        <v/>
      </c>
      <c r="BH150" s="156" t="str">
        <f>IF($R150="","",IF(R150=0,"",AVERAGEIF(DMA!$N$5:$N$503,Graphs!$O150,DMA!Q$5:Q$503)))</f>
        <v/>
      </c>
    </row>
    <row r="151" spans="1:60" ht="15.5" x14ac:dyDescent="0.35">
      <c r="A151" s="65"/>
      <c r="B151" s="705" t="s">
        <v>213</v>
      </c>
      <c r="C151" s="705" t="s">
        <v>213</v>
      </c>
      <c r="D151" s="706" t="s">
        <v>213</v>
      </c>
      <c r="E151" s="707" t="s">
        <v>213</v>
      </c>
      <c r="F151" s="708" t="s">
        <v>213</v>
      </c>
      <c r="G151" s="709" t="s">
        <v>213</v>
      </c>
      <c r="H151" s="707" t="s">
        <v>213</v>
      </c>
      <c r="I151" s="708" t="s">
        <v>213</v>
      </c>
      <c r="J151" s="710" t="s">
        <v>213</v>
      </c>
      <c r="K151" s="707" t="s">
        <v>213</v>
      </c>
      <c r="L151" s="711" t="s">
        <v>213</v>
      </c>
      <c r="M151" s="712" t="s">
        <v>213</v>
      </c>
      <c r="N151" s="713" t="s">
        <v>213</v>
      </c>
      <c r="O151" s="707" t="s">
        <v>213</v>
      </c>
      <c r="P151" s="714" t="s">
        <v>213</v>
      </c>
      <c r="Q151" s="714" t="s">
        <v>213</v>
      </c>
      <c r="R151" s="714" t="s">
        <v>213</v>
      </c>
      <c r="S151" s="712" t="s">
        <v>213</v>
      </c>
      <c r="T151" s="715" t="s">
        <v>213</v>
      </c>
      <c r="U151" s="716" t="s">
        <v>213</v>
      </c>
      <c r="V151" s="169"/>
      <c r="W151" s="177"/>
      <c r="X151" s="195"/>
      <c r="Y151" s="210"/>
      <c r="Z151" s="211"/>
      <c r="AA151" s="160"/>
      <c r="AB151" s="212"/>
      <c r="AZ151" s="170" t="str">
        <f t="shared" si="12"/>
        <v/>
      </c>
      <c r="BA151" s="171" t="str">
        <f t="shared" si="13"/>
        <v/>
      </c>
      <c r="BB151" s="157" t="str">
        <f t="shared" si="14"/>
        <v/>
      </c>
      <c r="BC151" s="203" t="str">
        <f>IF(P151="","",IF(P151=0,"",SQRT(SUMIF(DMA!$DK$5:$DK$503,Graphs!$O151,DMA!DL$5:DL$503))/COUNTIF(DMA!$DK$5:$DK$503,Graphs!$O151)))</f>
        <v/>
      </c>
      <c r="BD151" s="168" t="str">
        <f>IF(Q151="","",IF(Q151=0,"",SQRT(SUMIF(DMA!$DK$5:$DK$503,Graphs!$O151,DMA!DM$5:DM$503))/COUNTIF(DMA!$DK$5:$DK$503,Graphs!$O151)))</f>
        <v/>
      </c>
      <c r="BE151" s="169" t="str">
        <f>IF(R151="","",IF(R151=0,"",SQRT(SUMIF(DMA!$DK$5:$DK$503,Graphs!$O151,DMA!DN$5:DN$503))/COUNTIF(DMA!$DK$5:$DK$503,Graphs!$O151)))</f>
        <v/>
      </c>
      <c r="BF151" s="167" t="str">
        <f>IF($P151="","",IF(P151=0,"",AVERAGEIF(DMA!$N$5:$N$503,Graphs!$O151,DMA!O$5:O$503)))</f>
        <v/>
      </c>
      <c r="BG151" s="168" t="str">
        <f>IF($Q151="","",IF(Q151=0,"",AVERAGEIF(DMA!$N$5:$N$503,Graphs!$O151,DMA!P$5:P$503)))</f>
        <v/>
      </c>
      <c r="BH151" s="156" t="str">
        <f>IF($R151="","",IF(R151=0,"",AVERAGEIF(DMA!$N$5:$N$503,Graphs!$O151,DMA!Q$5:Q$503)))</f>
        <v/>
      </c>
    </row>
    <row r="152" spans="1:60" ht="15.5" x14ac:dyDescent="0.35">
      <c r="A152" s="65"/>
      <c r="B152" s="705" t="s">
        <v>213</v>
      </c>
      <c r="C152" s="705" t="s">
        <v>213</v>
      </c>
      <c r="D152" s="706" t="s">
        <v>213</v>
      </c>
      <c r="E152" s="707" t="s">
        <v>213</v>
      </c>
      <c r="F152" s="708" t="s">
        <v>213</v>
      </c>
      <c r="G152" s="709" t="s">
        <v>213</v>
      </c>
      <c r="H152" s="707" t="s">
        <v>213</v>
      </c>
      <c r="I152" s="708" t="s">
        <v>213</v>
      </c>
      <c r="J152" s="710" t="s">
        <v>213</v>
      </c>
      <c r="K152" s="707" t="s">
        <v>213</v>
      </c>
      <c r="L152" s="711" t="s">
        <v>213</v>
      </c>
      <c r="M152" s="712" t="s">
        <v>213</v>
      </c>
      <c r="N152" s="713" t="s">
        <v>213</v>
      </c>
      <c r="O152" s="707" t="s">
        <v>213</v>
      </c>
      <c r="P152" s="714" t="s">
        <v>213</v>
      </c>
      <c r="Q152" s="714" t="s">
        <v>213</v>
      </c>
      <c r="R152" s="714" t="s">
        <v>213</v>
      </c>
      <c r="S152" s="712" t="s">
        <v>213</v>
      </c>
      <c r="T152" s="715" t="s">
        <v>213</v>
      </c>
      <c r="U152" s="716" t="s">
        <v>213</v>
      </c>
      <c r="V152" s="169"/>
      <c r="W152" s="177"/>
      <c r="X152" s="195"/>
      <c r="Y152" s="210"/>
      <c r="Z152" s="211"/>
      <c r="AA152" s="160"/>
      <c r="AB152" s="212"/>
      <c r="AZ152" s="170" t="str">
        <f t="shared" si="12"/>
        <v/>
      </c>
      <c r="BA152" s="171" t="str">
        <f t="shared" si="13"/>
        <v/>
      </c>
      <c r="BB152" s="157" t="str">
        <f t="shared" si="14"/>
        <v/>
      </c>
      <c r="BC152" s="203" t="str">
        <f>IF(P152="","",IF(P152=0,"",SQRT(SUMIF(DMA!$DK$5:$DK$503,Graphs!$O152,DMA!DL$5:DL$503))/COUNTIF(DMA!$DK$5:$DK$503,Graphs!$O152)))</f>
        <v/>
      </c>
      <c r="BD152" s="168" t="str">
        <f>IF(Q152="","",IF(Q152=0,"",SQRT(SUMIF(DMA!$DK$5:$DK$503,Graphs!$O152,DMA!DM$5:DM$503))/COUNTIF(DMA!$DK$5:$DK$503,Graphs!$O152)))</f>
        <v/>
      </c>
      <c r="BE152" s="169" t="str">
        <f>IF(R152="","",IF(R152=0,"",SQRT(SUMIF(DMA!$DK$5:$DK$503,Graphs!$O152,DMA!DN$5:DN$503))/COUNTIF(DMA!$DK$5:$DK$503,Graphs!$O152)))</f>
        <v/>
      </c>
      <c r="BF152" s="167" t="str">
        <f>IF($P152="","",IF(P152=0,"",AVERAGEIF(DMA!$N$5:$N$503,Graphs!$O152,DMA!O$5:O$503)))</f>
        <v/>
      </c>
      <c r="BG152" s="168" t="str">
        <f>IF($Q152="","",IF(Q152=0,"",AVERAGEIF(DMA!$N$5:$N$503,Graphs!$O152,DMA!P$5:P$503)))</f>
        <v/>
      </c>
      <c r="BH152" s="156" t="str">
        <f>IF($R152="","",IF(R152=0,"",AVERAGEIF(DMA!$N$5:$N$503,Graphs!$O152,DMA!Q$5:Q$503)))</f>
        <v/>
      </c>
    </row>
    <row r="153" spans="1:60" ht="15.5" x14ac:dyDescent="0.35">
      <c r="A153" s="65"/>
      <c r="B153" s="705" t="s">
        <v>213</v>
      </c>
      <c r="C153" s="705" t="s">
        <v>213</v>
      </c>
      <c r="D153" s="706" t="s">
        <v>213</v>
      </c>
      <c r="E153" s="707" t="s">
        <v>213</v>
      </c>
      <c r="F153" s="708" t="s">
        <v>213</v>
      </c>
      <c r="G153" s="709" t="s">
        <v>213</v>
      </c>
      <c r="H153" s="707" t="s">
        <v>213</v>
      </c>
      <c r="I153" s="708" t="s">
        <v>213</v>
      </c>
      <c r="J153" s="710" t="s">
        <v>213</v>
      </c>
      <c r="K153" s="707" t="s">
        <v>213</v>
      </c>
      <c r="L153" s="711" t="s">
        <v>213</v>
      </c>
      <c r="M153" s="712" t="s">
        <v>213</v>
      </c>
      <c r="N153" s="713" t="s">
        <v>213</v>
      </c>
      <c r="O153" s="707" t="s">
        <v>213</v>
      </c>
      <c r="P153" s="714" t="s">
        <v>213</v>
      </c>
      <c r="Q153" s="714" t="s">
        <v>213</v>
      </c>
      <c r="R153" s="714" t="s">
        <v>213</v>
      </c>
      <c r="S153" s="712" t="s">
        <v>213</v>
      </c>
      <c r="T153" s="715" t="s">
        <v>213</v>
      </c>
      <c r="U153" s="716" t="s">
        <v>213</v>
      </c>
      <c r="V153" s="169"/>
      <c r="W153" s="177"/>
      <c r="X153" s="195"/>
      <c r="Y153" s="210"/>
      <c r="Z153" s="211"/>
      <c r="AA153" s="160"/>
      <c r="AB153" s="212"/>
      <c r="AZ153" s="170" t="str">
        <f t="shared" si="12"/>
        <v/>
      </c>
      <c r="BA153" s="171" t="str">
        <f t="shared" si="13"/>
        <v/>
      </c>
      <c r="BB153" s="157" t="str">
        <f t="shared" si="14"/>
        <v/>
      </c>
      <c r="BC153" s="203" t="str">
        <f>IF(P153="","",IF(P153=0,"",SQRT(SUMIF(DMA!$DK$5:$DK$503,Graphs!$O153,DMA!DL$5:DL$503))/COUNTIF(DMA!$DK$5:$DK$503,Graphs!$O153)))</f>
        <v/>
      </c>
      <c r="BD153" s="168" t="str">
        <f>IF(Q153="","",IF(Q153=0,"",SQRT(SUMIF(DMA!$DK$5:$DK$503,Graphs!$O153,DMA!DM$5:DM$503))/COUNTIF(DMA!$DK$5:$DK$503,Graphs!$O153)))</f>
        <v/>
      </c>
      <c r="BE153" s="169" t="str">
        <f>IF(R153="","",IF(R153=0,"",SQRT(SUMIF(DMA!$DK$5:$DK$503,Graphs!$O153,DMA!DN$5:DN$503))/COUNTIF(DMA!$DK$5:$DK$503,Graphs!$O153)))</f>
        <v/>
      </c>
      <c r="BF153" s="167" t="str">
        <f>IF($P153="","",IF(P153=0,"",AVERAGEIF(DMA!$N$5:$N$503,Graphs!$O153,DMA!O$5:O$503)))</f>
        <v/>
      </c>
      <c r="BG153" s="168" t="str">
        <f>IF($Q153="","",IF(Q153=0,"",AVERAGEIF(DMA!$N$5:$N$503,Graphs!$O153,DMA!P$5:P$503)))</f>
        <v/>
      </c>
      <c r="BH153" s="156" t="str">
        <f>IF($R153="","",IF(R153=0,"",AVERAGEIF(DMA!$N$5:$N$503,Graphs!$O153,DMA!Q$5:Q$503)))</f>
        <v/>
      </c>
    </row>
    <row r="154" spans="1:60" ht="15.5" x14ac:dyDescent="0.35">
      <c r="A154" s="65"/>
      <c r="B154" s="705" t="s">
        <v>213</v>
      </c>
      <c r="C154" s="705" t="s">
        <v>213</v>
      </c>
      <c r="D154" s="706" t="s">
        <v>213</v>
      </c>
      <c r="E154" s="707" t="s">
        <v>213</v>
      </c>
      <c r="F154" s="708" t="s">
        <v>213</v>
      </c>
      <c r="G154" s="709" t="s">
        <v>213</v>
      </c>
      <c r="H154" s="707" t="s">
        <v>213</v>
      </c>
      <c r="I154" s="708" t="s">
        <v>213</v>
      </c>
      <c r="J154" s="710" t="s">
        <v>213</v>
      </c>
      <c r="K154" s="707" t="s">
        <v>213</v>
      </c>
      <c r="L154" s="711" t="s">
        <v>213</v>
      </c>
      <c r="M154" s="712" t="s">
        <v>213</v>
      </c>
      <c r="N154" s="713" t="s">
        <v>213</v>
      </c>
      <c r="O154" s="707" t="s">
        <v>213</v>
      </c>
      <c r="P154" s="714" t="s">
        <v>213</v>
      </c>
      <c r="Q154" s="714" t="s">
        <v>213</v>
      </c>
      <c r="R154" s="714" t="s">
        <v>213</v>
      </c>
      <c r="S154" s="712" t="s">
        <v>213</v>
      </c>
      <c r="T154" s="715" t="s">
        <v>213</v>
      </c>
      <c r="U154" s="716" t="s">
        <v>213</v>
      </c>
      <c r="V154" s="169"/>
      <c r="W154" s="177"/>
      <c r="X154" s="195"/>
      <c r="Y154" s="210"/>
      <c r="Z154" s="211"/>
      <c r="AA154" s="160"/>
      <c r="AB154" s="212"/>
      <c r="AZ154" s="170" t="str">
        <f t="shared" si="12"/>
        <v/>
      </c>
      <c r="BA154" s="171" t="str">
        <f t="shared" si="13"/>
        <v/>
      </c>
      <c r="BB154" s="157" t="str">
        <f t="shared" si="14"/>
        <v/>
      </c>
      <c r="BC154" s="203" t="str">
        <f>IF(P154="","",IF(P154=0,"",SQRT(SUMIF(DMA!$DK$5:$DK$503,Graphs!$O154,DMA!DL$5:DL$503))/COUNTIF(DMA!$DK$5:$DK$503,Graphs!$O154)))</f>
        <v/>
      </c>
      <c r="BD154" s="168" t="str">
        <f>IF(Q154="","",IF(Q154=0,"",SQRT(SUMIF(DMA!$DK$5:$DK$503,Graphs!$O154,DMA!DM$5:DM$503))/COUNTIF(DMA!$DK$5:$DK$503,Graphs!$O154)))</f>
        <v/>
      </c>
      <c r="BE154" s="169" t="str">
        <f>IF(R154="","",IF(R154=0,"",SQRT(SUMIF(DMA!$DK$5:$DK$503,Graphs!$O154,DMA!DN$5:DN$503))/COUNTIF(DMA!$DK$5:$DK$503,Graphs!$O154)))</f>
        <v/>
      </c>
      <c r="BF154" s="167" t="str">
        <f>IF($P154="","",IF(P154=0,"",AVERAGEIF(DMA!$N$5:$N$503,Graphs!$O154,DMA!O$5:O$503)))</f>
        <v/>
      </c>
      <c r="BG154" s="168" t="str">
        <f>IF($Q154="","",IF(Q154=0,"",AVERAGEIF(DMA!$N$5:$N$503,Graphs!$O154,DMA!P$5:P$503)))</f>
        <v/>
      </c>
      <c r="BH154" s="156" t="str">
        <f>IF($R154="","",IF(R154=0,"",AVERAGEIF(DMA!$N$5:$N$503,Graphs!$O154,DMA!Q$5:Q$503)))</f>
        <v/>
      </c>
    </row>
    <row r="155" spans="1:60" ht="15.5" x14ac:dyDescent="0.35">
      <c r="A155" s="65"/>
      <c r="B155" s="705" t="s">
        <v>213</v>
      </c>
      <c r="C155" s="705" t="s">
        <v>213</v>
      </c>
      <c r="D155" s="706" t="s">
        <v>213</v>
      </c>
      <c r="E155" s="707" t="s">
        <v>213</v>
      </c>
      <c r="F155" s="708" t="s">
        <v>213</v>
      </c>
      <c r="G155" s="709" t="s">
        <v>213</v>
      </c>
      <c r="H155" s="707" t="s">
        <v>213</v>
      </c>
      <c r="I155" s="708" t="s">
        <v>213</v>
      </c>
      <c r="J155" s="710" t="s">
        <v>213</v>
      </c>
      <c r="K155" s="707" t="s">
        <v>213</v>
      </c>
      <c r="L155" s="711" t="s">
        <v>213</v>
      </c>
      <c r="M155" s="712" t="s">
        <v>213</v>
      </c>
      <c r="N155" s="713" t="s">
        <v>213</v>
      </c>
      <c r="O155" s="707" t="s">
        <v>213</v>
      </c>
      <c r="P155" s="714" t="s">
        <v>213</v>
      </c>
      <c r="Q155" s="714" t="s">
        <v>213</v>
      </c>
      <c r="R155" s="714" t="s">
        <v>213</v>
      </c>
      <c r="S155" s="712" t="s">
        <v>213</v>
      </c>
      <c r="T155" s="715" t="s">
        <v>213</v>
      </c>
      <c r="U155" s="716" t="s">
        <v>213</v>
      </c>
      <c r="V155" s="169"/>
      <c r="W155" s="177"/>
      <c r="X155" s="195"/>
      <c r="Y155" s="210"/>
      <c r="Z155" s="211"/>
      <c r="AA155" s="160"/>
      <c r="AB155" s="212"/>
      <c r="AZ155" s="170" t="str">
        <f t="shared" si="12"/>
        <v/>
      </c>
      <c r="BA155" s="171" t="str">
        <f t="shared" si="13"/>
        <v/>
      </c>
      <c r="BB155" s="157" t="str">
        <f t="shared" si="14"/>
        <v/>
      </c>
      <c r="BC155" s="203" t="str">
        <f>IF(P155="","",IF(P155=0,"",SQRT(SUMIF(DMA!$DK$5:$DK$503,Graphs!$O155,DMA!DL$5:DL$503))/COUNTIF(DMA!$DK$5:$DK$503,Graphs!$O155)))</f>
        <v/>
      </c>
      <c r="BD155" s="168" t="str">
        <f>IF(Q155="","",IF(Q155=0,"",SQRT(SUMIF(DMA!$DK$5:$DK$503,Graphs!$O155,DMA!DM$5:DM$503))/COUNTIF(DMA!$DK$5:$DK$503,Graphs!$O155)))</f>
        <v/>
      </c>
      <c r="BE155" s="169" t="str">
        <f>IF(R155="","",IF(R155=0,"",SQRT(SUMIF(DMA!$DK$5:$DK$503,Graphs!$O155,DMA!DN$5:DN$503))/COUNTIF(DMA!$DK$5:$DK$503,Graphs!$O155)))</f>
        <v/>
      </c>
      <c r="BF155" s="167" t="str">
        <f>IF($P155="","",IF(P155=0,"",AVERAGEIF(DMA!$N$5:$N$503,Graphs!$O155,DMA!O$5:O$503)))</f>
        <v/>
      </c>
      <c r="BG155" s="168" t="str">
        <f>IF($Q155="","",IF(Q155=0,"",AVERAGEIF(DMA!$N$5:$N$503,Graphs!$O155,DMA!P$5:P$503)))</f>
        <v/>
      </c>
      <c r="BH155" s="156" t="str">
        <f>IF($R155="","",IF(R155=0,"",AVERAGEIF(DMA!$N$5:$N$503,Graphs!$O155,DMA!Q$5:Q$503)))</f>
        <v/>
      </c>
    </row>
    <row r="156" spans="1:60" ht="15.5" x14ac:dyDescent="0.35">
      <c r="A156" s="65"/>
      <c r="B156" s="705" t="s">
        <v>213</v>
      </c>
      <c r="C156" s="705" t="s">
        <v>213</v>
      </c>
      <c r="D156" s="706" t="s">
        <v>213</v>
      </c>
      <c r="E156" s="707" t="s">
        <v>213</v>
      </c>
      <c r="F156" s="708" t="s">
        <v>213</v>
      </c>
      <c r="G156" s="709" t="s">
        <v>213</v>
      </c>
      <c r="H156" s="707" t="s">
        <v>213</v>
      </c>
      <c r="I156" s="708" t="s">
        <v>213</v>
      </c>
      <c r="J156" s="710" t="s">
        <v>213</v>
      </c>
      <c r="K156" s="707" t="s">
        <v>213</v>
      </c>
      <c r="L156" s="711" t="s">
        <v>213</v>
      </c>
      <c r="M156" s="712" t="s">
        <v>213</v>
      </c>
      <c r="N156" s="713" t="s">
        <v>213</v>
      </c>
      <c r="O156" s="707" t="s">
        <v>213</v>
      </c>
      <c r="P156" s="714" t="s">
        <v>213</v>
      </c>
      <c r="Q156" s="714" t="s">
        <v>213</v>
      </c>
      <c r="R156" s="714" t="s">
        <v>213</v>
      </c>
      <c r="S156" s="712" t="s">
        <v>213</v>
      </c>
      <c r="T156" s="715" t="s">
        <v>213</v>
      </c>
      <c r="U156" s="716" t="s">
        <v>213</v>
      </c>
      <c r="V156" s="169"/>
      <c r="W156" s="177"/>
      <c r="X156" s="195"/>
      <c r="Y156" s="210"/>
      <c r="Z156" s="211"/>
      <c r="AA156" s="160"/>
      <c r="AB156" s="212"/>
      <c r="AZ156" s="170" t="str">
        <f t="shared" si="12"/>
        <v/>
      </c>
      <c r="BA156" s="171" t="str">
        <f t="shared" si="13"/>
        <v/>
      </c>
      <c r="BB156" s="157" t="str">
        <f t="shared" si="14"/>
        <v/>
      </c>
      <c r="BC156" s="203" t="str">
        <f>IF(P156="","",IF(P156=0,"",SQRT(SUMIF(DMA!$DK$5:$DK$503,Graphs!$O156,DMA!DL$5:DL$503))/COUNTIF(DMA!$DK$5:$DK$503,Graphs!$O156)))</f>
        <v/>
      </c>
      <c r="BD156" s="168" t="str">
        <f>IF(Q156="","",IF(Q156=0,"",SQRT(SUMIF(DMA!$DK$5:$DK$503,Graphs!$O156,DMA!DM$5:DM$503))/COUNTIF(DMA!$DK$5:$DK$503,Graphs!$O156)))</f>
        <v/>
      </c>
      <c r="BE156" s="169" t="str">
        <f>IF(R156="","",IF(R156=0,"",SQRT(SUMIF(DMA!$DK$5:$DK$503,Graphs!$O156,DMA!DN$5:DN$503))/COUNTIF(DMA!$DK$5:$DK$503,Graphs!$O156)))</f>
        <v/>
      </c>
      <c r="BF156" s="167" t="str">
        <f>IF($P156="","",IF(P156=0,"",AVERAGEIF(DMA!$N$5:$N$503,Graphs!$O156,DMA!O$5:O$503)))</f>
        <v/>
      </c>
      <c r="BG156" s="168" t="str">
        <f>IF($Q156="","",IF(Q156=0,"",AVERAGEIF(DMA!$N$5:$N$503,Graphs!$O156,DMA!P$5:P$503)))</f>
        <v/>
      </c>
      <c r="BH156" s="156" t="str">
        <f>IF($R156="","",IF(R156=0,"",AVERAGEIF(DMA!$N$5:$N$503,Graphs!$O156,DMA!Q$5:Q$503)))</f>
        <v/>
      </c>
    </row>
    <row r="157" spans="1:60" ht="15.5" x14ac:dyDescent="0.35">
      <c r="A157" s="65"/>
      <c r="B157" s="705" t="s">
        <v>213</v>
      </c>
      <c r="C157" s="705" t="s">
        <v>213</v>
      </c>
      <c r="D157" s="706" t="s">
        <v>213</v>
      </c>
      <c r="E157" s="707" t="s">
        <v>213</v>
      </c>
      <c r="F157" s="708" t="s">
        <v>213</v>
      </c>
      <c r="G157" s="709" t="s">
        <v>213</v>
      </c>
      <c r="H157" s="707" t="s">
        <v>213</v>
      </c>
      <c r="I157" s="708" t="s">
        <v>213</v>
      </c>
      <c r="J157" s="710" t="s">
        <v>213</v>
      </c>
      <c r="K157" s="707" t="s">
        <v>213</v>
      </c>
      <c r="L157" s="711" t="s">
        <v>213</v>
      </c>
      <c r="M157" s="712" t="s">
        <v>213</v>
      </c>
      <c r="N157" s="713" t="s">
        <v>213</v>
      </c>
      <c r="O157" s="707" t="s">
        <v>213</v>
      </c>
      <c r="P157" s="714" t="s">
        <v>213</v>
      </c>
      <c r="Q157" s="714" t="s">
        <v>213</v>
      </c>
      <c r="R157" s="714" t="s">
        <v>213</v>
      </c>
      <c r="S157" s="712" t="s">
        <v>213</v>
      </c>
      <c r="T157" s="715" t="s">
        <v>213</v>
      </c>
      <c r="U157" s="716" t="s">
        <v>213</v>
      </c>
      <c r="V157" s="169"/>
      <c r="W157" s="177"/>
      <c r="X157" s="195"/>
      <c r="Y157" s="210"/>
      <c r="Z157" s="211"/>
      <c r="AA157" s="160"/>
      <c r="AB157" s="212"/>
      <c r="AZ157" s="170" t="str">
        <f t="shared" si="12"/>
        <v/>
      </c>
      <c r="BA157" s="171" t="str">
        <f t="shared" si="13"/>
        <v/>
      </c>
      <c r="BB157" s="157" t="str">
        <f t="shared" si="14"/>
        <v/>
      </c>
      <c r="BC157" s="203" t="str">
        <f>IF(P157="","",IF(P157=0,"",SQRT(SUMIF(DMA!$DK$5:$DK$503,Graphs!$O157,DMA!DL$5:DL$503))/COUNTIF(DMA!$DK$5:$DK$503,Graphs!$O157)))</f>
        <v/>
      </c>
      <c r="BD157" s="168" t="str">
        <f>IF(Q157="","",IF(Q157=0,"",SQRT(SUMIF(DMA!$DK$5:$DK$503,Graphs!$O157,DMA!DM$5:DM$503))/COUNTIF(DMA!$DK$5:$DK$503,Graphs!$O157)))</f>
        <v/>
      </c>
      <c r="BE157" s="169" t="str">
        <f>IF(R157="","",IF(R157=0,"",SQRT(SUMIF(DMA!$DK$5:$DK$503,Graphs!$O157,DMA!DN$5:DN$503))/COUNTIF(DMA!$DK$5:$DK$503,Graphs!$O157)))</f>
        <v/>
      </c>
      <c r="BF157" s="167" t="str">
        <f>IF($P157="","",IF(P157=0,"",AVERAGEIF(DMA!$N$5:$N$503,Graphs!$O157,DMA!O$5:O$503)))</f>
        <v/>
      </c>
      <c r="BG157" s="168" t="str">
        <f>IF($Q157="","",IF(Q157=0,"",AVERAGEIF(DMA!$N$5:$N$503,Graphs!$O157,DMA!P$5:P$503)))</f>
        <v/>
      </c>
      <c r="BH157" s="156" t="str">
        <f>IF($R157="","",IF(R157=0,"",AVERAGEIF(DMA!$N$5:$N$503,Graphs!$O157,DMA!Q$5:Q$503)))</f>
        <v/>
      </c>
    </row>
    <row r="158" spans="1:60" ht="15.5" x14ac:dyDescent="0.35">
      <c r="A158" s="65"/>
      <c r="B158" s="705" t="s">
        <v>213</v>
      </c>
      <c r="C158" s="705" t="s">
        <v>213</v>
      </c>
      <c r="D158" s="706" t="s">
        <v>213</v>
      </c>
      <c r="E158" s="707" t="s">
        <v>213</v>
      </c>
      <c r="F158" s="708" t="s">
        <v>213</v>
      </c>
      <c r="G158" s="709" t="s">
        <v>213</v>
      </c>
      <c r="H158" s="707" t="s">
        <v>213</v>
      </c>
      <c r="I158" s="708" t="s">
        <v>213</v>
      </c>
      <c r="J158" s="710" t="s">
        <v>213</v>
      </c>
      <c r="K158" s="707" t="s">
        <v>213</v>
      </c>
      <c r="L158" s="711" t="s">
        <v>213</v>
      </c>
      <c r="M158" s="712" t="s">
        <v>213</v>
      </c>
      <c r="N158" s="713" t="s">
        <v>213</v>
      </c>
      <c r="O158" s="707" t="s">
        <v>213</v>
      </c>
      <c r="P158" s="714" t="s">
        <v>213</v>
      </c>
      <c r="Q158" s="714" t="s">
        <v>213</v>
      </c>
      <c r="R158" s="714" t="s">
        <v>213</v>
      </c>
      <c r="S158" s="712" t="s">
        <v>213</v>
      </c>
      <c r="T158" s="715" t="s">
        <v>213</v>
      </c>
      <c r="U158" s="716" t="s">
        <v>213</v>
      </c>
      <c r="V158" s="169"/>
      <c r="W158" s="177"/>
      <c r="X158" s="195"/>
      <c r="Y158" s="210"/>
      <c r="Z158" s="211"/>
      <c r="AA158" s="160"/>
      <c r="AB158" s="212"/>
      <c r="AZ158" s="170" t="str">
        <f t="shared" si="12"/>
        <v/>
      </c>
      <c r="BA158" s="171" t="str">
        <f t="shared" si="13"/>
        <v/>
      </c>
      <c r="BB158" s="157" t="str">
        <f t="shared" si="14"/>
        <v/>
      </c>
      <c r="BC158" s="203" t="str">
        <f>IF(P158="","",IF(P158=0,"",SQRT(SUMIF(DMA!$DK$5:$DK$503,Graphs!$O158,DMA!DL$5:DL$503))/COUNTIF(DMA!$DK$5:$DK$503,Graphs!$O158)))</f>
        <v/>
      </c>
      <c r="BD158" s="168" t="str">
        <f>IF(Q158="","",IF(Q158=0,"",SQRT(SUMIF(DMA!$DK$5:$DK$503,Graphs!$O158,DMA!DM$5:DM$503))/COUNTIF(DMA!$DK$5:$DK$503,Graphs!$O158)))</f>
        <v/>
      </c>
      <c r="BE158" s="169" t="str">
        <f>IF(R158="","",IF(R158=0,"",SQRT(SUMIF(DMA!$DK$5:$DK$503,Graphs!$O158,DMA!DN$5:DN$503))/COUNTIF(DMA!$DK$5:$DK$503,Graphs!$O158)))</f>
        <v/>
      </c>
      <c r="BF158" s="167" t="str">
        <f>IF($P158="","",IF(P158=0,"",AVERAGEIF(DMA!$N$5:$N$503,Graphs!$O158,DMA!O$5:O$503)))</f>
        <v/>
      </c>
      <c r="BG158" s="168" t="str">
        <f>IF($Q158="","",IF(Q158=0,"",AVERAGEIF(DMA!$N$5:$N$503,Graphs!$O158,DMA!P$5:P$503)))</f>
        <v/>
      </c>
      <c r="BH158" s="156" t="str">
        <f>IF($R158="","",IF(R158=0,"",AVERAGEIF(DMA!$N$5:$N$503,Graphs!$O158,DMA!Q$5:Q$503)))</f>
        <v/>
      </c>
    </row>
    <row r="159" spans="1:60" ht="15.5" x14ac:dyDescent="0.35">
      <c r="A159" s="65"/>
      <c r="B159" s="705" t="s">
        <v>213</v>
      </c>
      <c r="C159" s="705" t="s">
        <v>213</v>
      </c>
      <c r="D159" s="706" t="s">
        <v>213</v>
      </c>
      <c r="E159" s="707" t="s">
        <v>213</v>
      </c>
      <c r="F159" s="708" t="s">
        <v>213</v>
      </c>
      <c r="G159" s="709" t="s">
        <v>213</v>
      </c>
      <c r="H159" s="707" t="s">
        <v>213</v>
      </c>
      <c r="I159" s="708" t="s">
        <v>213</v>
      </c>
      <c r="J159" s="710" t="s">
        <v>213</v>
      </c>
      <c r="K159" s="707" t="s">
        <v>213</v>
      </c>
      <c r="L159" s="711" t="s">
        <v>213</v>
      </c>
      <c r="M159" s="712" t="s">
        <v>213</v>
      </c>
      <c r="N159" s="713" t="s">
        <v>213</v>
      </c>
      <c r="O159" s="707" t="s">
        <v>213</v>
      </c>
      <c r="P159" s="714" t="s">
        <v>213</v>
      </c>
      <c r="Q159" s="714" t="s">
        <v>213</v>
      </c>
      <c r="R159" s="714" t="s">
        <v>213</v>
      </c>
      <c r="S159" s="712" t="s">
        <v>213</v>
      </c>
      <c r="T159" s="715" t="s">
        <v>213</v>
      </c>
      <c r="U159" s="716" t="s">
        <v>213</v>
      </c>
      <c r="V159" s="169"/>
      <c r="W159" s="177"/>
      <c r="X159" s="195"/>
      <c r="Y159" s="210"/>
      <c r="Z159" s="211"/>
      <c r="AA159" s="160"/>
      <c r="AB159" s="212"/>
      <c r="AZ159" s="170" t="str">
        <f t="shared" si="12"/>
        <v/>
      </c>
      <c r="BA159" s="171" t="str">
        <f t="shared" si="13"/>
        <v/>
      </c>
      <c r="BB159" s="157" t="str">
        <f t="shared" si="14"/>
        <v/>
      </c>
      <c r="BC159" s="203" t="str">
        <f>IF(P159="","",IF(P159=0,"",SQRT(SUMIF(DMA!$DK$5:$DK$503,Graphs!$O159,DMA!DL$5:DL$503))/COUNTIF(DMA!$DK$5:$DK$503,Graphs!$O159)))</f>
        <v/>
      </c>
      <c r="BD159" s="168" t="str">
        <f>IF(Q159="","",IF(Q159=0,"",SQRT(SUMIF(DMA!$DK$5:$DK$503,Graphs!$O159,DMA!DM$5:DM$503))/COUNTIF(DMA!$DK$5:$DK$503,Graphs!$O159)))</f>
        <v/>
      </c>
      <c r="BE159" s="169" t="str">
        <f>IF(R159="","",IF(R159=0,"",SQRT(SUMIF(DMA!$DK$5:$DK$503,Graphs!$O159,DMA!DN$5:DN$503))/COUNTIF(DMA!$DK$5:$DK$503,Graphs!$O159)))</f>
        <v/>
      </c>
      <c r="BF159" s="167" t="str">
        <f>IF($P159="","",IF(P159=0,"",AVERAGEIF(DMA!$N$5:$N$503,Graphs!$O159,DMA!O$5:O$503)))</f>
        <v/>
      </c>
      <c r="BG159" s="168" t="str">
        <f>IF($Q159="","",IF(Q159=0,"",AVERAGEIF(DMA!$N$5:$N$503,Graphs!$O159,DMA!P$5:P$503)))</f>
        <v/>
      </c>
      <c r="BH159" s="156" t="str">
        <f>IF($R159="","",IF(R159=0,"",AVERAGEIF(DMA!$N$5:$N$503,Graphs!$O159,DMA!Q$5:Q$503)))</f>
        <v/>
      </c>
    </row>
    <row r="160" spans="1:60" ht="15.5" x14ac:dyDescent="0.35">
      <c r="A160" s="65"/>
      <c r="B160" s="705" t="s">
        <v>213</v>
      </c>
      <c r="C160" s="705" t="s">
        <v>213</v>
      </c>
      <c r="D160" s="706" t="s">
        <v>213</v>
      </c>
      <c r="E160" s="707" t="s">
        <v>213</v>
      </c>
      <c r="F160" s="708" t="s">
        <v>213</v>
      </c>
      <c r="G160" s="709" t="s">
        <v>213</v>
      </c>
      <c r="H160" s="707" t="s">
        <v>213</v>
      </c>
      <c r="I160" s="708" t="s">
        <v>213</v>
      </c>
      <c r="J160" s="710" t="s">
        <v>213</v>
      </c>
      <c r="K160" s="707" t="s">
        <v>213</v>
      </c>
      <c r="L160" s="711" t="s">
        <v>213</v>
      </c>
      <c r="M160" s="712" t="s">
        <v>213</v>
      </c>
      <c r="N160" s="713" t="s">
        <v>213</v>
      </c>
      <c r="O160" s="707" t="s">
        <v>213</v>
      </c>
      <c r="P160" s="714" t="s">
        <v>213</v>
      </c>
      <c r="Q160" s="714" t="s">
        <v>213</v>
      </c>
      <c r="R160" s="714" t="s">
        <v>213</v>
      </c>
      <c r="S160" s="712" t="s">
        <v>213</v>
      </c>
      <c r="T160" s="715" t="s">
        <v>213</v>
      </c>
      <c r="U160" s="716" t="s">
        <v>213</v>
      </c>
      <c r="V160" s="169"/>
      <c r="W160" s="177"/>
      <c r="X160" s="195"/>
      <c r="Y160" s="210"/>
      <c r="Z160" s="211"/>
      <c r="AA160" s="160"/>
      <c r="AB160" s="212"/>
      <c r="AZ160" s="170" t="str">
        <f t="shared" si="12"/>
        <v/>
      </c>
      <c r="BA160" s="171" t="str">
        <f t="shared" si="13"/>
        <v/>
      </c>
      <c r="BB160" s="157" t="str">
        <f t="shared" si="14"/>
        <v/>
      </c>
      <c r="BC160" s="203" t="str">
        <f>IF(P160="","",IF(P160=0,"",SQRT(SUMIF(DMA!$DK$5:$DK$503,Graphs!$O160,DMA!DL$5:DL$503))/COUNTIF(DMA!$DK$5:$DK$503,Graphs!$O160)))</f>
        <v/>
      </c>
      <c r="BD160" s="168" t="str">
        <f>IF(Q160="","",IF(Q160=0,"",SQRT(SUMIF(DMA!$DK$5:$DK$503,Graphs!$O160,DMA!DM$5:DM$503))/COUNTIF(DMA!$DK$5:$DK$503,Graphs!$O160)))</f>
        <v/>
      </c>
      <c r="BE160" s="169" t="str">
        <f>IF(R160="","",IF(R160=0,"",SQRT(SUMIF(DMA!$DK$5:$DK$503,Graphs!$O160,DMA!DN$5:DN$503))/COUNTIF(DMA!$DK$5:$DK$503,Graphs!$O160)))</f>
        <v/>
      </c>
      <c r="BF160" s="167" t="str">
        <f>IF($P160="","",IF(P160=0,"",AVERAGEIF(DMA!$N$5:$N$503,Graphs!$O160,DMA!O$5:O$503)))</f>
        <v/>
      </c>
      <c r="BG160" s="168" t="str">
        <f>IF($Q160="","",IF(Q160=0,"",AVERAGEIF(DMA!$N$5:$N$503,Graphs!$O160,DMA!P$5:P$503)))</f>
        <v/>
      </c>
      <c r="BH160" s="156" t="str">
        <f>IF($R160="","",IF(R160=0,"",AVERAGEIF(DMA!$N$5:$N$503,Graphs!$O160,DMA!Q$5:Q$503)))</f>
        <v/>
      </c>
    </row>
    <row r="161" spans="1:60" ht="15.5" x14ac:dyDescent="0.35">
      <c r="A161" s="65"/>
      <c r="B161" s="705" t="s">
        <v>213</v>
      </c>
      <c r="C161" s="705" t="s">
        <v>213</v>
      </c>
      <c r="D161" s="706" t="s">
        <v>213</v>
      </c>
      <c r="E161" s="707" t="s">
        <v>213</v>
      </c>
      <c r="F161" s="708" t="s">
        <v>213</v>
      </c>
      <c r="G161" s="709" t="s">
        <v>213</v>
      </c>
      <c r="H161" s="707" t="s">
        <v>213</v>
      </c>
      <c r="I161" s="708" t="s">
        <v>213</v>
      </c>
      <c r="J161" s="710" t="s">
        <v>213</v>
      </c>
      <c r="K161" s="707" t="s">
        <v>213</v>
      </c>
      <c r="L161" s="711" t="s">
        <v>213</v>
      </c>
      <c r="M161" s="712" t="s">
        <v>213</v>
      </c>
      <c r="N161" s="713" t="s">
        <v>213</v>
      </c>
      <c r="O161" s="707" t="s">
        <v>213</v>
      </c>
      <c r="P161" s="714" t="s">
        <v>213</v>
      </c>
      <c r="Q161" s="714" t="s">
        <v>213</v>
      </c>
      <c r="R161" s="714" t="s">
        <v>213</v>
      </c>
      <c r="S161" s="712" t="s">
        <v>213</v>
      </c>
      <c r="T161" s="715" t="s">
        <v>213</v>
      </c>
      <c r="U161" s="716" t="s">
        <v>213</v>
      </c>
      <c r="V161" s="169"/>
      <c r="W161" s="177"/>
      <c r="X161" s="195"/>
      <c r="Y161" s="210"/>
      <c r="Z161" s="211"/>
      <c r="AA161" s="160"/>
      <c r="AB161" s="212"/>
      <c r="AZ161" s="170" t="str">
        <f t="shared" si="12"/>
        <v/>
      </c>
      <c r="BA161" s="171" t="str">
        <f t="shared" si="13"/>
        <v/>
      </c>
      <c r="BB161" s="157" t="str">
        <f t="shared" si="14"/>
        <v/>
      </c>
      <c r="BC161" s="203" t="str">
        <f>IF(P161="","",IF(P161=0,"",SQRT(SUMIF(DMA!$DK$5:$DK$503,Graphs!$O161,DMA!DL$5:DL$503))/COUNTIF(DMA!$DK$5:$DK$503,Graphs!$O161)))</f>
        <v/>
      </c>
      <c r="BD161" s="168" t="str">
        <f>IF(Q161="","",IF(Q161=0,"",SQRT(SUMIF(DMA!$DK$5:$DK$503,Graphs!$O161,DMA!DM$5:DM$503))/COUNTIF(DMA!$DK$5:$DK$503,Graphs!$O161)))</f>
        <v/>
      </c>
      <c r="BE161" s="169" t="str">
        <f>IF(R161="","",IF(R161=0,"",SQRT(SUMIF(DMA!$DK$5:$DK$503,Graphs!$O161,DMA!DN$5:DN$503))/COUNTIF(DMA!$DK$5:$DK$503,Graphs!$O161)))</f>
        <v/>
      </c>
      <c r="BF161" s="167" t="str">
        <f>IF($P161="","",IF(P161=0,"",AVERAGEIF(DMA!$N$5:$N$503,Graphs!$O161,DMA!O$5:O$503)))</f>
        <v/>
      </c>
      <c r="BG161" s="168" t="str">
        <f>IF($Q161="","",IF(Q161=0,"",AVERAGEIF(DMA!$N$5:$N$503,Graphs!$O161,DMA!P$5:P$503)))</f>
        <v/>
      </c>
      <c r="BH161" s="156" t="str">
        <f>IF($R161="","",IF(R161=0,"",AVERAGEIF(DMA!$N$5:$N$503,Graphs!$O161,DMA!Q$5:Q$503)))</f>
        <v/>
      </c>
    </row>
    <row r="162" spans="1:60" ht="15.5" x14ac:dyDescent="0.35">
      <c r="A162" s="65"/>
      <c r="B162" s="705" t="s">
        <v>213</v>
      </c>
      <c r="C162" s="705" t="s">
        <v>213</v>
      </c>
      <c r="D162" s="706" t="s">
        <v>213</v>
      </c>
      <c r="E162" s="707" t="s">
        <v>213</v>
      </c>
      <c r="F162" s="708" t="s">
        <v>213</v>
      </c>
      <c r="G162" s="709" t="s">
        <v>213</v>
      </c>
      <c r="H162" s="707" t="s">
        <v>213</v>
      </c>
      <c r="I162" s="708" t="s">
        <v>213</v>
      </c>
      <c r="J162" s="710" t="s">
        <v>213</v>
      </c>
      <c r="K162" s="707" t="s">
        <v>213</v>
      </c>
      <c r="L162" s="711" t="s">
        <v>213</v>
      </c>
      <c r="M162" s="712" t="s">
        <v>213</v>
      </c>
      <c r="N162" s="713" t="s">
        <v>213</v>
      </c>
      <c r="O162" s="707" t="s">
        <v>213</v>
      </c>
      <c r="P162" s="714" t="s">
        <v>213</v>
      </c>
      <c r="Q162" s="714" t="s">
        <v>213</v>
      </c>
      <c r="R162" s="714" t="s">
        <v>213</v>
      </c>
      <c r="S162" s="712" t="s">
        <v>213</v>
      </c>
      <c r="T162" s="715" t="s">
        <v>213</v>
      </c>
      <c r="U162" s="716" t="s">
        <v>213</v>
      </c>
      <c r="V162" s="169"/>
      <c r="W162" s="177"/>
      <c r="X162" s="195"/>
      <c r="Y162" s="210"/>
      <c r="Z162" s="211"/>
      <c r="AA162" s="160"/>
      <c r="AB162" s="212"/>
      <c r="AZ162" s="170" t="str">
        <f t="shared" si="12"/>
        <v/>
      </c>
      <c r="BA162" s="171" t="str">
        <f t="shared" si="13"/>
        <v/>
      </c>
      <c r="BB162" s="157" t="str">
        <f t="shared" si="14"/>
        <v/>
      </c>
      <c r="BC162" s="203" t="str">
        <f>IF(P162="","",IF(P162=0,"",SQRT(SUMIF(DMA!$DK$5:$DK$503,Graphs!$O162,DMA!DL$5:DL$503))/COUNTIF(DMA!$DK$5:$DK$503,Graphs!$O162)))</f>
        <v/>
      </c>
      <c r="BD162" s="168" t="str">
        <f>IF(Q162="","",IF(Q162=0,"",SQRT(SUMIF(DMA!$DK$5:$DK$503,Graphs!$O162,DMA!DM$5:DM$503))/COUNTIF(DMA!$DK$5:$DK$503,Graphs!$O162)))</f>
        <v/>
      </c>
      <c r="BE162" s="169" t="str">
        <f>IF(R162="","",IF(R162=0,"",SQRT(SUMIF(DMA!$DK$5:$DK$503,Graphs!$O162,DMA!DN$5:DN$503))/COUNTIF(DMA!$DK$5:$DK$503,Graphs!$O162)))</f>
        <v/>
      </c>
      <c r="BF162" s="167" t="str">
        <f>IF($P162="","",IF(P162=0,"",AVERAGEIF(DMA!$N$5:$N$503,Graphs!$O162,DMA!O$5:O$503)))</f>
        <v/>
      </c>
      <c r="BG162" s="168" t="str">
        <f>IF($Q162="","",IF(Q162=0,"",AVERAGEIF(DMA!$N$5:$N$503,Graphs!$O162,DMA!P$5:P$503)))</f>
        <v/>
      </c>
      <c r="BH162" s="156" t="str">
        <f>IF($R162="","",IF(R162=0,"",AVERAGEIF(DMA!$N$5:$N$503,Graphs!$O162,DMA!Q$5:Q$503)))</f>
        <v/>
      </c>
    </row>
    <row r="163" spans="1:60" ht="15.5" x14ac:dyDescent="0.35">
      <c r="A163" s="65"/>
      <c r="B163" s="705" t="s">
        <v>213</v>
      </c>
      <c r="C163" s="705" t="s">
        <v>213</v>
      </c>
      <c r="D163" s="706" t="s">
        <v>213</v>
      </c>
      <c r="E163" s="707" t="s">
        <v>213</v>
      </c>
      <c r="F163" s="708" t="s">
        <v>213</v>
      </c>
      <c r="G163" s="709" t="s">
        <v>213</v>
      </c>
      <c r="H163" s="707" t="s">
        <v>213</v>
      </c>
      <c r="I163" s="708" t="s">
        <v>213</v>
      </c>
      <c r="J163" s="710" t="s">
        <v>213</v>
      </c>
      <c r="K163" s="707" t="s">
        <v>213</v>
      </c>
      <c r="L163" s="711" t="s">
        <v>213</v>
      </c>
      <c r="M163" s="712" t="s">
        <v>213</v>
      </c>
      <c r="N163" s="713" t="s">
        <v>213</v>
      </c>
      <c r="O163" s="707" t="s">
        <v>213</v>
      </c>
      <c r="P163" s="714" t="s">
        <v>213</v>
      </c>
      <c r="Q163" s="714" t="s">
        <v>213</v>
      </c>
      <c r="R163" s="714" t="s">
        <v>213</v>
      </c>
      <c r="S163" s="712" t="s">
        <v>213</v>
      </c>
      <c r="T163" s="715" t="s">
        <v>213</v>
      </c>
      <c r="U163" s="716" t="s">
        <v>213</v>
      </c>
      <c r="V163" s="169"/>
      <c r="W163" s="177"/>
      <c r="X163" s="195"/>
      <c r="Y163" s="210"/>
      <c r="Z163" s="211"/>
      <c r="AA163" s="160"/>
      <c r="AB163" s="212"/>
      <c r="AZ163" s="170" t="str">
        <f t="shared" si="12"/>
        <v/>
      </c>
      <c r="BA163" s="171" t="str">
        <f t="shared" si="13"/>
        <v/>
      </c>
      <c r="BB163" s="157" t="str">
        <f t="shared" si="14"/>
        <v/>
      </c>
      <c r="BC163" s="203" t="str">
        <f>IF(P163="","",IF(P163=0,"",SQRT(SUMIF(DMA!$DK$5:$DK$503,Graphs!$O163,DMA!DL$5:DL$503))/COUNTIF(DMA!$DK$5:$DK$503,Graphs!$O163)))</f>
        <v/>
      </c>
      <c r="BD163" s="168" t="str">
        <f>IF(Q163="","",IF(Q163=0,"",SQRT(SUMIF(DMA!$DK$5:$DK$503,Graphs!$O163,DMA!DM$5:DM$503))/COUNTIF(DMA!$DK$5:$DK$503,Graphs!$O163)))</f>
        <v/>
      </c>
      <c r="BE163" s="169" t="str">
        <f>IF(R163="","",IF(R163=0,"",SQRT(SUMIF(DMA!$DK$5:$DK$503,Graphs!$O163,DMA!DN$5:DN$503))/COUNTIF(DMA!$DK$5:$DK$503,Graphs!$O163)))</f>
        <v/>
      </c>
      <c r="BF163" s="167" t="str">
        <f>IF($P163="","",IF(P163=0,"",AVERAGEIF(DMA!$N$5:$N$503,Graphs!$O163,DMA!O$5:O$503)))</f>
        <v/>
      </c>
      <c r="BG163" s="168" t="str">
        <f>IF($Q163="","",IF(Q163=0,"",AVERAGEIF(DMA!$N$5:$N$503,Graphs!$O163,DMA!P$5:P$503)))</f>
        <v/>
      </c>
      <c r="BH163" s="156" t="str">
        <f>IF($R163="","",IF(R163=0,"",AVERAGEIF(DMA!$N$5:$N$503,Graphs!$O163,DMA!Q$5:Q$503)))</f>
        <v/>
      </c>
    </row>
    <row r="164" spans="1:60" ht="15.5" x14ac:dyDescent="0.35">
      <c r="A164" s="65"/>
      <c r="B164" s="705" t="s">
        <v>213</v>
      </c>
      <c r="C164" s="705" t="s">
        <v>213</v>
      </c>
      <c r="D164" s="706" t="s">
        <v>213</v>
      </c>
      <c r="E164" s="707" t="s">
        <v>213</v>
      </c>
      <c r="F164" s="708" t="s">
        <v>213</v>
      </c>
      <c r="G164" s="709" t="s">
        <v>213</v>
      </c>
      <c r="H164" s="707" t="s">
        <v>213</v>
      </c>
      <c r="I164" s="708" t="s">
        <v>213</v>
      </c>
      <c r="J164" s="710" t="s">
        <v>213</v>
      </c>
      <c r="K164" s="707" t="s">
        <v>213</v>
      </c>
      <c r="L164" s="711" t="s">
        <v>213</v>
      </c>
      <c r="M164" s="712" t="s">
        <v>213</v>
      </c>
      <c r="N164" s="713" t="s">
        <v>213</v>
      </c>
      <c r="O164" s="707" t="s">
        <v>213</v>
      </c>
      <c r="P164" s="714" t="s">
        <v>213</v>
      </c>
      <c r="Q164" s="714" t="s">
        <v>213</v>
      </c>
      <c r="R164" s="714" t="s">
        <v>213</v>
      </c>
      <c r="S164" s="712" t="s">
        <v>213</v>
      </c>
      <c r="T164" s="715" t="s">
        <v>213</v>
      </c>
      <c r="U164" s="716" t="s">
        <v>213</v>
      </c>
      <c r="V164" s="169"/>
      <c r="W164" s="177"/>
      <c r="X164" s="195"/>
      <c r="Y164" s="210"/>
      <c r="Z164" s="211"/>
      <c r="AA164" s="160"/>
      <c r="AB164" s="212"/>
      <c r="AZ164" s="170" t="str">
        <f t="shared" si="12"/>
        <v/>
      </c>
      <c r="BA164" s="171" t="str">
        <f t="shared" si="13"/>
        <v/>
      </c>
      <c r="BB164" s="157" t="str">
        <f t="shared" si="14"/>
        <v/>
      </c>
      <c r="BC164" s="203" t="str">
        <f>IF(P164="","",IF(P164=0,"",SQRT(SUMIF(DMA!$DK$5:$DK$503,Graphs!$O164,DMA!DL$5:DL$503))/COUNTIF(DMA!$DK$5:$DK$503,Graphs!$O164)))</f>
        <v/>
      </c>
      <c r="BD164" s="168" t="str">
        <f>IF(Q164="","",IF(Q164=0,"",SQRT(SUMIF(DMA!$DK$5:$DK$503,Graphs!$O164,DMA!DM$5:DM$503))/COUNTIF(DMA!$DK$5:$DK$503,Graphs!$O164)))</f>
        <v/>
      </c>
      <c r="BE164" s="169" t="str">
        <f>IF(R164="","",IF(R164=0,"",SQRT(SUMIF(DMA!$DK$5:$DK$503,Graphs!$O164,DMA!DN$5:DN$503))/COUNTIF(DMA!$DK$5:$DK$503,Graphs!$O164)))</f>
        <v/>
      </c>
      <c r="BF164" s="167" t="str">
        <f>IF($P164="","",IF(P164=0,"",AVERAGEIF(DMA!$N$5:$N$503,Graphs!$O164,DMA!O$5:O$503)))</f>
        <v/>
      </c>
      <c r="BG164" s="168" t="str">
        <f>IF($Q164="","",IF(Q164=0,"",AVERAGEIF(DMA!$N$5:$N$503,Graphs!$O164,DMA!P$5:P$503)))</f>
        <v/>
      </c>
      <c r="BH164" s="156" t="str">
        <f>IF($R164="","",IF(R164=0,"",AVERAGEIF(DMA!$N$5:$N$503,Graphs!$O164,DMA!Q$5:Q$503)))</f>
        <v/>
      </c>
    </row>
    <row r="165" spans="1:60" ht="15.5" x14ac:dyDescent="0.35">
      <c r="A165" s="65"/>
      <c r="B165" s="705" t="s">
        <v>213</v>
      </c>
      <c r="C165" s="705" t="s">
        <v>213</v>
      </c>
      <c r="D165" s="706" t="s">
        <v>213</v>
      </c>
      <c r="E165" s="707" t="s">
        <v>213</v>
      </c>
      <c r="F165" s="708" t="s">
        <v>213</v>
      </c>
      <c r="G165" s="709" t="s">
        <v>213</v>
      </c>
      <c r="H165" s="707" t="s">
        <v>213</v>
      </c>
      <c r="I165" s="708" t="s">
        <v>213</v>
      </c>
      <c r="J165" s="710" t="s">
        <v>213</v>
      </c>
      <c r="K165" s="707" t="s">
        <v>213</v>
      </c>
      <c r="L165" s="711" t="s">
        <v>213</v>
      </c>
      <c r="M165" s="712" t="s">
        <v>213</v>
      </c>
      <c r="N165" s="713" t="s">
        <v>213</v>
      </c>
      <c r="O165" s="707" t="s">
        <v>213</v>
      </c>
      <c r="P165" s="714" t="s">
        <v>213</v>
      </c>
      <c r="Q165" s="714" t="s">
        <v>213</v>
      </c>
      <c r="R165" s="714" t="s">
        <v>213</v>
      </c>
      <c r="S165" s="712" t="s">
        <v>213</v>
      </c>
      <c r="T165" s="715" t="s">
        <v>213</v>
      </c>
      <c r="U165" s="716" t="s">
        <v>213</v>
      </c>
      <c r="V165" s="169"/>
      <c r="W165" s="177"/>
      <c r="X165" s="195"/>
      <c r="Y165" s="210"/>
      <c r="Z165" s="211"/>
      <c r="AA165" s="160"/>
      <c r="AB165" s="212"/>
      <c r="AZ165" s="170" t="str">
        <f t="shared" si="12"/>
        <v/>
      </c>
      <c r="BA165" s="171" t="str">
        <f t="shared" si="13"/>
        <v/>
      </c>
      <c r="BB165" s="157" t="str">
        <f t="shared" si="14"/>
        <v/>
      </c>
      <c r="BC165" s="203" t="str">
        <f>IF(P165="","",IF(P165=0,"",SQRT(SUMIF(DMA!$DK$5:$DK$503,Graphs!$O165,DMA!DL$5:DL$503))/COUNTIF(DMA!$DK$5:$DK$503,Graphs!$O165)))</f>
        <v/>
      </c>
      <c r="BD165" s="168" t="str">
        <f>IF(Q165="","",IF(Q165=0,"",SQRT(SUMIF(DMA!$DK$5:$DK$503,Graphs!$O165,DMA!DM$5:DM$503))/COUNTIF(DMA!$DK$5:$DK$503,Graphs!$O165)))</f>
        <v/>
      </c>
      <c r="BE165" s="169" t="str">
        <f>IF(R165="","",IF(R165=0,"",SQRT(SUMIF(DMA!$DK$5:$DK$503,Graphs!$O165,DMA!DN$5:DN$503))/COUNTIF(DMA!$DK$5:$DK$503,Graphs!$O165)))</f>
        <v/>
      </c>
      <c r="BF165" s="167" t="str">
        <f>IF($P165="","",IF(P165=0,"",AVERAGEIF(DMA!$N$5:$N$503,Graphs!$O165,DMA!O$5:O$503)))</f>
        <v/>
      </c>
      <c r="BG165" s="168" t="str">
        <f>IF($Q165="","",IF(Q165=0,"",AVERAGEIF(DMA!$N$5:$N$503,Graphs!$O165,DMA!P$5:P$503)))</f>
        <v/>
      </c>
      <c r="BH165" s="156" t="str">
        <f>IF($R165="","",IF(R165=0,"",AVERAGEIF(DMA!$N$5:$N$503,Graphs!$O165,DMA!Q$5:Q$503)))</f>
        <v/>
      </c>
    </row>
    <row r="166" spans="1:60" ht="15.5" x14ac:dyDescent="0.35">
      <c r="A166" s="65"/>
      <c r="B166" s="705" t="s">
        <v>213</v>
      </c>
      <c r="C166" s="705" t="s">
        <v>213</v>
      </c>
      <c r="D166" s="706" t="s">
        <v>213</v>
      </c>
      <c r="E166" s="707" t="s">
        <v>213</v>
      </c>
      <c r="F166" s="708" t="s">
        <v>213</v>
      </c>
      <c r="G166" s="709" t="s">
        <v>213</v>
      </c>
      <c r="H166" s="707" t="s">
        <v>213</v>
      </c>
      <c r="I166" s="708" t="s">
        <v>213</v>
      </c>
      <c r="J166" s="710" t="s">
        <v>213</v>
      </c>
      <c r="K166" s="707" t="s">
        <v>213</v>
      </c>
      <c r="L166" s="711" t="s">
        <v>213</v>
      </c>
      <c r="M166" s="712" t="s">
        <v>213</v>
      </c>
      <c r="N166" s="713" t="s">
        <v>213</v>
      </c>
      <c r="O166" s="707" t="s">
        <v>213</v>
      </c>
      <c r="P166" s="714" t="s">
        <v>213</v>
      </c>
      <c r="Q166" s="714" t="s">
        <v>213</v>
      </c>
      <c r="R166" s="714" t="s">
        <v>213</v>
      </c>
      <c r="S166" s="712" t="s">
        <v>213</v>
      </c>
      <c r="T166" s="715" t="s">
        <v>213</v>
      </c>
      <c r="U166" s="716" t="s">
        <v>213</v>
      </c>
      <c r="V166" s="169"/>
      <c r="W166" s="177"/>
      <c r="X166" s="195"/>
      <c r="Y166" s="210"/>
      <c r="Z166" s="211"/>
      <c r="AA166" s="160"/>
      <c r="AB166" s="212"/>
      <c r="AZ166" s="170" t="str">
        <f t="shared" si="12"/>
        <v/>
      </c>
      <c r="BA166" s="171" t="str">
        <f t="shared" si="13"/>
        <v/>
      </c>
      <c r="BB166" s="157" t="str">
        <f t="shared" si="14"/>
        <v/>
      </c>
      <c r="BC166" s="203" t="str">
        <f>IF(P166="","",IF(P166=0,"",SQRT(SUMIF(DMA!$DK$5:$DK$503,Graphs!$O166,DMA!DL$5:DL$503))/COUNTIF(DMA!$DK$5:$DK$503,Graphs!$O166)))</f>
        <v/>
      </c>
      <c r="BD166" s="168" t="str">
        <f>IF(Q166="","",IF(Q166=0,"",SQRT(SUMIF(DMA!$DK$5:$DK$503,Graphs!$O166,DMA!DM$5:DM$503))/COUNTIF(DMA!$DK$5:$DK$503,Graphs!$O166)))</f>
        <v/>
      </c>
      <c r="BE166" s="169" t="str">
        <f>IF(R166="","",IF(R166=0,"",SQRT(SUMIF(DMA!$DK$5:$DK$503,Graphs!$O166,DMA!DN$5:DN$503))/COUNTIF(DMA!$DK$5:$DK$503,Graphs!$O166)))</f>
        <v/>
      </c>
      <c r="BF166" s="167" t="str">
        <f>IF($P166="","",IF(P166=0,"",AVERAGEIF(DMA!$N$5:$N$503,Graphs!$O166,DMA!O$5:O$503)))</f>
        <v/>
      </c>
      <c r="BG166" s="168" t="str">
        <f>IF($Q166="","",IF(Q166=0,"",AVERAGEIF(DMA!$N$5:$N$503,Graphs!$O166,DMA!P$5:P$503)))</f>
        <v/>
      </c>
      <c r="BH166" s="156" t="str">
        <f>IF($R166="","",IF(R166=0,"",AVERAGEIF(DMA!$N$5:$N$503,Graphs!$O166,DMA!Q$5:Q$503)))</f>
        <v/>
      </c>
    </row>
    <row r="167" spans="1:60" ht="15.5" x14ac:dyDescent="0.35">
      <c r="A167" s="65"/>
      <c r="B167" s="705" t="s">
        <v>213</v>
      </c>
      <c r="C167" s="705" t="s">
        <v>213</v>
      </c>
      <c r="D167" s="706" t="s">
        <v>213</v>
      </c>
      <c r="E167" s="707" t="s">
        <v>213</v>
      </c>
      <c r="F167" s="708" t="s">
        <v>213</v>
      </c>
      <c r="G167" s="709" t="s">
        <v>213</v>
      </c>
      <c r="H167" s="707" t="s">
        <v>213</v>
      </c>
      <c r="I167" s="708" t="s">
        <v>213</v>
      </c>
      <c r="J167" s="710" t="s">
        <v>213</v>
      </c>
      <c r="K167" s="707" t="s">
        <v>213</v>
      </c>
      <c r="L167" s="711" t="s">
        <v>213</v>
      </c>
      <c r="M167" s="712" t="s">
        <v>213</v>
      </c>
      <c r="N167" s="713" t="s">
        <v>213</v>
      </c>
      <c r="O167" s="707" t="s">
        <v>213</v>
      </c>
      <c r="P167" s="714" t="s">
        <v>213</v>
      </c>
      <c r="Q167" s="714" t="s">
        <v>213</v>
      </c>
      <c r="R167" s="714" t="s">
        <v>213</v>
      </c>
      <c r="S167" s="712" t="s">
        <v>213</v>
      </c>
      <c r="T167" s="715" t="s">
        <v>213</v>
      </c>
      <c r="U167" s="716" t="s">
        <v>213</v>
      </c>
      <c r="V167" s="169"/>
      <c r="W167" s="177"/>
      <c r="X167" s="195"/>
      <c r="Y167" s="210"/>
      <c r="Z167" s="211"/>
      <c r="AA167" s="160"/>
      <c r="AB167" s="212"/>
      <c r="AZ167" s="170" t="str">
        <f t="shared" si="12"/>
        <v/>
      </c>
      <c r="BA167" s="171" t="str">
        <f t="shared" si="13"/>
        <v/>
      </c>
      <c r="BB167" s="157" t="str">
        <f t="shared" si="14"/>
        <v/>
      </c>
      <c r="BC167" s="203" t="str">
        <f>IF(P167="","",IF(P167=0,"",SQRT(SUMIF(DMA!$DK$5:$DK$503,Graphs!$O167,DMA!DL$5:DL$503))/COUNTIF(DMA!$DK$5:$DK$503,Graphs!$O167)))</f>
        <v/>
      </c>
      <c r="BD167" s="168" t="str">
        <f>IF(Q167="","",IF(Q167=0,"",SQRT(SUMIF(DMA!$DK$5:$DK$503,Graphs!$O167,DMA!DM$5:DM$503))/COUNTIF(DMA!$DK$5:$DK$503,Graphs!$O167)))</f>
        <v/>
      </c>
      <c r="BE167" s="169" t="str">
        <f>IF(R167="","",IF(R167=0,"",SQRT(SUMIF(DMA!$DK$5:$DK$503,Graphs!$O167,DMA!DN$5:DN$503))/COUNTIF(DMA!$DK$5:$DK$503,Graphs!$O167)))</f>
        <v/>
      </c>
      <c r="BF167" s="167" t="str">
        <f>IF($P167="","",IF(P167=0,"",AVERAGEIF(DMA!$N$5:$N$503,Graphs!$O167,DMA!O$5:O$503)))</f>
        <v/>
      </c>
      <c r="BG167" s="168" t="str">
        <f>IF($Q167="","",IF(Q167=0,"",AVERAGEIF(DMA!$N$5:$N$503,Graphs!$O167,DMA!P$5:P$503)))</f>
        <v/>
      </c>
      <c r="BH167" s="156" t="str">
        <f>IF($R167="","",IF(R167=0,"",AVERAGEIF(DMA!$N$5:$N$503,Graphs!$O167,DMA!Q$5:Q$503)))</f>
        <v/>
      </c>
    </row>
    <row r="168" spans="1:60" ht="15.5" x14ac:dyDescent="0.35">
      <c r="A168" s="65"/>
      <c r="B168" s="705" t="s">
        <v>213</v>
      </c>
      <c r="C168" s="705" t="s">
        <v>213</v>
      </c>
      <c r="D168" s="706" t="s">
        <v>213</v>
      </c>
      <c r="E168" s="707" t="s">
        <v>213</v>
      </c>
      <c r="F168" s="708" t="s">
        <v>213</v>
      </c>
      <c r="G168" s="709" t="s">
        <v>213</v>
      </c>
      <c r="H168" s="707" t="s">
        <v>213</v>
      </c>
      <c r="I168" s="708" t="s">
        <v>213</v>
      </c>
      <c r="J168" s="710" t="s">
        <v>213</v>
      </c>
      <c r="K168" s="707" t="s">
        <v>213</v>
      </c>
      <c r="L168" s="711" t="s">
        <v>213</v>
      </c>
      <c r="M168" s="712" t="s">
        <v>213</v>
      </c>
      <c r="N168" s="713" t="s">
        <v>213</v>
      </c>
      <c r="O168" s="707" t="s">
        <v>213</v>
      </c>
      <c r="P168" s="714" t="s">
        <v>213</v>
      </c>
      <c r="Q168" s="714" t="s">
        <v>213</v>
      </c>
      <c r="R168" s="714" t="s">
        <v>213</v>
      </c>
      <c r="S168" s="712" t="s">
        <v>213</v>
      </c>
      <c r="T168" s="715" t="s">
        <v>213</v>
      </c>
      <c r="U168" s="716" t="s">
        <v>213</v>
      </c>
      <c r="V168" s="169"/>
      <c r="W168" s="177"/>
      <c r="X168" s="195"/>
      <c r="Y168" s="210"/>
      <c r="Z168" s="211"/>
      <c r="AA168" s="160"/>
      <c r="AB168" s="212"/>
      <c r="AZ168" s="170" t="str">
        <f t="shared" si="12"/>
        <v/>
      </c>
      <c r="BA168" s="171" t="str">
        <f t="shared" si="13"/>
        <v/>
      </c>
      <c r="BB168" s="157" t="str">
        <f t="shared" si="14"/>
        <v/>
      </c>
      <c r="BC168" s="203" t="str">
        <f>IF(P168="","",IF(P168=0,"",SQRT(SUMIF(DMA!$DK$5:$DK$503,Graphs!$O168,DMA!DL$5:DL$503))/COUNTIF(DMA!$DK$5:$DK$503,Graphs!$O168)))</f>
        <v/>
      </c>
      <c r="BD168" s="168" t="str">
        <f>IF(Q168="","",IF(Q168=0,"",SQRT(SUMIF(DMA!$DK$5:$DK$503,Graphs!$O168,DMA!DM$5:DM$503))/COUNTIF(DMA!$DK$5:$DK$503,Graphs!$O168)))</f>
        <v/>
      </c>
      <c r="BE168" s="169" t="str">
        <f>IF(R168="","",IF(R168=0,"",SQRT(SUMIF(DMA!$DK$5:$DK$503,Graphs!$O168,DMA!DN$5:DN$503))/COUNTIF(DMA!$DK$5:$DK$503,Graphs!$O168)))</f>
        <v/>
      </c>
      <c r="BF168" s="167" t="str">
        <f>IF($P168="","",IF(P168=0,"",AVERAGEIF(DMA!$N$5:$N$503,Graphs!$O168,DMA!O$5:O$503)))</f>
        <v/>
      </c>
      <c r="BG168" s="168" t="str">
        <f>IF($Q168="","",IF(Q168=0,"",AVERAGEIF(DMA!$N$5:$N$503,Graphs!$O168,DMA!P$5:P$503)))</f>
        <v/>
      </c>
      <c r="BH168" s="156" t="str">
        <f>IF($R168="","",IF(R168=0,"",AVERAGEIF(DMA!$N$5:$N$503,Graphs!$O168,DMA!Q$5:Q$503)))</f>
        <v/>
      </c>
    </row>
    <row r="169" spans="1:60" ht="15.5" x14ac:dyDescent="0.35">
      <c r="A169" s="65"/>
      <c r="B169" s="705" t="s">
        <v>213</v>
      </c>
      <c r="C169" s="705" t="s">
        <v>213</v>
      </c>
      <c r="D169" s="706" t="s">
        <v>213</v>
      </c>
      <c r="E169" s="707" t="s">
        <v>213</v>
      </c>
      <c r="F169" s="708" t="s">
        <v>213</v>
      </c>
      <c r="G169" s="709" t="s">
        <v>213</v>
      </c>
      <c r="H169" s="707" t="s">
        <v>213</v>
      </c>
      <c r="I169" s="708" t="s">
        <v>213</v>
      </c>
      <c r="J169" s="710" t="s">
        <v>213</v>
      </c>
      <c r="K169" s="707" t="s">
        <v>213</v>
      </c>
      <c r="L169" s="711" t="s">
        <v>213</v>
      </c>
      <c r="M169" s="712" t="s">
        <v>213</v>
      </c>
      <c r="N169" s="713" t="s">
        <v>213</v>
      </c>
      <c r="O169" s="707" t="s">
        <v>213</v>
      </c>
      <c r="P169" s="714" t="s">
        <v>213</v>
      </c>
      <c r="Q169" s="714" t="s">
        <v>213</v>
      </c>
      <c r="R169" s="714" t="s">
        <v>213</v>
      </c>
      <c r="S169" s="712" t="s">
        <v>213</v>
      </c>
      <c r="T169" s="715" t="s">
        <v>213</v>
      </c>
      <c r="U169" s="716" t="s">
        <v>213</v>
      </c>
      <c r="V169" s="169"/>
      <c r="W169" s="177"/>
      <c r="X169" s="195"/>
      <c r="Y169" s="210"/>
      <c r="Z169" s="211"/>
      <c r="AA169" s="160"/>
      <c r="AB169" s="212"/>
      <c r="AZ169" s="170" t="str">
        <f t="shared" si="12"/>
        <v/>
      </c>
      <c r="BA169" s="171" t="str">
        <f t="shared" si="13"/>
        <v/>
      </c>
      <c r="BB169" s="157" t="str">
        <f t="shared" si="14"/>
        <v/>
      </c>
      <c r="BC169" s="203" t="str">
        <f>IF(P169="","",IF(P169=0,"",SQRT(SUMIF(DMA!$DK$5:$DK$503,Graphs!$O169,DMA!DL$5:DL$503))/COUNTIF(DMA!$DK$5:$DK$503,Graphs!$O169)))</f>
        <v/>
      </c>
      <c r="BD169" s="168" t="str">
        <f>IF(Q169="","",IF(Q169=0,"",SQRT(SUMIF(DMA!$DK$5:$DK$503,Graphs!$O169,DMA!DM$5:DM$503))/COUNTIF(DMA!$DK$5:$DK$503,Graphs!$O169)))</f>
        <v/>
      </c>
      <c r="BE169" s="169" t="str">
        <f>IF(R169="","",IF(R169=0,"",SQRT(SUMIF(DMA!$DK$5:$DK$503,Graphs!$O169,DMA!DN$5:DN$503))/COUNTIF(DMA!$DK$5:$DK$503,Graphs!$O169)))</f>
        <v/>
      </c>
      <c r="BF169" s="167" t="str">
        <f>IF($P169="","",IF(P169=0,"",AVERAGEIF(DMA!$N$5:$N$503,Graphs!$O169,DMA!O$5:O$503)))</f>
        <v/>
      </c>
      <c r="BG169" s="168" t="str">
        <f>IF($Q169="","",IF(Q169=0,"",AVERAGEIF(DMA!$N$5:$N$503,Graphs!$O169,DMA!P$5:P$503)))</f>
        <v/>
      </c>
      <c r="BH169" s="156" t="str">
        <f>IF($R169="","",IF(R169=0,"",AVERAGEIF(DMA!$N$5:$N$503,Graphs!$O169,DMA!Q$5:Q$503)))</f>
        <v/>
      </c>
    </row>
    <row r="170" spans="1:60" ht="15.5" x14ac:dyDescent="0.35">
      <c r="A170" s="65"/>
      <c r="B170" s="705" t="s">
        <v>213</v>
      </c>
      <c r="C170" s="705" t="s">
        <v>213</v>
      </c>
      <c r="D170" s="706" t="s">
        <v>213</v>
      </c>
      <c r="E170" s="707" t="s">
        <v>213</v>
      </c>
      <c r="F170" s="708" t="s">
        <v>213</v>
      </c>
      <c r="G170" s="709" t="s">
        <v>213</v>
      </c>
      <c r="H170" s="707" t="s">
        <v>213</v>
      </c>
      <c r="I170" s="708" t="s">
        <v>213</v>
      </c>
      <c r="J170" s="710" t="s">
        <v>213</v>
      </c>
      <c r="K170" s="707" t="s">
        <v>213</v>
      </c>
      <c r="L170" s="711" t="s">
        <v>213</v>
      </c>
      <c r="M170" s="712" t="s">
        <v>213</v>
      </c>
      <c r="N170" s="713" t="s">
        <v>213</v>
      </c>
      <c r="O170" s="707" t="s">
        <v>213</v>
      </c>
      <c r="P170" s="714" t="s">
        <v>213</v>
      </c>
      <c r="Q170" s="714" t="s">
        <v>213</v>
      </c>
      <c r="R170" s="714" t="s">
        <v>213</v>
      </c>
      <c r="S170" s="712" t="s">
        <v>213</v>
      </c>
      <c r="T170" s="715" t="s">
        <v>213</v>
      </c>
      <c r="U170" s="716" t="s">
        <v>213</v>
      </c>
      <c r="V170" s="169"/>
      <c r="W170" s="177"/>
      <c r="X170" s="195"/>
      <c r="Y170" s="210"/>
      <c r="Z170" s="211"/>
      <c r="AA170" s="160"/>
      <c r="AB170" s="212"/>
      <c r="AZ170" s="170" t="str">
        <f t="shared" si="12"/>
        <v/>
      </c>
      <c r="BA170" s="171" t="str">
        <f t="shared" si="13"/>
        <v/>
      </c>
      <c r="BB170" s="157" t="str">
        <f t="shared" si="14"/>
        <v/>
      </c>
      <c r="BC170" s="203" t="str">
        <f>IF(P170="","",IF(P170=0,"",SQRT(SUMIF(DMA!$DK$5:$DK$503,Graphs!$O170,DMA!DL$5:DL$503))/COUNTIF(DMA!$DK$5:$DK$503,Graphs!$O170)))</f>
        <v/>
      </c>
      <c r="BD170" s="168" t="str">
        <f>IF(Q170="","",IF(Q170=0,"",SQRT(SUMIF(DMA!$DK$5:$DK$503,Graphs!$O170,DMA!DM$5:DM$503))/COUNTIF(DMA!$DK$5:$DK$503,Graphs!$O170)))</f>
        <v/>
      </c>
      <c r="BE170" s="169" t="str">
        <f>IF(R170="","",IF(R170=0,"",SQRT(SUMIF(DMA!$DK$5:$DK$503,Graphs!$O170,DMA!DN$5:DN$503))/COUNTIF(DMA!$DK$5:$DK$503,Graphs!$O170)))</f>
        <v/>
      </c>
      <c r="BF170" s="167" t="str">
        <f>IF($P170="","",IF(P170=0,"",AVERAGEIF(DMA!$N$5:$N$503,Graphs!$O170,DMA!O$5:O$503)))</f>
        <v/>
      </c>
      <c r="BG170" s="168" t="str">
        <f>IF($Q170="","",IF(Q170=0,"",AVERAGEIF(DMA!$N$5:$N$503,Graphs!$O170,DMA!P$5:P$503)))</f>
        <v/>
      </c>
      <c r="BH170" s="156" t="str">
        <f>IF($R170="","",IF(R170=0,"",AVERAGEIF(DMA!$N$5:$N$503,Graphs!$O170,DMA!Q$5:Q$503)))</f>
        <v/>
      </c>
    </row>
    <row r="171" spans="1:60" ht="15.5" x14ac:dyDescent="0.35">
      <c r="A171" s="65"/>
      <c r="B171" s="705" t="s">
        <v>213</v>
      </c>
      <c r="C171" s="705" t="s">
        <v>213</v>
      </c>
      <c r="D171" s="706" t="s">
        <v>213</v>
      </c>
      <c r="E171" s="707" t="s">
        <v>213</v>
      </c>
      <c r="F171" s="708" t="s">
        <v>213</v>
      </c>
      <c r="G171" s="709" t="s">
        <v>213</v>
      </c>
      <c r="H171" s="707" t="s">
        <v>213</v>
      </c>
      <c r="I171" s="708" t="s">
        <v>213</v>
      </c>
      <c r="J171" s="710" t="s">
        <v>213</v>
      </c>
      <c r="K171" s="707" t="s">
        <v>213</v>
      </c>
      <c r="L171" s="711" t="s">
        <v>213</v>
      </c>
      <c r="M171" s="712" t="s">
        <v>213</v>
      </c>
      <c r="N171" s="713" t="s">
        <v>213</v>
      </c>
      <c r="O171" s="707" t="s">
        <v>213</v>
      </c>
      <c r="P171" s="714" t="s">
        <v>213</v>
      </c>
      <c r="Q171" s="714" t="s">
        <v>213</v>
      </c>
      <c r="R171" s="714" t="s">
        <v>213</v>
      </c>
      <c r="S171" s="712" t="s">
        <v>213</v>
      </c>
      <c r="T171" s="715" t="s">
        <v>213</v>
      </c>
      <c r="U171" s="716" t="s">
        <v>213</v>
      </c>
      <c r="V171" s="169"/>
      <c r="W171" s="177"/>
      <c r="X171" s="195"/>
      <c r="Y171" s="210"/>
      <c r="Z171" s="211"/>
      <c r="AA171" s="160"/>
      <c r="AB171" s="212"/>
      <c r="AZ171" s="170" t="str">
        <f t="shared" si="12"/>
        <v/>
      </c>
      <c r="BA171" s="171" t="str">
        <f t="shared" si="13"/>
        <v/>
      </c>
      <c r="BB171" s="157" t="str">
        <f t="shared" si="14"/>
        <v/>
      </c>
      <c r="BC171" s="203" t="str">
        <f>IF(P171="","",IF(P171=0,"",SQRT(SUMIF(DMA!$DK$5:$DK$503,Graphs!$O171,DMA!DL$5:DL$503))/COUNTIF(DMA!$DK$5:$DK$503,Graphs!$O171)))</f>
        <v/>
      </c>
      <c r="BD171" s="168" t="str">
        <f>IF(Q171="","",IF(Q171=0,"",SQRT(SUMIF(DMA!$DK$5:$DK$503,Graphs!$O171,DMA!DM$5:DM$503))/COUNTIF(DMA!$DK$5:$DK$503,Graphs!$O171)))</f>
        <v/>
      </c>
      <c r="BE171" s="169" t="str">
        <f>IF(R171="","",IF(R171=0,"",SQRT(SUMIF(DMA!$DK$5:$DK$503,Graphs!$O171,DMA!DN$5:DN$503))/COUNTIF(DMA!$DK$5:$DK$503,Graphs!$O171)))</f>
        <v/>
      </c>
      <c r="BF171" s="167" t="str">
        <f>IF($P171="","",IF(P171=0,"",AVERAGEIF(DMA!$N$5:$N$503,Graphs!$O171,DMA!O$5:O$503)))</f>
        <v/>
      </c>
      <c r="BG171" s="168" t="str">
        <f>IF($Q171="","",IF(Q171=0,"",AVERAGEIF(DMA!$N$5:$N$503,Graphs!$O171,DMA!P$5:P$503)))</f>
        <v/>
      </c>
      <c r="BH171" s="156" t="str">
        <f>IF($R171="","",IF(R171=0,"",AVERAGEIF(DMA!$N$5:$N$503,Graphs!$O171,DMA!Q$5:Q$503)))</f>
        <v/>
      </c>
    </row>
    <row r="172" spans="1:60" ht="15.5" x14ac:dyDescent="0.35">
      <c r="A172" s="65"/>
      <c r="B172" s="705" t="s">
        <v>213</v>
      </c>
      <c r="C172" s="705" t="s">
        <v>213</v>
      </c>
      <c r="D172" s="706" t="s">
        <v>213</v>
      </c>
      <c r="E172" s="707" t="s">
        <v>213</v>
      </c>
      <c r="F172" s="708" t="s">
        <v>213</v>
      </c>
      <c r="G172" s="709" t="s">
        <v>213</v>
      </c>
      <c r="H172" s="707" t="s">
        <v>213</v>
      </c>
      <c r="I172" s="708" t="s">
        <v>213</v>
      </c>
      <c r="J172" s="710" t="s">
        <v>213</v>
      </c>
      <c r="K172" s="707" t="s">
        <v>213</v>
      </c>
      <c r="L172" s="711" t="s">
        <v>213</v>
      </c>
      <c r="M172" s="712" t="s">
        <v>213</v>
      </c>
      <c r="N172" s="713" t="s">
        <v>213</v>
      </c>
      <c r="O172" s="707" t="s">
        <v>213</v>
      </c>
      <c r="P172" s="714" t="s">
        <v>213</v>
      </c>
      <c r="Q172" s="714" t="s">
        <v>213</v>
      </c>
      <c r="R172" s="714" t="s">
        <v>213</v>
      </c>
      <c r="S172" s="712" t="s">
        <v>213</v>
      </c>
      <c r="T172" s="715" t="s">
        <v>213</v>
      </c>
      <c r="U172" s="716" t="s">
        <v>213</v>
      </c>
      <c r="V172" s="169"/>
      <c r="W172" s="177"/>
      <c r="X172" s="195"/>
      <c r="Y172" s="210"/>
      <c r="Z172" s="211"/>
      <c r="AA172" s="160"/>
      <c r="AB172" s="212"/>
      <c r="AZ172" s="170" t="str">
        <f t="shared" si="12"/>
        <v/>
      </c>
      <c r="BA172" s="171" t="str">
        <f t="shared" si="13"/>
        <v/>
      </c>
      <c r="BB172" s="157" t="str">
        <f t="shared" si="14"/>
        <v/>
      </c>
      <c r="BC172" s="203" t="str">
        <f>IF(P172="","",IF(P172=0,"",SQRT(SUMIF(DMA!$DK$5:$DK$503,Graphs!$O172,DMA!DL$5:DL$503))/COUNTIF(DMA!$DK$5:$DK$503,Graphs!$O172)))</f>
        <v/>
      </c>
      <c r="BD172" s="168" t="str">
        <f>IF(Q172="","",IF(Q172=0,"",SQRT(SUMIF(DMA!$DK$5:$DK$503,Graphs!$O172,DMA!DM$5:DM$503))/COUNTIF(DMA!$DK$5:$DK$503,Graphs!$O172)))</f>
        <v/>
      </c>
      <c r="BE172" s="169" t="str">
        <f>IF(R172="","",IF(R172=0,"",SQRT(SUMIF(DMA!$DK$5:$DK$503,Graphs!$O172,DMA!DN$5:DN$503))/COUNTIF(DMA!$DK$5:$DK$503,Graphs!$O172)))</f>
        <v/>
      </c>
      <c r="BF172" s="167" t="str">
        <f>IF($P172="","",IF(P172=0,"",AVERAGEIF(DMA!$N$5:$N$503,Graphs!$O172,DMA!O$5:O$503)))</f>
        <v/>
      </c>
      <c r="BG172" s="168" t="str">
        <f>IF($Q172="","",IF(Q172=0,"",AVERAGEIF(DMA!$N$5:$N$503,Graphs!$O172,DMA!P$5:P$503)))</f>
        <v/>
      </c>
      <c r="BH172" s="156" t="str">
        <f>IF($R172="","",IF(R172=0,"",AVERAGEIF(DMA!$N$5:$N$503,Graphs!$O172,DMA!Q$5:Q$503)))</f>
        <v/>
      </c>
    </row>
    <row r="173" spans="1:60" ht="15.5" x14ac:dyDescent="0.35">
      <c r="A173" s="65"/>
      <c r="B173" s="705" t="s">
        <v>213</v>
      </c>
      <c r="C173" s="705" t="s">
        <v>213</v>
      </c>
      <c r="D173" s="706" t="s">
        <v>213</v>
      </c>
      <c r="E173" s="707" t="s">
        <v>213</v>
      </c>
      <c r="F173" s="708" t="s">
        <v>213</v>
      </c>
      <c r="G173" s="709" t="s">
        <v>213</v>
      </c>
      <c r="H173" s="707" t="s">
        <v>213</v>
      </c>
      <c r="I173" s="708" t="s">
        <v>213</v>
      </c>
      <c r="J173" s="710" t="s">
        <v>213</v>
      </c>
      <c r="K173" s="707" t="s">
        <v>213</v>
      </c>
      <c r="L173" s="711" t="s">
        <v>213</v>
      </c>
      <c r="M173" s="712" t="s">
        <v>213</v>
      </c>
      <c r="N173" s="713" t="s">
        <v>213</v>
      </c>
      <c r="O173" s="707" t="s">
        <v>213</v>
      </c>
      <c r="P173" s="714" t="s">
        <v>213</v>
      </c>
      <c r="Q173" s="714" t="s">
        <v>213</v>
      </c>
      <c r="R173" s="714" t="s">
        <v>213</v>
      </c>
      <c r="S173" s="712" t="s">
        <v>213</v>
      </c>
      <c r="T173" s="715" t="s">
        <v>213</v>
      </c>
      <c r="U173" s="716" t="s">
        <v>213</v>
      </c>
      <c r="V173" s="169"/>
      <c r="W173" s="177"/>
      <c r="X173" s="195"/>
      <c r="Y173" s="210"/>
      <c r="Z173" s="211"/>
      <c r="AA173" s="160"/>
      <c r="AB173" s="212"/>
      <c r="AZ173" s="170" t="str">
        <f t="shared" si="12"/>
        <v/>
      </c>
      <c r="BA173" s="171" t="str">
        <f t="shared" si="13"/>
        <v/>
      </c>
      <c r="BB173" s="157" t="str">
        <f t="shared" si="14"/>
        <v/>
      </c>
      <c r="BC173" s="203" t="str">
        <f>IF(P173="","",IF(P173=0,"",SQRT(SUMIF(DMA!$DK$5:$DK$503,Graphs!$O173,DMA!DL$5:DL$503))/COUNTIF(DMA!$DK$5:$DK$503,Graphs!$O173)))</f>
        <v/>
      </c>
      <c r="BD173" s="168" t="str">
        <f>IF(Q173="","",IF(Q173=0,"",SQRT(SUMIF(DMA!$DK$5:$DK$503,Graphs!$O173,DMA!DM$5:DM$503))/COUNTIF(DMA!$DK$5:$DK$503,Graphs!$O173)))</f>
        <v/>
      </c>
      <c r="BE173" s="169" t="str">
        <f>IF(R173="","",IF(R173=0,"",SQRT(SUMIF(DMA!$DK$5:$DK$503,Graphs!$O173,DMA!DN$5:DN$503))/COUNTIF(DMA!$DK$5:$DK$503,Graphs!$O173)))</f>
        <v/>
      </c>
      <c r="BF173" s="167" t="str">
        <f>IF($P173="","",IF(P173=0,"",AVERAGEIF(DMA!$N$5:$N$503,Graphs!$O173,DMA!O$5:O$503)))</f>
        <v/>
      </c>
      <c r="BG173" s="168" t="str">
        <f>IF($Q173="","",IF(Q173=0,"",AVERAGEIF(DMA!$N$5:$N$503,Graphs!$O173,DMA!P$5:P$503)))</f>
        <v/>
      </c>
      <c r="BH173" s="156" t="str">
        <f>IF($R173="","",IF(R173=0,"",AVERAGEIF(DMA!$N$5:$N$503,Graphs!$O173,DMA!Q$5:Q$503)))</f>
        <v/>
      </c>
    </row>
    <row r="174" spans="1:60" ht="15.5" x14ac:dyDescent="0.35">
      <c r="A174" s="65"/>
      <c r="B174" s="705" t="s">
        <v>213</v>
      </c>
      <c r="C174" s="705" t="s">
        <v>213</v>
      </c>
      <c r="D174" s="706" t="s">
        <v>213</v>
      </c>
      <c r="E174" s="707" t="s">
        <v>213</v>
      </c>
      <c r="F174" s="708" t="s">
        <v>213</v>
      </c>
      <c r="G174" s="709" t="s">
        <v>213</v>
      </c>
      <c r="H174" s="707" t="s">
        <v>213</v>
      </c>
      <c r="I174" s="708" t="s">
        <v>213</v>
      </c>
      <c r="J174" s="710" t="s">
        <v>213</v>
      </c>
      <c r="K174" s="707" t="s">
        <v>213</v>
      </c>
      <c r="L174" s="711" t="s">
        <v>213</v>
      </c>
      <c r="M174" s="712" t="s">
        <v>213</v>
      </c>
      <c r="N174" s="713" t="s">
        <v>213</v>
      </c>
      <c r="O174" s="707" t="s">
        <v>213</v>
      </c>
      <c r="P174" s="714" t="s">
        <v>213</v>
      </c>
      <c r="Q174" s="714" t="s">
        <v>213</v>
      </c>
      <c r="R174" s="714" t="s">
        <v>213</v>
      </c>
      <c r="S174" s="712" t="s">
        <v>213</v>
      </c>
      <c r="T174" s="715" t="s">
        <v>213</v>
      </c>
      <c r="U174" s="716" t="s">
        <v>213</v>
      </c>
      <c r="V174" s="169"/>
      <c r="W174" s="177"/>
      <c r="X174" s="195"/>
      <c r="Y174" s="210"/>
      <c r="Z174" s="211"/>
      <c r="AA174" s="160"/>
      <c r="AB174" s="212"/>
      <c r="AZ174" s="170" t="str">
        <f t="shared" si="12"/>
        <v/>
      </c>
      <c r="BA174" s="171" t="str">
        <f t="shared" si="13"/>
        <v/>
      </c>
      <c r="BB174" s="157" t="str">
        <f t="shared" si="14"/>
        <v/>
      </c>
      <c r="BC174" s="203" t="str">
        <f>IF(P174="","",IF(P174=0,"",SQRT(SUMIF(DMA!$DK$5:$DK$503,Graphs!$O174,DMA!DL$5:DL$503))/COUNTIF(DMA!$DK$5:$DK$503,Graphs!$O174)))</f>
        <v/>
      </c>
      <c r="BD174" s="168" t="str">
        <f>IF(Q174="","",IF(Q174=0,"",SQRT(SUMIF(DMA!$DK$5:$DK$503,Graphs!$O174,DMA!DM$5:DM$503))/COUNTIF(DMA!$DK$5:$DK$503,Graphs!$O174)))</f>
        <v/>
      </c>
      <c r="BE174" s="169" t="str">
        <f>IF(R174="","",IF(R174=0,"",SQRT(SUMIF(DMA!$DK$5:$DK$503,Graphs!$O174,DMA!DN$5:DN$503))/COUNTIF(DMA!$DK$5:$DK$503,Graphs!$O174)))</f>
        <v/>
      </c>
      <c r="BF174" s="167" t="str">
        <f>IF($P174="","",IF(P174=0,"",AVERAGEIF(DMA!$N$5:$N$503,Graphs!$O174,DMA!O$5:O$503)))</f>
        <v/>
      </c>
      <c r="BG174" s="168" t="str">
        <f>IF($Q174="","",IF(Q174=0,"",AVERAGEIF(DMA!$N$5:$N$503,Graphs!$O174,DMA!P$5:P$503)))</f>
        <v/>
      </c>
      <c r="BH174" s="156" t="str">
        <f>IF($R174="","",IF(R174=0,"",AVERAGEIF(DMA!$N$5:$N$503,Graphs!$O174,DMA!Q$5:Q$503)))</f>
        <v/>
      </c>
    </row>
    <row r="175" spans="1:60" ht="15.5" x14ac:dyDescent="0.35">
      <c r="A175" s="65"/>
      <c r="B175" s="705" t="s">
        <v>213</v>
      </c>
      <c r="C175" s="705" t="s">
        <v>213</v>
      </c>
      <c r="D175" s="706" t="s">
        <v>213</v>
      </c>
      <c r="E175" s="707" t="s">
        <v>213</v>
      </c>
      <c r="F175" s="708" t="s">
        <v>213</v>
      </c>
      <c r="G175" s="709" t="s">
        <v>213</v>
      </c>
      <c r="H175" s="707" t="s">
        <v>213</v>
      </c>
      <c r="I175" s="708" t="s">
        <v>213</v>
      </c>
      <c r="J175" s="710" t="s">
        <v>213</v>
      </c>
      <c r="K175" s="707" t="s">
        <v>213</v>
      </c>
      <c r="L175" s="711" t="s">
        <v>213</v>
      </c>
      <c r="M175" s="712" t="s">
        <v>213</v>
      </c>
      <c r="N175" s="713" t="s">
        <v>213</v>
      </c>
      <c r="O175" s="707" t="s">
        <v>213</v>
      </c>
      <c r="P175" s="714" t="s">
        <v>213</v>
      </c>
      <c r="Q175" s="714" t="s">
        <v>213</v>
      </c>
      <c r="R175" s="714" t="s">
        <v>213</v>
      </c>
      <c r="S175" s="712" t="s">
        <v>213</v>
      </c>
      <c r="T175" s="715" t="s">
        <v>213</v>
      </c>
      <c r="U175" s="716" t="s">
        <v>213</v>
      </c>
      <c r="V175" s="169"/>
      <c r="W175" s="177"/>
      <c r="X175" s="195"/>
      <c r="Y175" s="210"/>
      <c r="Z175" s="211"/>
      <c r="AA175" s="160"/>
      <c r="AB175" s="212"/>
      <c r="AZ175" s="170" t="str">
        <f t="shared" si="12"/>
        <v/>
      </c>
      <c r="BA175" s="171" t="str">
        <f t="shared" si="13"/>
        <v/>
      </c>
      <c r="BB175" s="157" t="str">
        <f t="shared" si="14"/>
        <v/>
      </c>
      <c r="BC175" s="203" t="str">
        <f>IF(P175="","",IF(P175=0,"",SQRT(SUMIF(DMA!$DK$5:$DK$503,Graphs!$O175,DMA!DL$5:DL$503))/COUNTIF(DMA!$DK$5:$DK$503,Graphs!$O175)))</f>
        <v/>
      </c>
      <c r="BD175" s="168" t="str">
        <f>IF(Q175="","",IF(Q175=0,"",SQRT(SUMIF(DMA!$DK$5:$DK$503,Graphs!$O175,DMA!DM$5:DM$503))/COUNTIF(DMA!$DK$5:$DK$503,Graphs!$O175)))</f>
        <v/>
      </c>
      <c r="BE175" s="169" t="str">
        <f>IF(R175="","",IF(R175=0,"",SQRT(SUMIF(DMA!$DK$5:$DK$503,Graphs!$O175,DMA!DN$5:DN$503))/COUNTIF(DMA!$DK$5:$DK$503,Graphs!$O175)))</f>
        <v/>
      </c>
      <c r="BF175" s="167" t="str">
        <f>IF($P175="","",IF(P175=0,"",AVERAGEIF(DMA!$N$5:$N$503,Graphs!$O175,DMA!O$5:O$503)))</f>
        <v/>
      </c>
      <c r="BG175" s="168" t="str">
        <f>IF($Q175="","",IF(Q175=0,"",AVERAGEIF(DMA!$N$5:$N$503,Graphs!$O175,DMA!P$5:P$503)))</f>
        <v/>
      </c>
      <c r="BH175" s="156" t="str">
        <f>IF($R175="","",IF(R175=0,"",AVERAGEIF(DMA!$N$5:$N$503,Graphs!$O175,DMA!Q$5:Q$503)))</f>
        <v/>
      </c>
    </row>
    <row r="176" spans="1:60" ht="15.5" x14ac:dyDescent="0.35">
      <c r="A176" s="65"/>
      <c r="B176" s="705" t="s">
        <v>213</v>
      </c>
      <c r="C176" s="705" t="s">
        <v>213</v>
      </c>
      <c r="D176" s="706" t="s">
        <v>213</v>
      </c>
      <c r="E176" s="707" t="s">
        <v>213</v>
      </c>
      <c r="F176" s="708" t="s">
        <v>213</v>
      </c>
      <c r="G176" s="709" t="s">
        <v>213</v>
      </c>
      <c r="H176" s="707" t="s">
        <v>213</v>
      </c>
      <c r="I176" s="708" t="s">
        <v>213</v>
      </c>
      <c r="J176" s="710" t="s">
        <v>213</v>
      </c>
      <c r="K176" s="707" t="s">
        <v>213</v>
      </c>
      <c r="L176" s="711" t="s">
        <v>213</v>
      </c>
      <c r="M176" s="712" t="s">
        <v>213</v>
      </c>
      <c r="N176" s="713" t="s">
        <v>213</v>
      </c>
      <c r="O176" s="707" t="s">
        <v>213</v>
      </c>
      <c r="P176" s="714" t="s">
        <v>213</v>
      </c>
      <c r="Q176" s="714" t="s">
        <v>213</v>
      </c>
      <c r="R176" s="714" t="s">
        <v>213</v>
      </c>
      <c r="S176" s="712" t="s">
        <v>213</v>
      </c>
      <c r="T176" s="715" t="s">
        <v>213</v>
      </c>
      <c r="U176" s="716" t="s">
        <v>213</v>
      </c>
      <c r="V176" s="169"/>
      <c r="W176" s="177"/>
      <c r="X176" s="195"/>
      <c r="Y176" s="210"/>
      <c r="Z176" s="211"/>
      <c r="AA176" s="160"/>
      <c r="AB176" s="212"/>
      <c r="AZ176" s="170" t="str">
        <f t="shared" si="12"/>
        <v/>
      </c>
      <c r="BA176" s="171" t="str">
        <f t="shared" si="13"/>
        <v/>
      </c>
      <c r="BB176" s="157" t="str">
        <f t="shared" si="14"/>
        <v/>
      </c>
      <c r="BC176" s="203" t="str">
        <f>IF(P176="","",IF(P176=0,"",SQRT(SUMIF(DMA!$DK$5:$DK$503,Graphs!$O176,DMA!DL$5:DL$503))/COUNTIF(DMA!$DK$5:$DK$503,Graphs!$O176)))</f>
        <v/>
      </c>
      <c r="BD176" s="168" t="str">
        <f>IF(Q176="","",IF(Q176=0,"",SQRT(SUMIF(DMA!$DK$5:$DK$503,Graphs!$O176,DMA!DM$5:DM$503))/COUNTIF(DMA!$DK$5:$DK$503,Graphs!$O176)))</f>
        <v/>
      </c>
      <c r="BE176" s="169" t="str">
        <f>IF(R176="","",IF(R176=0,"",SQRT(SUMIF(DMA!$DK$5:$DK$503,Graphs!$O176,DMA!DN$5:DN$503))/COUNTIF(DMA!$DK$5:$DK$503,Graphs!$O176)))</f>
        <v/>
      </c>
      <c r="BF176" s="167" t="str">
        <f>IF($P176="","",IF(P176=0,"",AVERAGEIF(DMA!$N$5:$N$503,Graphs!$O176,DMA!O$5:O$503)))</f>
        <v/>
      </c>
      <c r="BG176" s="168" t="str">
        <f>IF($Q176="","",IF(Q176=0,"",AVERAGEIF(DMA!$N$5:$N$503,Graphs!$O176,DMA!P$5:P$503)))</f>
        <v/>
      </c>
      <c r="BH176" s="156" t="str">
        <f>IF($R176="","",IF(R176=0,"",AVERAGEIF(DMA!$N$5:$N$503,Graphs!$O176,DMA!Q$5:Q$503)))</f>
        <v/>
      </c>
    </row>
    <row r="177" spans="1:60" ht="15.5" x14ac:dyDescent="0.35">
      <c r="A177" s="65"/>
      <c r="B177" s="705" t="s">
        <v>213</v>
      </c>
      <c r="C177" s="705" t="s">
        <v>213</v>
      </c>
      <c r="D177" s="706" t="s">
        <v>213</v>
      </c>
      <c r="E177" s="707" t="s">
        <v>213</v>
      </c>
      <c r="F177" s="708" t="s">
        <v>213</v>
      </c>
      <c r="G177" s="709" t="s">
        <v>213</v>
      </c>
      <c r="H177" s="707" t="s">
        <v>213</v>
      </c>
      <c r="I177" s="708" t="s">
        <v>213</v>
      </c>
      <c r="J177" s="710" t="s">
        <v>213</v>
      </c>
      <c r="K177" s="707" t="s">
        <v>213</v>
      </c>
      <c r="L177" s="711" t="s">
        <v>213</v>
      </c>
      <c r="M177" s="712" t="s">
        <v>213</v>
      </c>
      <c r="N177" s="713" t="s">
        <v>213</v>
      </c>
      <c r="O177" s="707" t="s">
        <v>213</v>
      </c>
      <c r="P177" s="714" t="s">
        <v>213</v>
      </c>
      <c r="Q177" s="714" t="s">
        <v>213</v>
      </c>
      <c r="R177" s="714" t="s">
        <v>213</v>
      </c>
      <c r="S177" s="712" t="s">
        <v>213</v>
      </c>
      <c r="T177" s="715" t="s">
        <v>213</v>
      </c>
      <c r="U177" s="716" t="s">
        <v>213</v>
      </c>
      <c r="V177" s="169"/>
      <c r="W177" s="177"/>
      <c r="X177" s="195"/>
      <c r="Y177" s="210"/>
      <c r="Z177" s="211"/>
      <c r="AA177" s="160"/>
      <c r="AB177" s="212"/>
      <c r="AZ177" s="170" t="str">
        <f t="shared" si="12"/>
        <v/>
      </c>
      <c r="BA177" s="171" t="str">
        <f t="shared" si="13"/>
        <v/>
      </c>
      <c r="BB177" s="157" t="str">
        <f t="shared" si="14"/>
        <v/>
      </c>
      <c r="BC177" s="203" t="str">
        <f>IF(P177="","",IF(P177=0,"",SQRT(SUMIF(DMA!$DK$5:$DK$503,Graphs!$O177,DMA!DL$5:DL$503))/COUNTIF(DMA!$DK$5:$DK$503,Graphs!$O177)))</f>
        <v/>
      </c>
      <c r="BD177" s="168" t="str">
        <f>IF(Q177="","",IF(Q177=0,"",SQRT(SUMIF(DMA!$DK$5:$DK$503,Graphs!$O177,DMA!DM$5:DM$503))/COUNTIF(DMA!$DK$5:$DK$503,Graphs!$O177)))</f>
        <v/>
      </c>
      <c r="BE177" s="169" t="str">
        <f>IF(R177="","",IF(R177=0,"",SQRT(SUMIF(DMA!$DK$5:$DK$503,Graphs!$O177,DMA!DN$5:DN$503))/COUNTIF(DMA!$DK$5:$DK$503,Graphs!$O177)))</f>
        <v/>
      </c>
      <c r="BF177" s="167" t="str">
        <f>IF($P177="","",IF(P177=0,"",AVERAGEIF(DMA!$N$5:$N$503,Graphs!$O177,DMA!O$5:O$503)))</f>
        <v/>
      </c>
      <c r="BG177" s="168" t="str">
        <f>IF($Q177="","",IF(Q177=0,"",AVERAGEIF(DMA!$N$5:$N$503,Graphs!$O177,DMA!P$5:P$503)))</f>
        <v/>
      </c>
      <c r="BH177" s="156" t="str">
        <f>IF($R177="","",IF(R177=0,"",AVERAGEIF(DMA!$N$5:$N$503,Graphs!$O177,DMA!Q$5:Q$503)))</f>
        <v/>
      </c>
    </row>
    <row r="178" spans="1:60" ht="15.5" x14ac:dyDescent="0.35">
      <c r="A178" s="65"/>
      <c r="B178" s="705" t="s">
        <v>213</v>
      </c>
      <c r="C178" s="705" t="s">
        <v>213</v>
      </c>
      <c r="D178" s="706" t="s">
        <v>213</v>
      </c>
      <c r="E178" s="707" t="s">
        <v>213</v>
      </c>
      <c r="F178" s="708" t="s">
        <v>213</v>
      </c>
      <c r="G178" s="709" t="s">
        <v>213</v>
      </c>
      <c r="H178" s="707" t="s">
        <v>213</v>
      </c>
      <c r="I178" s="708" t="s">
        <v>213</v>
      </c>
      <c r="J178" s="710" t="s">
        <v>213</v>
      </c>
      <c r="K178" s="707" t="s">
        <v>213</v>
      </c>
      <c r="L178" s="711" t="s">
        <v>213</v>
      </c>
      <c r="M178" s="712" t="s">
        <v>213</v>
      </c>
      <c r="N178" s="713" t="s">
        <v>213</v>
      </c>
      <c r="O178" s="707" t="s">
        <v>213</v>
      </c>
      <c r="P178" s="714" t="s">
        <v>213</v>
      </c>
      <c r="Q178" s="714" t="s">
        <v>213</v>
      </c>
      <c r="R178" s="714" t="s">
        <v>213</v>
      </c>
      <c r="S178" s="712" t="s">
        <v>213</v>
      </c>
      <c r="T178" s="715" t="s">
        <v>213</v>
      </c>
      <c r="U178" s="716" t="s">
        <v>213</v>
      </c>
      <c r="V178" s="169"/>
      <c r="W178" s="177"/>
      <c r="X178" s="195"/>
      <c r="Y178" s="210"/>
      <c r="Z178" s="211"/>
      <c r="AA178" s="160"/>
      <c r="AB178" s="212"/>
      <c r="AZ178" s="170" t="str">
        <f t="shared" si="12"/>
        <v/>
      </c>
      <c r="BA178" s="171" t="str">
        <f t="shared" si="13"/>
        <v/>
      </c>
      <c r="BB178" s="157" t="str">
        <f t="shared" si="14"/>
        <v/>
      </c>
      <c r="BC178" s="203" t="str">
        <f>IF(P178="","",IF(P178=0,"",SQRT(SUMIF(DMA!$DK$5:$DK$503,Graphs!$O178,DMA!DL$5:DL$503))/COUNTIF(DMA!$DK$5:$DK$503,Graphs!$O178)))</f>
        <v/>
      </c>
      <c r="BD178" s="168" t="str">
        <f>IF(Q178="","",IF(Q178=0,"",SQRT(SUMIF(DMA!$DK$5:$DK$503,Graphs!$O178,DMA!DM$5:DM$503))/COUNTIF(DMA!$DK$5:$DK$503,Graphs!$O178)))</f>
        <v/>
      </c>
      <c r="BE178" s="169" t="str">
        <f>IF(R178="","",IF(R178=0,"",SQRT(SUMIF(DMA!$DK$5:$DK$503,Graphs!$O178,DMA!DN$5:DN$503))/COUNTIF(DMA!$DK$5:$DK$503,Graphs!$O178)))</f>
        <v/>
      </c>
      <c r="BF178" s="167" t="str">
        <f>IF($P178="","",IF(P178=0,"",AVERAGEIF(DMA!$N$5:$N$503,Graphs!$O178,DMA!O$5:O$503)))</f>
        <v/>
      </c>
      <c r="BG178" s="168" t="str">
        <f>IF($Q178="","",IF(Q178=0,"",AVERAGEIF(DMA!$N$5:$N$503,Graphs!$O178,DMA!P$5:P$503)))</f>
        <v/>
      </c>
      <c r="BH178" s="156" t="str">
        <f>IF($R178="","",IF(R178=0,"",AVERAGEIF(DMA!$N$5:$N$503,Graphs!$O178,DMA!Q$5:Q$503)))</f>
        <v/>
      </c>
    </row>
    <row r="179" spans="1:60" ht="15.5" x14ac:dyDescent="0.35">
      <c r="A179" s="65"/>
      <c r="B179" s="705" t="s">
        <v>213</v>
      </c>
      <c r="C179" s="705" t="s">
        <v>213</v>
      </c>
      <c r="D179" s="706" t="s">
        <v>213</v>
      </c>
      <c r="E179" s="707" t="s">
        <v>213</v>
      </c>
      <c r="F179" s="708" t="s">
        <v>213</v>
      </c>
      <c r="G179" s="709" t="s">
        <v>213</v>
      </c>
      <c r="H179" s="707" t="s">
        <v>213</v>
      </c>
      <c r="I179" s="708" t="s">
        <v>213</v>
      </c>
      <c r="J179" s="710" t="s">
        <v>213</v>
      </c>
      <c r="K179" s="707" t="s">
        <v>213</v>
      </c>
      <c r="L179" s="711" t="s">
        <v>213</v>
      </c>
      <c r="M179" s="712" t="s">
        <v>213</v>
      </c>
      <c r="N179" s="713" t="s">
        <v>213</v>
      </c>
      <c r="O179" s="707" t="s">
        <v>213</v>
      </c>
      <c r="P179" s="714" t="s">
        <v>213</v>
      </c>
      <c r="Q179" s="714" t="s">
        <v>213</v>
      </c>
      <c r="R179" s="714" t="s">
        <v>213</v>
      </c>
      <c r="S179" s="712" t="s">
        <v>213</v>
      </c>
      <c r="T179" s="715" t="s">
        <v>213</v>
      </c>
      <c r="U179" s="716" t="s">
        <v>213</v>
      </c>
      <c r="V179" s="169"/>
      <c r="W179" s="177"/>
      <c r="X179" s="195"/>
      <c r="Y179" s="210"/>
      <c r="Z179" s="211"/>
      <c r="AA179" s="160"/>
      <c r="AB179" s="212"/>
      <c r="AZ179" s="170" t="str">
        <f t="shared" si="12"/>
        <v/>
      </c>
      <c r="BA179" s="171" t="str">
        <f t="shared" si="13"/>
        <v/>
      </c>
      <c r="BB179" s="157" t="str">
        <f t="shared" si="14"/>
        <v/>
      </c>
      <c r="BC179" s="203" t="str">
        <f>IF(P179="","",IF(P179=0,"",SQRT(SUMIF(DMA!$DK$5:$DK$503,Graphs!$O179,DMA!DL$5:DL$503))/COUNTIF(DMA!$DK$5:$DK$503,Graphs!$O179)))</f>
        <v/>
      </c>
      <c r="BD179" s="168" t="str">
        <f>IF(Q179="","",IF(Q179=0,"",SQRT(SUMIF(DMA!$DK$5:$DK$503,Graphs!$O179,DMA!DM$5:DM$503))/COUNTIF(DMA!$DK$5:$DK$503,Graphs!$O179)))</f>
        <v/>
      </c>
      <c r="BE179" s="169" t="str">
        <f>IF(R179="","",IF(R179=0,"",SQRT(SUMIF(DMA!$DK$5:$DK$503,Graphs!$O179,DMA!DN$5:DN$503))/COUNTIF(DMA!$DK$5:$DK$503,Graphs!$O179)))</f>
        <v/>
      </c>
      <c r="BF179" s="167" t="str">
        <f>IF($P179="","",IF(P179=0,"",AVERAGEIF(DMA!$N$5:$N$503,Graphs!$O179,DMA!O$5:O$503)))</f>
        <v/>
      </c>
      <c r="BG179" s="168" t="str">
        <f>IF($Q179="","",IF(Q179=0,"",AVERAGEIF(DMA!$N$5:$N$503,Graphs!$O179,DMA!P$5:P$503)))</f>
        <v/>
      </c>
      <c r="BH179" s="156" t="str">
        <f>IF($R179="","",IF(R179=0,"",AVERAGEIF(DMA!$N$5:$N$503,Graphs!$O179,DMA!Q$5:Q$503)))</f>
        <v/>
      </c>
    </row>
    <row r="180" spans="1:60" ht="15.5" x14ac:dyDescent="0.35">
      <c r="A180" s="65"/>
      <c r="B180" s="705" t="s">
        <v>213</v>
      </c>
      <c r="C180" s="705" t="s">
        <v>213</v>
      </c>
      <c r="D180" s="706" t="s">
        <v>213</v>
      </c>
      <c r="E180" s="707" t="s">
        <v>213</v>
      </c>
      <c r="F180" s="708" t="s">
        <v>213</v>
      </c>
      <c r="G180" s="709" t="s">
        <v>213</v>
      </c>
      <c r="H180" s="707" t="s">
        <v>213</v>
      </c>
      <c r="I180" s="708" t="s">
        <v>213</v>
      </c>
      <c r="J180" s="710" t="s">
        <v>213</v>
      </c>
      <c r="K180" s="707" t="s">
        <v>213</v>
      </c>
      <c r="L180" s="711" t="s">
        <v>213</v>
      </c>
      <c r="M180" s="712" t="s">
        <v>213</v>
      </c>
      <c r="N180" s="713" t="s">
        <v>213</v>
      </c>
      <c r="O180" s="707" t="s">
        <v>213</v>
      </c>
      <c r="P180" s="714" t="s">
        <v>213</v>
      </c>
      <c r="Q180" s="714" t="s">
        <v>213</v>
      </c>
      <c r="R180" s="714" t="s">
        <v>213</v>
      </c>
      <c r="S180" s="712" t="s">
        <v>213</v>
      </c>
      <c r="T180" s="715" t="s">
        <v>213</v>
      </c>
      <c r="U180" s="716" t="s">
        <v>213</v>
      </c>
      <c r="V180" s="169"/>
      <c r="W180" s="177"/>
      <c r="X180" s="195"/>
      <c r="Y180" s="210"/>
      <c r="Z180" s="211"/>
      <c r="AA180" s="160"/>
      <c r="AB180" s="212"/>
      <c r="AZ180" s="170" t="str">
        <f t="shared" si="12"/>
        <v/>
      </c>
      <c r="BA180" s="171" t="str">
        <f t="shared" si="13"/>
        <v/>
      </c>
      <c r="BB180" s="157" t="str">
        <f t="shared" si="14"/>
        <v/>
      </c>
      <c r="BC180" s="203" t="str">
        <f>IF(P180="","",IF(P180=0,"",SQRT(SUMIF(DMA!$DK$5:$DK$503,Graphs!$O180,DMA!DL$5:DL$503))/COUNTIF(DMA!$DK$5:$DK$503,Graphs!$O180)))</f>
        <v/>
      </c>
      <c r="BD180" s="168" t="str">
        <f>IF(Q180="","",IF(Q180=0,"",SQRT(SUMIF(DMA!$DK$5:$DK$503,Graphs!$O180,DMA!DM$5:DM$503))/COUNTIF(DMA!$DK$5:$DK$503,Graphs!$O180)))</f>
        <v/>
      </c>
      <c r="BE180" s="169" t="str">
        <f>IF(R180="","",IF(R180=0,"",SQRT(SUMIF(DMA!$DK$5:$DK$503,Graphs!$O180,DMA!DN$5:DN$503))/COUNTIF(DMA!$DK$5:$DK$503,Graphs!$O180)))</f>
        <v/>
      </c>
      <c r="BF180" s="167" t="str">
        <f>IF($P180="","",IF(P180=0,"",AVERAGEIF(DMA!$N$5:$N$503,Graphs!$O180,DMA!O$5:O$503)))</f>
        <v/>
      </c>
      <c r="BG180" s="168" t="str">
        <f>IF($Q180="","",IF(Q180=0,"",AVERAGEIF(DMA!$N$5:$N$503,Graphs!$O180,DMA!P$5:P$503)))</f>
        <v/>
      </c>
      <c r="BH180" s="156" t="str">
        <f>IF($R180="","",IF(R180=0,"",AVERAGEIF(DMA!$N$5:$N$503,Graphs!$O180,DMA!Q$5:Q$503)))</f>
        <v/>
      </c>
    </row>
    <row r="181" spans="1:60" ht="15.5" x14ac:dyDescent="0.35">
      <c r="A181" s="65"/>
      <c r="B181" s="705" t="s">
        <v>213</v>
      </c>
      <c r="C181" s="705" t="s">
        <v>213</v>
      </c>
      <c r="D181" s="706" t="s">
        <v>213</v>
      </c>
      <c r="E181" s="707" t="s">
        <v>213</v>
      </c>
      <c r="F181" s="708" t="s">
        <v>213</v>
      </c>
      <c r="G181" s="709" t="s">
        <v>213</v>
      </c>
      <c r="H181" s="707" t="s">
        <v>213</v>
      </c>
      <c r="I181" s="708" t="s">
        <v>213</v>
      </c>
      <c r="J181" s="710" t="s">
        <v>213</v>
      </c>
      <c r="K181" s="707" t="s">
        <v>213</v>
      </c>
      <c r="L181" s="711" t="s">
        <v>213</v>
      </c>
      <c r="M181" s="712" t="s">
        <v>213</v>
      </c>
      <c r="N181" s="713" t="s">
        <v>213</v>
      </c>
      <c r="O181" s="707" t="s">
        <v>213</v>
      </c>
      <c r="P181" s="714" t="s">
        <v>213</v>
      </c>
      <c r="Q181" s="714" t="s">
        <v>213</v>
      </c>
      <c r="R181" s="714" t="s">
        <v>213</v>
      </c>
      <c r="S181" s="712" t="s">
        <v>213</v>
      </c>
      <c r="T181" s="715" t="s">
        <v>213</v>
      </c>
      <c r="U181" s="716" t="s">
        <v>213</v>
      </c>
      <c r="V181" s="169"/>
      <c r="W181" s="177"/>
      <c r="X181" s="195"/>
      <c r="Y181" s="210"/>
      <c r="Z181" s="211"/>
      <c r="AA181" s="160"/>
      <c r="AB181" s="212"/>
      <c r="AZ181" s="170" t="str">
        <f t="shared" si="12"/>
        <v/>
      </c>
      <c r="BA181" s="171" t="str">
        <f t="shared" si="13"/>
        <v/>
      </c>
      <c r="BB181" s="157" t="str">
        <f t="shared" si="14"/>
        <v/>
      </c>
      <c r="BC181" s="203" t="str">
        <f>IF(P181="","",IF(P181=0,"",SQRT(SUMIF(DMA!$DK$5:$DK$503,Graphs!$O181,DMA!DL$5:DL$503))/COUNTIF(DMA!$DK$5:$DK$503,Graphs!$O181)))</f>
        <v/>
      </c>
      <c r="BD181" s="168" t="str">
        <f>IF(Q181="","",IF(Q181=0,"",SQRT(SUMIF(DMA!$DK$5:$DK$503,Graphs!$O181,DMA!DM$5:DM$503))/COUNTIF(DMA!$DK$5:$DK$503,Graphs!$O181)))</f>
        <v/>
      </c>
      <c r="BE181" s="169" t="str">
        <f>IF(R181="","",IF(R181=0,"",SQRT(SUMIF(DMA!$DK$5:$DK$503,Graphs!$O181,DMA!DN$5:DN$503))/COUNTIF(DMA!$DK$5:$DK$503,Graphs!$O181)))</f>
        <v/>
      </c>
      <c r="BF181" s="167" t="str">
        <f>IF($P181="","",IF(P181=0,"",AVERAGEIF(DMA!$N$5:$N$503,Graphs!$O181,DMA!O$5:O$503)))</f>
        <v/>
      </c>
      <c r="BG181" s="168" t="str">
        <f>IF($Q181="","",IF(Q181=0,"",AVERAGEIF(DMA!$N$5:$N$503,Graphs!$O181,DMA!P$5:P$503)))</f>
        <v/>
      </c>
      <c r="BH181" s="156" t="str">
        <f>IF($R181="","",IF(R181=0,"",AVERAGEIF(DMA!$N$5:$N$503,Graphs!$O181,DMA!Q$5:Q$503)))</f>
        <v/>
      </c>
    </row>
    <row r="182" spans="1:60" ht="15.5" x14ac:dyDescent="0.35">
      <c r="A182" s="65"/>
      <c r="B182" s="705" t="s">
        <v>213</v>
      </c>
      <c r="C182" s="705" t="s">
        <v>213</v>
      </c>
      <c r="D182" s="706" t="s">
        <v>213</v>
      </c>
      <c r="E182" s="707" t="s">
        <v>213</v>
      </c>
      <c r="F182" s="708" t="s">
        <v>213</v>
      </c>
      <c r="G182" s="709" t="s">
        <v>213</v>
      </c>
      <c r="H182" s="707" t="s">
        <v>213</v>
      </c>
      <c r="I182" s="708" t="s">
        <v>213</v>
      </c>
      <c r="J182" s="710" t="s">
        <v>213</v>
      </c>
      <c r="K182" s="707" t="s">
        <v>213</v>
      </c>
      <c r="L182" s="711" t="s">
        <v>213</v>
      </c>
      <c r="M182" s="712" t="s">
        <v>213</v>
      </c>
      <c r="N182" s="713" t="s">
        <v>213</v>
      </c>
      <c r="O182" s="707" t="s">
        <v>213</v>
      </c>
      <c r="P182" s="714" t="s">
        <v>213</v>
      </c>
      <c r="Q182" s="714" t="s">
        <v>213</v>
      </c>
      <c r="R182" s="714" t="s">
        <v>213</v>
      </c>
      <c r="S182" s="712" t="s">
        <v>213</v>
      </c>
      <c r="T182" s="715" t="s">
        <v>213</v>
      </c>
      <c r="U182" s="716" t="s">
        <v>213</v>
      </c>
      <c r="V182" s="169"/>
      <c r="W182" s="177"/>
      <c r="X182" s="195"/>
      <c r="Y182" s="210"/>
      <c r="Z182" s="211"/>
      <c r="AA182" s="160"/>
      <c r="AB182" s="212"/>
      <c r="AZ182" s="170" t="str">
        <f t="shared" si="12"/>
        <v/>
      </c>
      <c r="BA182" s="171" t="str">
        <f t="shared" si="13"/>
        <v/>
      </c>
      <c r="BB182" s="157" t="str">
        <f t="shared" si="14"/>
        <v/>
      </c>
      <c r="BC182" s="203" t="str">
        <f>IF(P182="","",IF(P182=0,"",SQRT(SUMIF(DMA!$DK$5:$DK$503,Graphs!$O182,DMA!DL$5:DL$503))/COUNTIF(DMA!$DK$5:$DK$503,Graphs!$O182)))</f>
        <v/>
      </c>
      <c r="BD182" s="168" t="str">
        <f>IF(Q182="","",IF(Q182=0,"",SQRT(SUMIF(DMA!$DK$5:$DK$503,Graphs!$O182,DMA!DM$5:DM$503))/COUNTIF(DMA!$DK$5:$DK$503,Graphs!$O182)))</f>
        <v/>
      </c>
      <c r="BE182" s="169" t="str">
        <f>IF(R182="","",IF(R182=0,"",SQRT(SUMIF(DMA!$DK$5:$DK$503,Graphs!$O182,DMA!DN$5:DN$503))/COUNTIF(DMA!$DK$5:$DK$503,Graphs!$O182)))</f>
        <v/>
      </c>
      <c r="BF182" s="167" t="str">
        <f>IF($P182="","",IF(P182=0,"",AVERAGEIF(DMA!$N$5:$N$503,Graphs!$O182,DMA!O$5:O$503)))</f>
        <v/>
      </c>
      <c r="BG182" s="168" t="str">
        <f>IF($Q182="","",IF(Q182=0,"",AVERAGEIF(DMA!$N$5:$N$503,Graphs!$O182,DMA!P$5:P$503)))</f>
        <v/>
      </c>
      <c r="BH182" s="156" t="str">
        <f>IF($R182="","",IF(R182=0,"",AVERAGEIF(DMA!$N$5:$N$503,Graphs!$O182,DMA!Q$5:Q$503)))</f>
        <v/>
      </c>
    </row>
    <row r="183" spans="1:60" ht="15.5" x14ac:dyDescent="0.35">
      <c r="A183" s="65"/>
      <c r="B183" s="705" t="s">
        <v>213</v>
      </c>
      <c r="C183" s="705" t="s">
        <v>213</v>
      </c>
      <c r="D183" s="706" t="s">
        <v>213</v>
      </c>
      <c r="E183" s="707" t="s">
        <v>213</v>
      </c>
      <c r="F183" s="708" t="s">
        <v>213</v>
      </c>
      <c r="G183" s="709" t="s">
        <v>213</v>
      </c>
      <c r="H183" s="707" t="s">
        <v>213</v>
      </c>
      <c r="I183" s="708" t="s">
        <v>213</v>
      </c>
      <c r="J183" s="710" t="s">
        <v>213</v>
      </c>
      <c r="K183" s="707" t="s">
        <v>213</v>
      </c>
      <c r="L183" s="711" t="s">
        <v>213</v>
      </c>
      <c r="M183" s="712" t="s">
        <v>213</v>
      </c>
      <c r="N183" s="713" t="s">
        <v>213</v>
      </c>
      <c r="O183" s="707" t="s">
        <v>213</v>
      </c>
      <c r="P183" s="714" t="s">
        <v>213</v>
      </c>
      <c r="Q183" s="714" t="s">
        <v>213</v>
      </c>
      <c r="R183" s="714" t="s">
        <v>213</v>
      </c>
      <c r="S183" s="712" t="s">
        <v>213</v>
      </c>
      <c r="T183" s="715" t="s">
        <v>213</v>
      </c>
      <c r="U183" s="716" t="s">
        <v>213</v>
      </c>
      <c r="V183" s="169"/>
      <c r="W183" s="177"/>
      <c r="X183" s="195"/>
      <c r="Y183" s="210"/>
      <c r="Z183" s="211"/>
      <c r="AA183" s="160"/>
      <c r="AB183" s="212"/>
      <c r="AZ183" s="170" t="str">
        <f t="shared" si="12"/>
        <v/>
      </c>
      <c r="BA183" s="171" t="str">
        <f t="shared" si="13"/>
        <v/>
      </c>
      <c r="BB183" s="157" t="str">
        <f t="shared" si="14"/>
        <v/>
      </c>
      <c r="BC183" s="203" t="str">
        <f>IF(P183="","",IF(P183=0,"",SQRT(SUMIF(DMA!$DK$5:$DK$503,Graphs!$O183,DMA!DL$5:DL$503))/COUNTIF(DMA!$DK$5:$DK$503,Graphs!$O183)))</f>
        <v/>
      </c>
      <c r="BD183" s="168" t="str">
        <f>IF(Q183="","",IF(Q183=0,"",SQRT(SUMIF(DMA!$DK$5:$DK$503,Graphs!$O183,DMA!DM$5:DM$503))/COUNTIF(DMA!$DK$5:$DK$503,Graphs!$O183)))</f>
        <v/>
      </c>
      <c r="BE183" s="169" t="str">
        <f>IF(R183="","",IF(R183=0,"",SQRT(SUMIF(DMA!$DK$5:$DK$503,Graphs!$O183,DMA!DN$5:DN$503))/COUNTIF(DMA!$DK$5:$DK$503,Graphs!$O183)))</f>
        <v/>
      </c>
      <c r="BF183" s="167" t="str">
        <f>IF($P183="","",IF(P183=0,"",AVERAGEIF(DMA!$N$5:$N$503,Graphs!$O183,DMA!O$5:O$503)))</f>
        <v/>
      </c>
      <c r="BG183" s="168" t="str">
        <f>IF($Q183="","",IF(Q183=0,"",AVERAGEIF(DMA!$N$5:$N$503,Graphs!$O183,DMA!P$5:P$503)))</f>
        <v/>
      </c>
      <c r="BH183" s="156" t="str">
        <f>IF($R183="","",IF(R183=0,"",AVERAGEIF(DMA!$N$5:$N$503,Graphs!$O183,DMA!Q$5:Q$503)))</f>
        <v/>
      </c>
    </row>
    <row r="184" spans="1:60" ht="15.5" x14ac:dyDescent="0.35">
      <c r="A184" s="65"/>
      <c r="B184" s="705" t="s">
        <v>213</v>
      </c>
      <c r="C184" s="705" t="s">
        <v>213</v>
      </c>
      <c r="D184" s="706" t="s">
        <v>213</v>
      </c>
      <c r="E184" s="707" t="s">
        <v>213</v>
      </c>
      <c r="F184" s="708" t="s">
        <v>213</v>
      </c>
      <c r="G184" s="709" t="s">
        <v>213</v>
      </c>
      <c r="H184" s="707" t="s">
        <v>213</v>
      </c>
      <c r="I184" s="708" t="s">
        <v>213</v>
      </c>
      <c r="J184" s="710" t="s">
        <v>213</v>
      </c>
      <c r="K184" s="707" t="s">
        <v>213</v>
      </c>
      <c r="L184" s="711" t="s">
        <v>213</v>
      </c>
      <c r="M184" s="712" t="s">
        <v>213</v>
      </c>
      <c r="N184" s="713" t="s">
        <v>213</v>
      </c>
      <c r="O184" s="707" t="s">
        <v>213</v>
      </c>
      <c r="P184" s="714" t="s">
        <v>213</v>
      </c>
      <c r="Q184" s="714" t="s">
        <v>213</v>
      </c>
      <c r="R184" s="714" t="s">
        <v>213</v>
      </c>
      <c r="S184" s="712" t="s">
        <v>213</v>
      </c>
      <c r="T184" s="715" t="s">
        <v>213</v>
      </c>
      <c r="U184" s="716" t="s">
        <v>213</v>
      </c>
      <c r="V184" s="169"/>
      <c r="W184" s="177"/>
      <c r="X184" s="195"/>
      <c r="Y184" s="210"/>
      <c r="Z184" s="211"/>
      <c r="AA184" s="160"/>
      <c r="AB184" s="212"/>
      <c r="AZ184" s="170" t="str">
        <f t="shared" ref="AZ184:AZ199" si="15">IF(BC184="","",IF(BC184=1,"",IF(BC184=0,"",CONFIDENCE(0.05,BC184,BM184))))</f>
        <v/>
      </c>
      <c r="BA184" s="171" t="str">
        <f t="shared" ref="BA184:BA199" si="16">IF(BD184="","",IF(BD184=1,"",IF(BD184=0,"",CONFIDENCE(0.05,BD184,BN184))))</f>
        <v/>
      </c>
      <c r="BB184" s="157" t="str">
        <f t="shared" ref="BB184:BB199" si="17">IF(BE184="","",IF(BE184=1,"",IF(BE184=0,"",CONFIDENCE(0.05,BE184,BO184))))</f>
        <v/>
      </c>
      <c r="BC184" s="203" t="str">
        <f>IF(P184="","",IF(P184=0,"",SQRT(SUMIF(DMA!$DK$5:$DK$503,Graphs!$O184,DMA!DL$5:DL$503))/COUNTIF(DMA!$DK$5:$DK$503,Graphs!$O184)))</f>
        <v/>
      </c>
      <c r="BD184" s="168" t="str">
        <f>IF(Q184="","",IF(Q184=0,"",SQRT(SUMIF(DMA!$DK$5:$DK$503,Graphs!$O184,DMA!DM$5:DM$503))/COUNTIF(DMA!$DK$5:$DK$503,Graphs!$O184)))</f>
        <v/>
      </c>
      <c r="BE184" s="169" t="str">
        <f>IF(R184="","",IF(R184=0,"",SQRT(SUMIF(DMA!$DK$5:$DK$503,Graphs!$O184,DMA!DN$5:DN$503))/COUNTIF(DMA!$DK$5:$DK$503,Graphs!$O184)))</f>
        <v/>
      </c>
      <c r="BF184" s="167" t="str">
        <f>IF($P184="","",IF(P184=0,"",AVERAGEIF(DMA!$N$5:$N$503,Graphs!$O184,DMA!O$5:O$503)))</f>
        <v/>
      </c>
      <c r="BG184" s="168" t="str">
        <f>IF($Q184="","",IF(Q184=0,"",AVERAGEIF(DMA!$N$5:$N$503,Graphs!$O184,DMA!P$5:P$503)))</f>
        <v/>
      </c>
      <c r="BH184" s="156" t="str">
        <f>IF($R184="","",IF(R184=0,"",AVERAGEIF(DMA!$N$5:$N$503,Graphs!$O184,DMA!Q$5:Q$503)))</f>
        <v/>
      </c>
    </row>
    <row r="185" spans="1:60" ht="15.5" x14ac:dyDescent="0.35">
      <c r="A185" s="65"/>
      <c r="B185" s="705" t="s">
        <v>213</v>
      </c>
      <c r="C185" s="705" t="s">
        <v>213</v>
      </c>
      <c r="D185" s="706" t="s">
        <v>213</v>
      </c>
      <c r="E185" s="707" t="s">
        <v>213</v>
      </c>
      <c r="F185" s="708" t="s">
        <v>213</v>
      </c>
      <c r="G185" s="709" t="s">
        <v>213</v>
      </c>
      <c r="H185" s="707" t="s">
        <v>213</v>
      </c>
      <c r="I185" s="708" t="s">
        <v>213</v>
      </c>
      <c r="J185" s="710" t="s">
        <v>213</v>
      </c>
      <c r="K185" s="707" t="s">
        <v>213</v>
      </c>
      <c r="L185" s="711" t="s">
        <v>213</v>
      </c>
      <c r="M185" s="712" t="s">
        <v>213</v>
      </c>
      <c r="N185" s="713" t="s">
        <v>213</v>
      </c>
      <c r="O185" s="707" t="s">
        <v>213</v>
      </c>
      <c r="P185" s="714" t="s">
        <v>213</v>
      </c>
      <c r="Q185" s="714" t="s">
        <v>213</v>
      </c>
      <c r="R185" s="714" t="s">
        <v>213</v>
      </c>
      <c r="S185" s="712" t="s">
        <v>213</v>
      </c>
      <c r="T185" s="715" t="s">
        <v>213</v>
      </c>
      <c r="U185" s="716" t="s">
        <v>213</v>
      </c>
      <c r="V185" s="169"/>
      <c r="W185" s="177"/>
      <c r="X185" s="195"/>
      <c r="Y185" s="210"/>
      <c r="Z185" s="211"/>
      <c r="AA185" s="160"/>
      <c r="AB185" s="212"/>
      <c r="AZ185" s="170" t="str">
        <f t="shared" si="15"/>
        <v/>
      </c>
      <c r="BA185" s="171" t="str">
        <f t="shared" si="16"/>
        <v/>
      </c>
      <c r="BB185" s="157" t="str">
        <f t="shared" si="17"/>
        <v/>
      </c>
      <c r="BC185" s="203" t="str">
        <f>IF(P185="","",IF(P185=0,"",SQRT(SUMIF(DMA!$DK$5:$DK$503,Graphs!$O185,DMA!DL$5:DL$503))/COUNTIF(DMA!$DK$5:$DK$503,Graphs!$O185)))</f>
        <v/>
      </c>
      <c r="BD185" s="168" t="str">
        <f>IF(Q185="","",IF(Q185=0,"",SQRT(SUMIF(DMA!$DK$5:$DK$503,Graphs!$O185,DMA!DM$5:DM$503))/COUNTIF(DMA!$DK$5:$DK$503,Graphs!$O185)))</f>
        <v/>
      </c>
      <c r="BE185" s="169" t="str">
        <f>IF(R185="","",IF(R185=0,"",SQRT(SUMIF(DMA!$DK$5:$DK$503,Graphs!$O185,DMA!DN$5:DN$503))/COUNTIF(DMA!$DK$5:$DK$503,Graphs!$O185)))</f>
        <v/>
      </c>
      <c r="BF185" s="167" t="str">
        <f>IF($P185="","",IF(P185=0,"",AVERAGEIF(DMA!$N$5:$N$503,Graphs!$O185,DMA!O$5:O$503)))</f>
        <v/>
      </c>
      <c r="BG185" s="168" t="str">
        <f>IF($Q185="","",IF(Q185=0,"",AVERAGEIF(DMA!$N$5:$N$503,Graphs!$O185,DMA!P$5:P$503)))</f>
        <v/>
      </c>
      <c r="BH185" s="156" t="str">
        <f>IF($R185="","",IF(R185=0,"",AVERAGEIF(DMA!$N$5:$N$503,Graphs!$O185,DMA!Q$5:Q$503)))</f>
        <v/>
      </c>
    </row>
    <row r="186" spans="1:60" ht="15.5" x14ac:dyDescent="0.35">
      <c r="A186" s="65"/>
      <c r="B186" s="705" t="s">
        <v>213</v>
      </c>
      <c r="C186" s="705" t="s">
        <v>213</v>
      </c>
      <c r="D186" s="706" t="s">
        <v>213</v>
      </c>
      <c r="E186" s="707" t="s">
        <v>213</v>
      </c>
      <c r="F186" s="708" t="s">
        <v>213</v>
      </c>
      <c r="G186" s="709" t="s">
        <v>213</v>
      </c>
      <c r="H186" s="707" t="s">
        <v>213</v>
      </c>
      <c r="I186" s="708" t="s">
        <v>213</v>
      </c>
      <c r="J186" s="710" t="s">
        <v>213</v>
      </c>
      <c r="K186" s="707" t="s">
        <v>213</v>
      </c>
      <c r="L186" s="711" t="s">
        <v>213</v>
      </c>
      <c r="M186" s="712" t="s">
        <v>213</v>
      </c>
      <c r="N186" s="713" t="s">
        <v>213</v>
      </c>
      <c r="O186" s="707" t="s">
        <v>213</v>
      </c>
      <c r="P186" s="714" t="s">
        <v>213</v>
      </c>
      <c r="Q186" s="714" t="s">
        <v>213</v>
      </c>
      <c r="R186" s="714" t="s">
        <v>213</v>
      </c>
      <c r="S186" s="712" t="s">
        <v>213</v>
      </c>
      <c r="T186" s="715" t="s">
        <v>213</v>
      </c>
      <c r="U186" s="716" t="s">
        <v>213</v>
      </c>
      <c r="V186" s="169"/>
      <c r="W186" s="177"/>
      <c r="X186" s="195"/>
      <c r="Y186" s="210"/>
      <c r="Z186" s="211"/>
      <c r="AA186" s="160"/>
      <c r="AB186" s="212"/>
      <c r="AZ186" s="170" t="str">
        <f t="shared" si="15"/>
        <v/>
      </c>
      <c r="BA186" s="171" t="str">
        <f t="shared" si="16"/>
        <v/>
      </c>
      <c r="BB186" s="157" t="str">
        <f t="shared" si="17"/>
        <v/>
      </c>
      <c r="BC186" s="203" t="str">
        <f>IF(P186="","",IF(P186=0,"",SQRT(SUMIF(DMA!$DK$5:$DK$503,Graphs!$O186,DMA!DL$5:DL$503))/COUNTIF(DMA!$DK$5:$DK$503,Graphs!$O186)))</f>
        <v/>
      </c>
      <c r="BD186" s="168" t="str">
        <f>IF(Q186="","",IF(Q186=0,"",SQRT(SUMIF(DMA!$DK$5:$DK$503,Graphs!$O186,DMA!DM$5:DM$503))/COUNTIF(DMA!$DK$5:$DK$503,Graphs!$O186)))</f>
        <v/>
      </c>
      <c r="BE186" s="169" t="str">
        <f>IF(R186="","",IF(R186=0,"",SQRT(SUMIF(DMA!$DK$5:$DK$503,Graphs!$O186,DMA!DN$5:DN$503))/COUNTIF(DMA!$DK$5:$DK$503,Graphs!$O186)))</f>
        <v/>
      </c>
      <c r="BF186" s="167" t="str">
        <f>IF($P186="","",IF(P186=0,"",AVERAGEIF(DMA!$N$5:$N$503,Graphs!$O186,DMA!O$5:O$503)))</f>
        <v/>
      </c>
      <c r="BG186" s="168" t="str">
        <f>IF($Q186="","",IF(Q186=0,"",AVERAGEIF(DMA!$N$5:$N$503,Graphs!$O186,DMA!P$5:P$503)))</f>
        <v/>
      </c>
      <c r="BH186" s="156" t="str">
        <f>IF($R186="","",IF(R186=0,"",AVERAGEIF(DMA!$N$5:$N$503,Graphs!$O186,DMA!Q$5:Q$503)))</f>
        <v/>
      </c>
    </row>
    <row r="187" spans="1:60" ht="15.5" x14ac:dyDescent="0.35">
      <c r="A187" s="65"/>
      <c r="B187" s="705" t="s">
        <v>213</v>
      </c>
      <c r="C187" s="705" t="s">
        <v>213</v>
      </c>
      <c r="D187" s="706" t="s">
        <v>213</v>
      </c>
      <c r="E187" s="707" t="s">
        <v>213</v>
      </c>
      <c r="F187" s="708" t="s">
        <v>213</v>
      </c>
      <c r="G187" s="709" t="s">
        <v>213</v>
      </c>
      <c r="H187" s="707" t="s">
        <v>213</v>
      </c>
      <c r="I187" s="708" t="s">
        <v>213</v>
      </c>
      <c r="J187" s="710" t="s">
        <v>213</v>
      </c>
      <c r="K187" s="707" t="s">
        <v>213</v>
      </c>
      <c r="L187" s="711" t="s">
        <v>213</v>
      </c>
      <c r="M187" s="712" t="s">
        <v>213</v>
      </c>
      <c r="N187" s="713" t="s">
        <v>213</v>
      </c>
      <c r="O187" s="707" t="s">
        <v>213</v>
      </c>
      <c r="P187" s="714" t="s">
        <v>213</v>
      </c>
      <c r="Q187" s="714" t="s">
        <v>213</v>
      </c>
      <c r="R187" s="714" t="s">
        <v>213</v>
      </c>
      <c r="S187" s="712" t="s">
        <v>213</v>
      </c>
      <c r="T187" s="715" t="s">
        <v>213</v>
      </c>
      <c r="U187" s="716" t="s">
        <v>213</v>
      </c>
      <c r="V187" s="169"/>
      <c r="W187" s="177"/>
      <c r="X187" s="195"/>
      <c r="Y187" s="210"/>
      <c r="Z187" s="211"/>
      <c r="AA187" s="160"/>
      <c r="AB187" s="212"/>
      <c r="AZ187" s="170" t="str">
        <f t="shared" si="15"/>
        <v/>
      </c>
      <c r="BA187" s="171" t="str">
        <f t="shared" si="16"/>
        <v/>
      </c>
      <c r="BB187" s="157" t="str">
        <f t="shared" si="17"/>
        <v/>
      </c>
      <c r="BC187" s="203" t="str">
        <f>IF(P187="","",IF(P187=0,"",SQRT(SUMIF(DMA!$DK$5:$DK$503,Graphs!$O187,DMA!DL$5:DL$503))/COUNTIF(DMA!$DK$5:$DK$503,Graphs!$O187)))</f>
        <v/>
      </c>
      <c r="BD187" s="168" t="str">
        <f>IF(Q187="","",IF(Q187=0,"",SQRT(SUMIF(DMA!$DK$5:$DK$503,Graphs!$O187,DMA!DM$5:DM$503))/COUNTIF(DMA!$DK$5:$DK$503,Graphs!$O187)))</f>
        <v/>
      </c>
      <c r="BE187" s="169" t="str">
        <f>IF(R187="","",IF(R187=0,"",SQRT(SUMIF(DMA!$DK$5:$DK$503,Graphs!$O187,DMA!DN$5:DN$503))/COUNTIF(DMA!$DK$5:$DK$503,Graphs!$O187)))</f>
        <v/>
      </c>
      <c r="BF187" s="167" t="str">
        <f>IF($P187="","",IF(P187=0,"",AVERAGEIF(DMA!$N$5:$N$503,Graphs!$O187,DMA!O$5:O$503)))</f>
        <v/>
      </c>
      <c r="BG187" s="168" t="str">
        <f>IF($Q187="","",IF(Q187=0,"",AVERAGEIF(DMA!$N$5:$N$503,Graphs!$O187,DMA!P$5:P$503)))</f>
        <v/>
      </c>
      <c r="BH187" s="156" t="str">
        <f>IF($R187="","",IF(R187=0,"",AVERAGEIF(DMA!$N$5:$N$503,Graphs!$O187,DMA!Q$5:Q$503)))</f>
        <v/>
      </c>
    </row>
    <row r="188" spans="1:60" ht="15.5" x14ac:dyDescent="0.35">
      <c r="A188" s="65"/>
      <c r="B188" s="705" t="s">
        <v>213</v>
      </c>
      <c r="C188" s="705" t="s">
        <v>213</v>
      </c>
      <c r="D188" s="706" t="s">
        <v>213</v>
      </c>
      <c r="E188" s="707" t="s">
        <v>213</v>
      </c>
      <c r="F188" s="708" t="s">
        <v>213</v>
      </c>
      <c r="G188" s="709" t="s">
        <v>213</v>
      </c>
      <c r="H188" s="707" t="s">
        <v>213</v>
      </c>
      <c r="I188" s="708" t="s">
        <v>213</v>
      </c>
      <c r="J188" s="710" t="s">
        <v>213</v>
      </c>
      <c r="K188" s="707" t="s">
        <v>213</v>
      </c>
      <c r="L188" s="711" t="s">
        <v>213</v>
      </c>
      <c r="M188" s="712" t="s">
        <v>213</v>
      </c>
      <c r="N188" s="713" t="s">
        <v>213</v>
      </c>
      <c r="O188" s="707" t="s">
        <v>213</v>
      </c>
      <c r="P188" s="714" t="s">
        <v>213</v>
      </c>
      <c r="Q188" s="714" t="s">
        <v>213</v>
      </c>
      <c r="R188" s="714" t="s">
        <v>213</v>
      </c>
      <c r="S188" s="712" t="s">
        <v>213</v>
      </c>
      <c r="T188" s="715" t="s">
        <v>213</v>
      </c>
      <c r="U188" s="716" t="s">
        <v>213</v>
      </c>
      <c r="V188" s="169"/>
      <c r="W188" s="177"/>
      <c r="X188" s="195"/>
      <c r="Y188" s="210"/>
      <c r="Z188" s="211"/>
      <c r="AA188" s="160"/>
      <c r="AB188" s="212"/>
      <c r="AZ188" s="170" t="str">
        <f t="shared" si="15"/>
        <v/>
      </c>
      <c r="BA188" s="171" t="str">
        <f t="shared" si="16"/>
        <v/>
      </c>
      <c r="BB188" s="157" t="str">
        <f t="shared" si="17"/>
        <v/>
      </c>
      <c r="BC188" s="203" t="str">
        <f>IF(P188="","",IF(P188=0,"",SQRT(SUMIF(DMA!$DK$5:$DK$503,Graphs!$O188,DMA!DL$5:DL$503))/COUNTIF(DMA!$DK$5:$DK$503,Graphs!$O188)))</f>
        <v/>
      </c>
      <c r="BD188" s="168" t="str">
        <f>IF(Q188="","",IF(Q188=0,"",SQRT(SUMIF(DMA!$DK$5:$DK$503,Graphs!$O188,DMA!DM$5:DM$503))/COUNTIF(DMA!$DK$5:$DK$503,Graphs!$O188)))</f>
        <v/>
      </c>
      <c r="BE188" s="169" t="str">
        <f>IF(R188="","",IF(R188=0,"",SQRT(SUMIF(DMA!$DK$5:$DK$503,Graphs!$O188,DMA!DN$5:DN$503))/COUNTIF(DMA!$DK$5:$DK$503,Graphs!$O188)))</f>
        <v/>
      </c>
      <c r="BF188" s="167" t="str">
        <f>IF($P188="","",IF(P188=0,"",AVERAGEIF(DMA!$N$5:$N$503,Graphs!$O188,DMA!O$5:O$503)))</f>
        <v/>
      </c>
      <c r="BG188" s="168" t="str">
        <f>IF($Q188="","",IF(Q188=0,"",AVERAGEIF(DMA!$N$5:$N$503,Graphs!$O188,DMA!P$5:P$503)))</f>
        <v/>
      </c>
      <c r="BH188" s="156" t="str">
        <f>IF($R188="","",IF(R188=0,"",AVERAGEIF(DMA!$N$5:$N$503,Graphs!$O188,DMA!Q$5:Q$503)))</f>
        <v/>
      </c>
    </row>
    <row r="189" spans="1:60" ht="15.5" x14ac:dyDescent="0.35">
      <c r="A189" s="65"/>
      <c r="B189" s="705" t="s">
        <v>213</v>
      </c>
      <c r="C189" s="705" t="s">
        <v>213</v>
      </c>
      <c r="D189" s="706" t="s">
        <v>213</v>
      </c>
      <c r="E189" s="707" t="s">
        <v>213</v>
      </c>
      <c r="F189" s="708" t="s">
        <v>213</v>
      </c>
      <c r="G189" s="709" t="s">
        <v>213</v>
      </c>
      <c r="H189" s="707" t="s">
        <v>213</v>
      </c>
      <c r="I189" s="708" t="s">
        <v>213</v>
      </c>
      <c r="J189" s="710" t="s">
        <v>213</v>
      </c>
      <c r="K189" s="707" t="s">
        <v>213</v>
      </c>
      <c r="L189" s="711" t="s">
        <v>213</v>
      </c>
      <c r="M189" s="712" t="s">
        <v>213</v>
      </c>
      <c r="N189" s="713" t="s">
        <v>213</v>
      </c>
      <c r="O189" s="707" t="s">
        <v>213</v>
      </c>
      <c r="P189" s="714" t="s">
        <v>213</v>
      </c>
      <c r="Q189" s="714" t="s">
        <v>213</v>
      </c>
      <c r="R189" s="714" t="s">
        <v>213</v>
      </c>
      <c r="S189" s="712" t="s">
        <v>213</v>
      </c>
      <c r="T189" s="715" t="s">
        <v>213</v>
      </c>
      <c r="U189" s="716" t="s">
        <v>213</v>
      </c>
      <c r="V189" s="169"/>
      <c r="W189" s="177"/>
      <c r="X189" s="195"/>
      <c r="Y189" s="210"/>
      <c r="Z189" s="211"/>
      <c r="AA189" s="160"/>
      <c r="AB189" s="212"/>
      <c r="AZ189" s="170" t="str">
        <f t="shared" si="15"/>
        <v/>
      </c>
      <c r="BA189" s="171" t="str">
        <f t="shared" si="16"/>
        <v/>
      </c>
      <c r="BB189" s="157" t="str">
        <f t="shared" si="17"/>
        <v/>
      </c>
      <c r="BC189" s="203" t="str">
        <f>IF(P189="","",IF(P189=0,"",SQRT(SUMIF(DMA!$DK$5:$DK$503,Graphs!$O189,DMA!DL$5:DL$503))/COUNTIF(DMA!$DK$5:$DK$503,Graphs!$O189)))</f>
        <v/>
      </c>
      <c r="BD189" s="168" t="str">
        <f>IF(Q189="","",IF(Q189=0,"",SQRT(SUMIF(DMA!$DK$5:$DK$503,Graphs!$O189,DMA!DM$5:DM$503))/COUNTIF(DMA!$DK$5:$DK$503,Graphs!$O189)))</f>
        <v/>
      </c>
      <c r="BE189" s="169" t="str">
        <f>IF(R189="","",IF(R189=0,"",SQRT(SUMIF(DMA!$DK$5:$DK$503,Graphs!$O189,DMA!DN$5:DN$503))/COUNTIF(DMA!$DK$5:$DK$503,Graphs!$O189)))</f>
        <v/>
      </c>
      <c r="BF189" s="167" t="str">
        <f>IF($P189="","",IF(P189=0,"",AVERAGEIF(DMA!$N$5:$N$503,Graphs!$O189,DMA!O$5:O$503)))</f>
        <v/>
      </c>
      <c r="BG189" s="168" t="str">
        <f>IF($Q189="","",IF(Q189=0,"",AVERAGEIF(DMA!$N$5:$N$503,Graphs!$O189,DMA!P$5:P$503)))</f>
        <v/>
      </c>
      <c r="BH189" s="156" t="str">
        <f>IF($R189="","",IF(R189=0,"",AVERAGEIF(DMA!$N$5:$N$503,Graphs!$O189,DMA!Q$5:Q$503)))</f>
        <v/>
      </c>
    </row>
    <row r="190" spans="1:60" ht="15.5" x14ac:dyDescent="0.35">
      <c r="A190" s="65"/>
      <c r="B190" s="705" t="s">
        <v>213</v>
      </c>
      <c r="C190" s="705" t="s">
        <v>213</v>
      </c>
      <c r="D190" s="706" t="s">
        <v>213</v>
      </c>
      <c r="E190" s="707" t="s">
        <v>213</v>
      </c>
      <c r="F190" s="708" t="s">
        <v>213</v>
      </c>
      <c r="G190" s="709" t="s">
        <v>213</v>
      </c>
      <c r="H190" s="707" t="s">
        <v>213</v>
      </c>
      <c r="I190" s="708" t="s">
        <v>213</v>
      </c>
      <c r="J190" s="710" t="s">
        <v>213</v>
      </c>
      <c r="K190" s="707" t="s">
        <v>213</v>
      </c>
      <c r="L190" s="711" t="s">
        <v>213</v>
      </c>
      <c r="M190" s="712" t="s">
        <v>213</v>
      </c>
      <c r="N190" s="713" t="s">
        <v>213</v>
      </c>
      <c r="O190" s="707" t="s">
        <v>213</v>
      </c>
      <c r="P190" s="714" t="s">
        <v>213</v>
      </c>
      <c r="Q190" s="714" t="s">
        <v>213</v>
      </c>
      <c r="R190" s="714" t="s">
        <v>213</v>
      </c>
      <c r="S190" s="712" t="s">
        <v>213</v>
      </c>
      <c r="T190" s="715" t="s">
        <v>213</v>
      </c>
      <c r="U190" s="716" t="s">
        <v>213</v>
      </c>
      <c r="V190" s="169"/>
      <c r="W190" s="177"/>
      <c r="X190" s="195"/>
      <c r="Y190" s="210"/>
      <c r="Z190" s="211"/>
      <c r="AA190" s="160"/>
      <c r="AB190" s="212"/>
      <c r="AZ190" s="170" t="str">
        <f t="shared" si="15"/>
        <v/>
      </c>
      <c r="BA190" s="171" t="str">
        <f t="shared" si="16"/>
        <v/>
      </c>
      <c r="BB190" s="157" t="str">
        <f t="shared" si="17"/>
        <v/>
      </c>
      <c r="BC190" s="203" t="str">
        <f>IF(P190="","",IF(P190=0,"",SQRT(SUMIF(DMA!$DK$5:$DK$503,Graphs!$O190,DMA!DL$5:DL$503))/COUNTIF(DMA!$DK$5:$DK$503,Graphs!$O190)))</f>
        <v/>
      </c>
      <c r="BD190" s="168" t="str">
        <f>IF(Q190="","",IF(Q190=0,"",SQRT(SUMIF(DMA!$DK$5:$DK$503,Graphs!$O190,DMA!DM$5:DM$503))/COUNTIF(DMA!$DK$5:$DK$503,Graphs!$O190)))</f>
        <v/>
      </c>
      <c r="BE190" s="169" t="str">
        <f>IF(R190="","",IF(R190=0,"",SQRT(SUMIF(DMA!$DK$5:$DK$503,Graphs!$O190,DMA!DN$5:DN$503))/COUNTIF(DMA!$DK$5:$DK$503,Graphs!$O190)))</f>
        <v/>
      </c>
      <c r="BF190" s="167" t="str">
        <f>IF($P190="","",IF(P190=0,"",AVERAGEIF(DMA!$N$5:$N$503,Graphs!$O190,DMA!O$5:O$503)))</f>
        <v/>
      </c>
      <c r="BG190" s="168" t="str">
        <f>IF($Q190="","",IF(Q190=0,"",AVERAGEIF(DMA!$N$5:$N$503,Graphs!$O190,DMA!P$5:P$503)))</f>
        <v/>
      </c>
      <c r="BH190" s="156" t="str">
        <f>IF($R190="","",IF(R190=0,"",AVERAGEIF(DMA!$N$5:$N$503,Graphs!$O190,DMA!Q$5:Q$503)))</f>
        <v/>
      </c>
    </row>
    <row r="191" spans="1:60" ht="15.5" x14ac:dyDescent="0.35">
      <c r="A191" s="65"/>
      <c r="B191" s="705" t="s">
        <v>213</v>
      </c>
      <c r="C191" s="705" t="s">
        <v>213</v>
      </c>
      <c r="D191" s="706" t="s">
        <v>213</v>
      </c>
      <c r="E191" s="707" t="s">
        <v>213</v>
      </c>
      <c r="F191" s="708" t="s">
        <v>213</v>
      </c>
      <c r="G191" s="709" t="s">
        <v>213</v>
      </c>
      <c r="H191" s="707" t="s">
        <v>213</v>
      </c>
      <c r="I191" s="708" t="s">
        <v>213</v>
      </c>
      <c r="J191" s="710" t="s">
        <v>213</v>
      </c>
      <c r="K191" s="707" t="s">
        <v>213</v>
      </c>
      <c r="L191" s="711" t="s">
        <v>213</v>
      </c>
      <c r="M191" s="712" t="s">
        <v>213</v>
      </c>
      <c r="N191" s="713" t="s">
        <v>213</v>
      </c>
      <c r="O191" s="707" t="s">
        <v>213</v>
      </c>
      <c r="P191" s="714" t="s">
        <v>213</v>
      </c>
      <c r="Q191" s="714" t="s">
        <v>213</v>
      </c>
      <c r="R191" s="714" t="s">
        <v>213</v>
      </c>
      <c r="S191" s="712" t="s">
        <v>213</v>
      </c>
      <c r="T191" s="715" t="s">
        <v>213</v>
      </c>
      <c r="U191" s="716" t="s">
        <v>213</v>
      </c>
      <c r="V191" s="169"/>
      <c r="W191" s="177"/>
      <c r="X191" s="195"/>
      <c r="Y191" s="210"/>
      <c r="Z191" s="211"/>
      <c r="AA191" s="160"/>
      <c r="AB191" s="212"/>
      <c r="AZ191" s="170" t="str">
        <f t="shared" si="15"/>
        <v/>
      </c>
      <c r="BA191" s="171" t="str">
        <f t="shared" si="16"/>
        <v/>
      </c>
      <c r="BB191" s="157" t="str">
        <f t="shared" si="17"/>
        <v/>
      </c>
      <c r="BC191" s="203" t="str">
        <f>IF(P191="","",IF(P191=0,"",SQRT(SUMIF(DMA!$DK$5:$DK$503,Graphs!$O191,DMA!DL$5:DL$503))/COUNTIF(DMA!$DK$5:$DK$503,Graphs!$O191)))</f>
        <v/>
      </c>
      <c r="BD191" s="168" t="str">
        <f>IF(Q191="","",IF(Q191=0,"",SQRT(SUMIF(DMA!$DK$5:$DK$503,Graphs!$O191,DMA!DM$5:DM$503))/COUNTIF(DMA!$DK$5:$DK$503,Graphs!$O191)))</f>
        <v/>
      </c>
      <c r="BE191" s="169" t="str">
        <f>IF(R191="","",IF(R191=0,"",SQRT(SUMIF(DMA!$DK$5:$DK$503,Graphs!$O191,DMA!DN$5:DN$503))/COUNTIF(DMA!$DK$5:$DK$503,Graphs!$O191)))</f>
        <v/>
      </c>
      <c r="BF191" s="167" t="str">
        <f>IF($P191="","",IF(P191=0,"",AVERAGEIF(DMA!$N$5:$N$503,Graphs!$O191,DMA!O$5:O$503)))</f>
        <v/>
      </c>
      <c r="BG191" s="168" t="str">
        <f>IF($Q191="","",IF(Q191=0,"",AVERAGEIF(DMA!$N$5:$N$503,Graphs!$O191,DMA!P$5:P$503)))</f>
        <v/>
      </c>
      <c r="BH191" s="156" t="str">
        <f>IF($R191="","",IF(R191=0,"",AVERAGEIF(DMA!$N$5:$N$503,Graphs!$O191,DMA!Q$5:Q$503)))</f>
        <v/>
      </c>
    </row>
    <row r="192" spans="1:60" ht="15.5" x14ac:dyDescent="0.35">
      <c r="A192" s="65"/>
      <c r="B192" s="705" t="s">
        <v>213</v>
      </c>
      <c r="C192" s="705" t="s">
        <v>213</v>
      </c>
      <c r="D192" s="706" t="s">
        <v>213</v>
      </c>
      <c r="E192" s="707" t="s">
        <v>213</v>
      </c>
      <c r="F192" s="708" t="s">
        <v>213</v>
      </c>
      <c r="G192" s="709" t="s">
        <v>213</v>
      </c>
      <c r="H192" s="707" t="s">
        <v>213</v>
      </c>
      <c r="I192" s="708" t="s">
        <v>213</v>
      </c>
      <c r="J192" s="710" t="s">
        <v>213</v>
      </c>
      <c r="K192" s="707" t="s">
        <v>213</v>
      </c>
      <c r="L192" s="711" t="s">
        <v>213</v>
      </c>
      <c r="M192" s="712" t="s">
        <v>213</v>
      </c>
      <c r="N192" s="713" t="s">
        <v>213</v>
      </c>
      <c r="O192" s="707" t="s">
        <v>213</v>
      </c>
      <c r="P192" s="714" t="s">
        <v>213</v>
      </c>
      <c r="Q192" s="714" t="s">
        <v>213</v>
      </c>
      <c r="R192" s="714" t="s">
        <v>213</v>
      </c>
      <c r="S192" s="712" t="s">
        <v>213</v>
      </c>
      <c r="T192" s="715" t="s">
        <v>213</v>
      </c>
      <c r="U192" s="716" t="s">
        <v>213</v>
      </c>
      <c r="V192" s="169"/>
      <c r="W192" s="177"/>
      <c r="X192" s="195"/>
      <c r="Y192" s="210"/>
      <c r="Z192" s="211"/>
      <c r="AA192" s="160"/>
      <c r="AB192" s="212"/>
      <c r="AZ192" s="170" t="str">
        <f t="shared" si="15"/>
        <v/>
      </c>
      <c r="BA192" s="171" t="str">
        <f t="shared" si="16"/>
        <v/>
      </c>
      <c r="BB192" s="157" t="str">
        <f t="shared" si="17"/>
        <v/>
      </c>
      <c r="BC192" s="203" t="str">
        <f>IF(P192="","",IF(P192=0,"",SQRT(SUMIF(DMA!$DK$5:$DK$503,Graphs!$O192,DMA!DL$5:DL$503))/COUNTIF(DMA!$DK$5:$DK$503,Graphs!$O192)))</f>
        <v/>
      </c>
      <c r="BD192" s="168" t="str">
        <f>IF(Q192="","",IF(Q192=0,"",SQRT(SUMIF(DMA!$DK$5:$DK$503,Graphs!$O192,DMA!DM$5:DM$503))/COUNTIF(DMA!$DK$5:$DK$503,Graphs!$O192)))</f>
        <v/>
      </c>
      <c r="BE192" s="169" t="str">
        <f>IF(R192="","",IF(R192=0,"",SQRT(SUMIF(DMA!$DK$5:$DK$503,Graphs!$O192,DMA!DN$5:DN$503))/COUNTIF(DMA!$DK$5:$DK$503,Graphs!$O192)))</f>
        <v/>
      </c>
      <c r="BF192" s="167" t="str">
        <f>IF($P192="","",IF(P192=0,"",AVERAGEIF(DMA!$N$5:$N$503,Graphs!$O192,DMA!O$5:O$503)))</f>
        <v/>
      </c>
      <c r="BG192" s="168" t="str">
        <f>IF($Q192="","",IF(Q192=0,"",AVERAGEIF(DMA!$N$5:$N$503,Graphs!$O192,DMA!P$5:P$503)))</f>
        <v/>
      </c>
      <c r="BH192" s="156" t="str">
        <f>IF($R192="","",IF(R192=0,"",AVERAGEIF(DMA!$N$5:$N$503,Graphs!$O192,DMA!Q$5:Q$503)))</f>
        <v/>
      </c>
    </row>
    <row r="193" spans="1:60" ht="15.5" x14ac:dyDescent="0.35">
      <c r="A193" s="65"/>
      <c r="B193" s="705" t="s">
        <v>213</v>
      </c>
      <c r="C193" s="705" t="s">
        <v>213</v>
      </c>
      <c r="D193" s="706" t="s">
        <v>213</v>
      </c>
      <c r="E193" s="707" t="s">
        <v>213</v>
      </c>
      <c r="F193" s="708" t="s">
        <v>213</v>
      </c>
      <c r="G193" s="709" t="s">
        <v>213</v>
      </c>
      <c r="H193" s="707" t="s">
        <v>213</v>
      </c>
      <c r="I193" s="708" t="s">
        <v>213</v>
      </c>
      <c r="J193" s="710" t="s">
        <v>213</v>
      </c>
      <c r="K193" s="707" t="s">
        <v>213</v>
      </c>
      <c r="L193" s="711" t="s">
        <v>213</v>
      </c>
      <c r="M193" s="712" t="s">
        <v>213</v>
      </c>
      <c r="N193" s="713" t="s">
        <v>213</v>
      </c>
      <c r="O193" s="707" t="s">
        <v>213</v>
      </c>
      <c r="P193" s="714" t="s">
        <v>213</v>
      </c>
      <c r="Q193" s="714" t="s">
        <v>213</v>
      </c>
      <c r="R193" s="714" t="s">
        <v>213</v>
      </c>
      <c r="S193" s="712" t="s">
        <v>213</v>
      </c>
      <c r="T193" s="715" t="s">
        <v>213</v>
      </c>
      <c r="U193" s="716" t="s">
        <v>213</v>
      </c>
      <c r="V193" s="169"/>
      <c r="W193" s="177"/>
      <c r="X193" s="195"/>
      <c r="Y193" s="210"/>
      <c r="Z193" s="211"/>
      <c r="AA193" s="160"/>
      <c r="AB193" s="212"/>
      <c r="AZ193" s="170" t="str">
        <f t="shared" si="15"/>
        <v/>
      </c>
      <c r="BA193" s="171" t="str">
        <f t="shared" si="16"/>
        <v/>
      </c>
      <c r="BB193" s="157" t="str">
        <f t="shared" si="17"/>
        <v/>
      </c>
      <c r="BC193" s="203" t="str">
        <f>IF(P193="","",IF(P193=0,"",SQRT(SUMIF(DMA!$DK$5:$DK$503,Graphs!$O193,DMA!DL$5:DL$503))/COUNTIF(DMA!$DK$5:$DK$503,Graphs!$O193)))</f>
        <v/>
      </c>
      <c r="BD193" s="168" t="str">
        <f>IF(Q193="","",IF(Q193=0,"",SQRT(SUMIF(DMA!$DK$5:$DK$503,Graphs!$O193,DMA!DM$5:DM$503))/COUNTIF(DMA!$DK$5:$DK$503,Graphs!$O193)))</f>
        <v/>
      </c>
      <c r="BE193" s="169" t="str">
        <f>IF(R193="","",IF(R193=0,"",SQRT(SUMIF(DMA!$DK$5:$DK$503,Graphs!$O193,DMA!DN$5:DN$503))/COUNTIF(DMA!$DK$5:$DK$503,Graphs!$O193)))</f>
        <v/>
      </c>
      <c r="BF193" s="167" t="str">
        <f>IF($P193="","",IF(P193=0,"",AVERAGEIF(DMA!$N$5:$N$503,Graphs!$O193,DMA!O$5:O$503)))</f>
        <v/>
      </c>
      <c r="BG193" s="168" t="str">
        <f>IF($Q193="","",IF(Q193=0,"",AVERAGEIF(DMA!$N$5:$N$503,Graphs!$O193,DMA!P$5:P$503)))</f>
        <v/>
      </c>
      <c r="BH193" s="156" t="str">
        <f>IF($R193="","",IF(R193=0,"",AVERAGEIF(DMA!$N$5:$N$503,Graphs!$O193,DMA!Q$5:Q$503)))</f>
        <v/>
      </c>
    </row>
    <row r="194" spans="1:60" ht="15.5" x14ac:dyDescent="0.35">
      <c r="A194" s="65"/>
      <c r="B194" s="705" t="s">
        <v>213</v>
      </c>
      <c r="C194" s="705" t="s">
        <v>213</v>
      </c>
      <c r="D194" s="706" t="s">
        <v>213</v>
      </c>
      <c r="E194" s="707" t="s">
        <v>213</v>
      </c>
      <c r="F194" s="708" t="s">
        <v>213</v>
      </c>
      <c r="G194" s="709" t="s">
        <v>213</v>
      </c>
      <c r="H194" s="707" t="s">
        <v>213</v>
      </c>
      <c r="I194" s="708" t="s">
        <v>213</v>
      </c>
      <c r="J194" s="710" t="s">
        <v>213</v>
      </c>
      <c r="K194" s="707" t="s">
        <v>213</v>
      </c>
      <c r="L194" s="711" t="s">
        <v>213</v>
      </c>
      <c r="M194" s="712" t="s">
        <v>213</v>
      </c>
      <c r="N194" s="713" t="s">
        <v>213</v>
      </c>
      <c r="O194" s="707" t="s">
        <v>213</v>
      </c>
      <c r="P194" s="714" t="s">
        <v>213</v>
      </c>
      <c r="Q194" s="714" t="s">
        <v>213</v>
      </c>
      <c r="R194" s="714" t="s">
        <v>213</v>
      </c>
      <c r="S194" s="712" t="s">
        <v>213</v>
      </c>
      <c r="T194" s="715" t="s">
        <v>213</v>
      </c>
      <c r="U194" s="716" t="s">
        <v>213</v>
      </c>
      <c r="V194" s="169"/>
      <c r="W194" s="177"/>
      <c r="X194" s="195"/>
      <c r="Y194" s="210"/>
      <c r="Z194" s="211"/>
      <c r="AA194" s="160"/>
      <c r="AB194" s="212"/>
      <c r="AZ194" s="170" t="str">
        <f t="shared" si="15"/>
        <v/>
      </c>
      <c r="BA194" s="171" t="str">
        <f t="shared" si="16"/>
        <v/>
      </c>
      <c r="BB194" s="157" t="str">
        <f t="shared" si="17"/>
        <v/>
      </c>
      <c r="BC194" s="203" t="str">
        <f>IF(P194="","",IF(P194=0,"",SQRT(SUMIF(DMA!$DK$5:$DK$503,Graphs!$O194,DMA!DL$5:DL$503))/COUNTIF(DMA!$DK$5:$DK$503,Graphs!$O194)))</f>
        <v/>
      </c>
      <c r="BD194" s="168" t="str">
        <f>IF(Q194="","",IF(Q194=0,"",SQRT(SUMIF(DMA!$DK$5:$DK$503,Graphs!$O194,DMA!DM$5:DM$503))/COUNTIF(DMA!$DK$5:$DK$503,Graphs!$O194)))</f>
        <v/>
      </c>
      <c r="BE194" s="169" t="str">
        <f>IF(R194="","",IF(R194=0,"",SQRT(SUMIF(DMA!$DK$5:$DK$503,Graphs!$O194,DMA!DN$5:DN$503))/COUNTIF(DMA!$DK$5:$DK$503,Graphs!$O194)))</f>
        <v/>
      </c>
      <c r="BF194" s="167" t="str">
        <f>IF($P194="","",IF(P194=0,"",AVERAGEIF(DMA!$N$5:$N$503,Graphs!$O194,DMA!O$5:O$503)))</f>
        <v/>
      </c>
      <c r="BG194" s="168" t="str">
        <f>IF($Q194="","",IF(Q194=0,"",AVERAGEIF(DMA!$N$5:$N$503,Graphs!$O194,DMA!P$5:P$503)))</f>
        <v/>
      </c>
      <c r="BH194" s="156" t="str">
        <f>IF($R194="","",IF(R194=0,"",AVERAGEIF(DMA!$N$5:$N$503,Graphs!$O194,DMA!Q$5:Q$503)))</f>
        <v/>
      </c>
    </row>
    <row r="195" spans="1:60" ht="15.5" x14ac:dyDescent="0.35">
      <c r="A195" s="65"/>
      <c r="B195" s="705" t="s">
        <v>213</v>
      </c>
      <c r="C195" s="705" t="s">
        <v>213</v>
      </c>
      <c r="D195" s="706" t="s">
        <v>213</v>
      </c>
      <c r="E195" s="707" t="s">
        <v>213</v>
      </c>
      <c r="F195" s="708" t="s">
        <v>213</v>
      </c>
      <c r="G195" s="709" t="s">
        <v>213</v>
      </c>
      <c r="H195" s="707" t="s">
        <v>213</v>
      </c>
      <c r="I195" s="708" t="s">
        <v>213</v>
      </c>
      <c r="J195" s="710" t="s">
        <v>213</v>
      </c>
      <c r="K195" s="707" t="s">
        <v>213</v>
      </c>
      <c r="L195" s="711" t="s">
        <v>213</v>
      </c>
      <c r="M195" s="712" t="s">
        <v>213</v>
      </c>
      <c r="N195" s="713" t="s">
        <v>213</v>
      </c>
      <c r="O195" s="707" t="s">
        <v>213</v>
      </c>
      <c r="P195" s="714" t="s">
        <v>213</v>
      </c>
      <c r="Q195" s="714" t="s">
        <v>213</v>
      </c>
      <c r="R195" s="714" t="s">
        <v>213</v>
      </c>
      <c r="S195" s="712" t="s">
        <v>213</v>
      </c>
      <c r="T195" s="715" t="s">
        <v>213</v>
      </c>
      <c r="U195" s="716" t="s">
        <v>213</v>
      </c>
      <c r="V195" s="169"/>
      <c r="W195" s="177"/>
      <c r="X195" s="195"/>
      <c r="Y195" s="210"/>
      <c r="Z195" s="211"/>
      <c r="AA195" s="160"/>
      <c r="AB195" s="212"/>
      <c r="AZ195" s="170" t="str">
        <f t="shared" si="15"/>
        <v/>
      </c>
      <c r="BA195" s="171" t="str">
        <f t="shared" si="16"/>
        <v/>
      </c>
      <c r="BB195" s="157" t="str">
        <f t="shared" si="17"/>
        <v/>
      </c>
      <c r="BC195" s="203" t="str">
        <f>IF(P195="","",IF(P195=0,"",SQRT(SUMIF(DMA!$DK$5:$DK$503,Graphs!$O195,DMA!DL$5:DL$503))/COUNTIF(DMA!$DK$5:$DK$503,Graphs!$O195)))</f>
        <v/>
      </c>
      <c r="BD195" s="168" t="str">
        <f>IF(Q195="","",IF(Q195=0,"",SQRT(SUMIF(DMA!$DK$5:$DK$503,Graphs!$O195,DMA!DM$5:DM$503))/COUNTIF(DMA!$DK$5:$DK$503,Graphs!$O195)))</f>
        <v/>
      </c>
      <c r="BE195" s="169" t="str">
        <f>IF(R195="","",IF(R195=0,"",SQRT(SUMIF(DMA!$DK$5:$DK$503,Graphs!$O195,DMA!DN$5:DN$503))/COUNTIF(DMA!$DK$5:$DK$503,Graphs!$O195)))</f>
        <v/>
      </c>
      <c r="BF195" s="167" t="str">
        <f>IF($P195="","",IF(P195=0,"",AVERAGEIF(DMA!$N$5:$N$503,Graphs!$O195,DMA!O$5:O$503)))</f>
        <v/>
      </c>
      <c r="BG195" s="168" t="str">
        <f>IF($Q195="","",IF(Q195=0,"",AVERAGEIF(DMA!$N$5:$N$503,Graphs!$O195,DMA!P$5:P$503)))</f>
        <v/>
      </c>
      <c r="BH195" s="156" t="str">
        <f>IF($R195="","",IF(R195=0,"",AVERAGEIF(DMA!$N$5:$N$503,Graphs!$O195,DMA!Q$5:Q$503)))</f>
        <v/>
      </c>
    </row>
    <row r="196" spans="1:60" ht="15.5" x14ac:dyDescent="0.35">
      <c r="A196" s="65"/>
      <c r="B196" s="705" t="s">
        <v>213</v>
      </c>
      <c r="C196" s="705" t="s">
        <v>213</v>
      </c>
      <c r="D196" s="706" t="s">
        <v>213</v>
      </c>
      <c r="E196" s="707" t="s">
        <v>213</v>
      </c>
      <c r="F196" s="708" t="s">
        <v>213</v>
      </c>
      <c r="G196" s="709" t="s">
        <v>213</v>
      </c>
      <c r="H196" s="707" t="s">
        <v>213</v>
      </c>
      <c r="I196" s="708" t="s">
        <v>213</v>
      </c>
      <c r="J196" s="710" t="s">
        <v>213</v>
      </c>
      <c r="K196" s="707" t="s">
        <v>213</v>
      </c>
      <c r="L196" s="711" t="s">
        <v>213</v>
      </c>
      <c r="M196" s="712" t="s">
        <v>213</v>
      </c>
      <c r="N196" s="713" t="s">
        <v>213</v>
      </c>
      <c r="O196" s="707" t="s">
        <v>213</v>
      </c>
      <c r="P196" s="714" t="s">
        <v>213</v>
      </c>
      <c r="Q196" s="714" t="s">
        <v>213</v>
      </c>
      <c r="R196" s="714" t="s">
        <v>213</v>
      </c>
      <c r="S196" s="712" t="s">
        <v>213</v>
      </c>
      <c r="T196" s="715" t="s">
        <v>213</v>
      </c>
      <c r="U196" s="716" t="s">
        <v>213</v>
      </c>
      <c r="V196" s="169"/>
      <c r="W196" s="177"/>
      <c r="X196" s="195"/>
      <c r="Y196" s="210"/>
      <c r="Z196" s="211"/>
      <c r="AA196" s="160"/>
      <c r="AB196" s="212"/>
      <c r="AZ196" s="170" t="str">
        <f t="shared" si="15"/>
        <v/>
      </c>
      <c r="BA196" s="171" t="str">
        <f t="shared" si="16"/>
        <v/>
      </c>
      <c r="BB196" s="157" t="str">
        <f t="shared" si="17"/>
        <v/>
      </c>
      <c r="BC196" s="203" t="str">
        <f>IF(P196="","",IF(P196=0,"",SQRT(SUMIF(DMA!$DK$5:$DK$503,Graphs!$O196,DMA!DL$5:DL$503))/COUNTIF(DMA!$DK$5:$DK$503,Graphs!$O196)))</f>
        <v/>
      </c>
      <c r="BD196" s="168" t="str">
        <f>IF(Q196="","",IF(Q196=0,"",SQRT(SUMIF(DMA!$DK$5:$DK$503,Graphs!$O196,DMA!DM$5:DM$503))/COUNTIF(DMA!$DK$5:$DK$503,Graphs!$O196)))</f>
        <v/>
      </c>
      <c r="BE196" s="169" t="str">
        <f>IF(R196="","",IF(R196=0,"",SQRT(SUMIF(DMA!$DK$5:$DK$503,Graphs!$O196,DMA!DN$5:DN$503))/COUNTIF(DMA!$DK$5:$DK$503,Graphs!$O196)))</f>
        <v/>
      </c>
      <c r="BF196" s="167" t="str">
        <f>IF($P196="","",IF(P196=0,"",AVERAGEIF(DMA!$N$5:$N$503,Graphs!$O196,DMA!O$5:O$503)))</f>
        <v/>
      </c>
      <c r="BG196" s="168" t="str">
        <f>IF($Q196="","",IF(Q196=0,"",AVERAGEIF(DMA!$N$5:$N$503,Graphs!$O196,DMA!P$5:P$503)))</f>
        <v/>
      </c>
      <c r="BH196" s="156" t="str">
        <f>IF($R196="","",IF(R196=0,"",AVERAGEIF(DMA!$N$5:$N$503,Graphs!$O196,DMA!Q$5:Q$503)))</f>
        <v/>
      </c>
    </row>
    <row r="197" spans="1:60" ht="15.5" x14ac:dyDescent="0.35">
      <c r="A197" s="65"/>
      <c r="B197" s="705" t="s">
        <v>213</v>
      </c>
      <c r="C197" s="705" t="s">
        <v>213</v>
      </c>
      <c r="D197" s="706" t="s">
        <v>213</v>
      </c>
      <c r="E197" s="707" t="s">
        <v>213</v>
      </c>
      <c r="F197" s="708" t="s">
        <v>213</v>
      </c>
      <c r="G197" s="709" t="s">
        <v>213</v>
      </c>
      <c r="H197" s="707" t="s">
        <v>213</v>
      </c>
      <c r="I197" s="708" t="s">
        <v>213</v>
      </c>
      <c r="J197" s="710" t="s">
        <v>213</v>
      </c>
      <c r="K197" s="707" t="s">
        <v>213</v>
      </c>
      <c r="L197" s="711" t="s">
        <v>213</v>
      </c>
      <c r="M197" s="712" t="s">
        <v>213</v>
      </c>
      <c r="N197" s="713" t="s">
        <v>213</v>
      </c>
      <c r="O197" s="707" t="s">
        <v>213</v>
      </c>
      <c r="P197" s="714" t="s">
        <v>213</v>
      </c>
      <c r="Q197" s="714" t="s">
        <v>213</v>
      </c>
      <c r="R197" s="714" t="s">
        <v>213</v>
      </c>
      <c r="S197" s="712" t="s">
        <v>213</v>
      </c>
      <c r="T197" s="715" t="s">
        <v>213</v>
      </c>
      <c r="U197" s="716" t="s">
        <v>213</v>
      </c>
      <c r="V197" s="169"/>
      <c r="W197" s="177"/>
      <c r="X197" s="195"/>
      <c r="Y197" s="210"/>
      <c r="Z197" s="211"/>
      <c r="AA197" s="160"/>
      <c r="AB197" s="212"/>
      <c r="AZ197" s="170" t="str">
        <f t="shared" si="15"/>
        <v/>
      </c>
      <c r="BA197" s="171" t="str">
        <f t="shared" si="16"/>
        <v/>
      </c>
      <c r="BB197" s="157" t="str">
        <f t="shared" si="17"/>
        <v/>
      </c>
      <c r="BC197" s="203" t="str">
        <f>IF(P197="","",IF(P197=0,"",SQRT(SUMIF(DMA!$DK$5:$DK$503,Graphs!$O197,DMA!DL$5:DL$503))/COUNTIF(DMA!$DK$5:$DK$503,Graphs!$O197)))</f>
        <v/>
      </c>
      <c r="BD197" s="168" t="str">
        <f>IF(Q197="","",IF(Q197=0,"",SQRT(SUMIF(DMA!$DK$5:$DK$503,Graphs!$O197,DMA!DM$5:DM$503))/COUNTIF(DMA!$DK$5:$DK$503,Graphs!$O197)))</f>
        <v/>
      </c>
      <c r="BE197" s="169" t="str">
        <f>IF(R197="","",IF(R197=0,"",SQRT(SUMIF(DMA!$DK$5:$DK$503,Graphs!$O197,DMA!DN$5:DN$503))/COUNTIF(DMA!$DK$5:$DK$503,Graphs!$O197)))</f>
        <v/>
      </c>
      <c r="BF197" s="167" t="str">
        <f>IF($P197="","",IF(P197=0,"",AVERAGEIF(DMA!$N$5:$N$503,Graphs!$O197,DMA!O$5:O$503)))</f>
        <v/>
      </c>
      <c r="BG197" s="168" t="str">
        <f>IF($Q197="","",IF(Q197=0,"",AVERAGEIF(DMA!$N$5:$N$503,Graphs!$O197,DMA!P$5:P$503)))</f>
        <v/>
      </c>
      <c r="BH197" s="156" t="str">
        <f>IF($R197="","",IF(R197=0,"",AVERAGEIF(DMA!$N$5:$N$503,Graphs!$O197,DMA!Q$5:Q$503)))</f>
        <v/>
      </c>
    </row>
    <row r="198" spans="1:60" ht="15.5" x14ac:dyDescent="0.35">
      <c r="A198" s="65"/>
      <c r="B198" s="705" t="s">
        <v>213</v>
      </c>
      <c r="C198" s="705" t="s">
        <v>213</v>
      </c>
      <c r="D198" s="706" t="s">
        <v>213</v>
      </c>
      <c r="E198" s="707" t="s">
        <v>213</v>
      </c>
      <c r="F198" s="708" t="s">
        <v>213</v>
      </c>
      <c r="G198" s="709" t="s">
        <v>213</v>
      </c>
      <c r="H198" s="707" t="s">
        <v>213</v>
      </c>
      <c r="I198" s="708" t="s">
        <v>213</v>
      </c>
      <c r="J198" s="710" t="s">
        <v>213</v>
      </c>
      <c r="K198" s="707" t="s">
        <v>213</v>
      </c>
      <c r="L198" s="711" t="s">
        <v>213</v>
      </c>
      <c r="M198" s="712" t="s">
        <v>213</v>
      </c>
      <c r="N198" s="713" t="s">
        <v>213</v>
      </c>
      <c r="O198" s="707" t="s">
        <v>213</v>
      </c>
      <c r="P198" s="714" t="s">
        <v>213</v>
      </c>
      <c r="Q198" s="714" t="s">
        <v>213</v>
      </c>
      <c r="R198" s="714" t="s">
        <v>213</v>
      </c>
      <c r="S198" s="712" t="s">
        <v>213</v>
      </c>
      <c r="T198" s="715" t="s">
        <v>213</v>
      </c>
      <c r="U198" s="716" t="s">
        <v>213</v>
      </c>
      <c r="V198" s="169"/>
      <c r="W198" s="177"/>
      <c r="X198" s="195"/>
      <c r="Y198" s="210"/>
      <c r="Z198" s="211"/>
      <c r="AA198" s="160"/>
      <c r="AB198" s="212"/>
      <c r="AZ198" s="170" t="str">
        <f t="shared" si="15"/>
        <v/>
      </c>
      <c r="BA198" s="171" t="str">
        <f t="shared" si="16"/>
        <v/>
      </c>
      <c r="BB198" s="157" t="str">
        <f t="shared" si="17"/>
        <v/>
      </c>
      <c r="BC198" s="203" t="str">
        <f>IF(P198="","",IF(P198=0,"",SQRT(SUMIF(DMA!$DK$5:$DK$503,Graphs!$O198,DMA!DL$5:DL$503))/COUNTIF(DMA!$DK$5:$DK$503,Graphs!$O198)))</f>
        <v/>
      </c>
      <c r="BD198" s="168" t="str">
        <f>IF(Q198="","",IF(Q198=0,"",SQRT(SUMIF(DMA!$DK$5:$DK$503,Graphs!$O198,DMA!DM$5:DM$503))/COUNTIF(DMA!$DK$5:$DK$503,Graphs!$O198)))</f>
        <v/>
      </c>
      <c r="BE198" s="169" t="str">
        <f>IF(R198="","",IF(R198=0,"",SQRT(SUMIF(DMA!$DK$5:$DK$503,Graphs!$O198,DMA!DN$5:DN$503))/COUNTIF(DMA!$DK$5:$DK$503,Graphs!$O198)))</f>
        <v/>
      </c>
      <c r="BF198" s="167" t="str">
        <f>IF($P198="","",IF(P198=0,"",AVERAGEIF(DMA!$N$5:$N$503,Graphs!$O198,DMA!O$5:O$503)))</f>
        <v/>
      </c>
      <c r="BG198" s="168" t="str">
        <f>IF($Q198="","",IF(Q198=0,"",AVERAGEIF(DMA!$N$5:$N$503,Graphs!$O198,DMA!P$5:P$503)))</f>
        <v/>
      </c>
      <c r="BH198" s="156" t="str">
        <f>IF($R198="","",IF(R198=0,"",AVERAGEIF(DMA!$N$5:$N$503,Graphs!$O198,DMA!Q$5:Q$503)))</f>
        <v/>
      </c>
    </row>
    <row r="199" spans="1:60" ht="16" thickBot="1" x14ac:dyDescent="0.4">
      <c r="A199" s="66"/>
      <c r="B199" s="705" t="s">
        <v>213</v>
      </c>
      <c r="C199" s="705" t="s">
        <v>213</v>
      </c>
      <c r="D199" s="706" t="s">
        <v>213</v>
      </c>
      <c r="E199" s="707" t="s">
        <v>213</v>
      </c>
      <c r="F199" s="708" t="s">
        <v>213</v>
      </c>
      <c r="G199" s="709" t="s">
        <v>213</v>
      </c>
      <c r="H199" s="707" t="s">
        <v>213</v>
      </c>
      <c r="I199" s="708" t="s">
        <v>213</v>
      </c>
      <c r="J199" s="710" t="s">
        <v>213</v>
      </c>
      <c r="K199" s="707" t="s">
        <v>213</v>
      </c>
      <c r="L199" s="711" t="s">
        <v>213</v>
      </c>
      <c r="M199" s="712" t="s">
        <v>213</v>
      </c>
      <c r="N199" s="713" t="s">
        <v>213</v>
      </c>
      <c r="O199" s="707" t="s">
        <v>213</v>
      </c>
      <c r="P199" s="714" t="s">
        <v>213</v>
      </c>
      <c r="Q199" s="714" t="s">
        <v>213</v>
      </c>
      <c r="R199" s="714" t="s">
        <v>213</v>
      </c>
      <c r="S199" s="712" t="s">
        <v>213</v>
      </c>
      <c r="T199" s="715" t="s">
        <v>213</v>
      </c>
      <c r="U199" s="716" t="s">
        <v>213</v>
      </c>
      <c r="V199" s="169"/>
      <c r="W199" s="177"/>
      <c r="X199" s="195"/>
      <c r="Y199" s="210"/>
      <c r="Z199" s="211"/>
      <c r="AA199" s="160"/>
      <c r="AB199" s="212"/>
      <c r="AZ199" s="174" t="str">
        <f t="shared" si="15"/>
        <v/>
      </c>
      <c r="BA199" s="176" t="str">
        <f t="shared" si="16"/>
        <v/>
      </c>
      <c r="BB199" s="158" t="str">
        <f t="shared" si="17"/>
        <v/>
      </c>
      <c r="BC199" s="174" t="str">
        <f>IF(P199="","",IF(P199=0,"",SQRT(SUMIF(DMA!$DK$5:$DK$503,Graphs!$O199,DMA!DL$5:DL$503))/COUNTIF(DMA!$DK$5:$DK$503,Graphs!$O199)))</f>
        <v/>
      </c>
      <c r="BD199" s="176" t="str">
        <f>IF(Q199="","",IF(Q199=0,"",SQRT(SUMIF(DMA!$DK$5:$DK$503,Graphs!$O199,DMA!DM$5:DM$503))/COUNTIF(DMA!$DK$5:$DK$503,Graphs!$O199)))</f>
        <v/>
      </c>
      <c r="BE199" s="175" t="str">
        <f>IF(R199="","",IF(R199=0,"",SQRT(SUMIF(DMA!$DK$5:$DK$503,Graphs!$O199,DMA!DN$5:DN$503))/COUNTIF(DMA!$DK$5:$DK$503,Graphs!$O199)))</f>
        <v/>
      </c>
      <c r="BF199" s="174" t="str">
        <f>IF($P199="","",IF(P199=0,"",AVERAGEIF(DMA!$N$5:$N$503,Graphs!$O199,DMA!O$5:O$503)))</f>
        <v/>
      </c>
      <c r="BG199" s="176" t="str">
        <f>IF($Q199="","",IF(Q199=0,"",AVERAGEIF(DMA!$N$5:$N$503,Graphs!$O199,DMA!P$5:P$503)))</f>
        <v/>
      </c>
      <c r="BH199" s="158" t="str">
        <f>IF($R199="","",IF(R199=0,"",AVERAGEIF(DMA!$N$5:$N$503,Graphs!$O199,DMA!Q$5:Q$503)))</f>
        <v/>
      </c>
    </row>
    <row r="200" spans="1:60" ht="13" thickBot="1" x14ac:dyDescent="0.3">
      <c r="A200" s="53"/>
      <c r="N200" s="257">
        <f>SUM(N13:N199)</f>
        <v>0</v>
      </c>
    </row>
    <row r="202" spans="1:60" ht="13" thickBot="1" x14ac:dyDescent="0.3"/>
    <row r="203" spans="1:60" ht="13" x14ac:dyDescent="0.3">
      <c r="O203" s="153" t="s">
        <v>639</v>
      </c>
      <c r="P203" s="154"/>
      <c r="Q203" s="154"/>
      <c r="R203" s="154"/>
      <c r="S203" s="159"/>
    </row>
    <row r="204" spans="1:60" ht="46.5" x14ac:dyDescent="0.25">
      <c r="O204" s="178" t="s">
        <v>640</v>
      </c>
      <c r="P204" s="181" t="s">
        <v>622</v>
      </c>
      <c r="Q204" s="181" t="s">
        <v>222</v>
      </c>
      <c r="R204" s="181" t="s">
        <v>223</v>
      </c>
      <c r="S204" s="181" t="s">
        <v>278</v>
      </c>
    </row>
    <row r="205" spans="1:60" ht="15.5" x14ac:dyDescent="0.35">
      <c r="O205" s="179" t="s">
        <v>458</v>
      </c>
      <c r="P205" s="113" t="e">
        <f>AVERAGE(DMA!O5:O503)</f>
        <v>#DIV/0!</v>
      </c>
      <c r="Q205" s="113" t="e">
        <f>AVERAGE(DMA!P5:P503)</f>
        <v>#DIV/0!</v>
      </c>
      <c r="R205" s="113" t="e">
        <f>AVERAGE(DMA!Q5:Q503)</f>
        <v>#DIV/0!</v>
      </c>
      <c r="S205" s="113" t="e">
        <f>AVERAGE(DMA!R5:R503)</f>
        <v>#DIV/0!</v>
      </c>
    </row>
    <row r="206" spans="1:60" ht="31" x14ac:dyDescent="0.35">
      <c r="O206" s="180" t="s">
        <v>459</v>
      </c>
      <c r="P206" s="113" t="e">
        <f>STDEV(DMA!O5:O503)</f>
        <v>#DIV/0!</v>
      </c>
      <c r="Q206" s="113" t="e">
        <f>STDEV(DMA!P5:P503)</f>
        <v>#DIV/0!</v>
      </c>
      <c r="R206" s="113" t="e">
        <f>STDEV(DMA!Q5:Q503)</f>
        <v>#DIV/0!</v>
      </c>
      <c r="S206" s="113" t="e">
        <f>STDEV(DMA!R5:R503)</f>
        <v>#DIV/0!</v>
      </c>
    </row>
    <row r="207" spans="1:60" ht="15.5" x14ac:dyDescent="0.35">
      <c r="O207" s="180" t="s">
        <v>434</v>
      </c>
      <c r="P207" s="113">
        <f>COUNT(DMA!O5:O503)</f>
        <v>0</v>
      </c>
      <c r="Q207" s="113">
        <f>COUNT(DMA!P5:P503)</f>
        <v>0</v>
      </c>
      <c r="R207" s="113">
        <f>COUNT(DMA!Q5:Q503)</f>
        <v>0</v>
      </c>
      <c r="S207" s="113">
        <f>COUNT(DMA!R5:R503)</f>
        <v>0</v>
      </c>
    </row>
    <row r="208" spans="1:60" ht="15.5" x14ac:dyDescent="0.35">
      <c r="O208" s="180" t="s">
        <v>460</v>
      </c>
      <c r="P208" s="113" t="str">
        <f>IF(P207=0,"",CONFIDENCE(0.05,P206,P207))</f>
        <v/>
      </c>
      <c r="Q208" s="113" t="str">
        <f>IF(Q207=0,"",CONFIDENCE(0.05,Q206,Q207))</f>
        <v/>
      </c>
      <c r="R208" s="113" t="str">
        <f>IF(R207=0,"",CONFIDENCE(0.05,R206,R207))</f>
        <v/>
      </c>
      <c r="S208" s="113" t="str">
        <f>IF(S207=0,"",CONFIDENCE(0.05,S206,S207))</f>
        <v/>
      </c>
    </row>
  </sheetData>
  <phoneticPr fontId="0" type="noConversion"/>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V515"/>
  <sheetViews>
    <sheetView zoomScale="70" zoomScaleNormal="70" workbookViewId="0">
      <selection activeCell="P6" sqref="P6"/>
    </sheetView>
  </sheetViews>
  <sheetFormatPr defaultColWidth="40.81640625" defaultRowHeight="18" customHeight="1" x14ac:dyDescent="0.35"/>
  <cols>
    <col min="1" max="1" width="20.453125" style="590" customWidth="1"/>
    <col min="2" max="2" width="16.453125" style="590" customWidth="1"/>
    <col min="3" max="3" width="11.81640625" style="590" customWidth="1"/>
    <col min="4" max="4" width="15.81640625" style="590" customWidth="1"/>
    <col min="5" max="5" width="27" style="605" customWidth="1"/>
    <col min="6" max="6" width="7.1796875" style="590" customWidth="1"/>
    <col min="7" max="7" width="12.453125" style="590" customWidth="1"/>
    <col min="8" max="8" width="9.453125" style="590" customWidth="1"/>
    <col min="9" max="9" width="7.1796875" style="590" customWidth="1"/>
    <col min="10" max="10" width="5.54296875" style="590" customWidth="1"/>
    <col min="11" max="11" width="2.453125" style="590" hidden="1" customWidth="1"/>
    <col min="12" max="12" width="16.90625" style="590" customWidth="1"/>
    <col min="13" max="13" width="134.1796875" style="590" customWidth="1"/>
    <col min="14" max="20" width="13" style="590" customWidth="1"/>
    <col min="21" max="21" width="22.81640625" style="590" customWidth="1"/>
    <col min="22" max="16384" width="40.81640625" style="590"/>
  </cols>
  <sheetData>
    <row r="1" spans="1:22" ht="30" customHeight="1" thickBot="1" x14ac:dyDescent="0.4">
      <c r="A1" s="694" t="s">
        <v>187</v>
      </c>
      <c r="C1" s="265"/>
      <c r="L1" s="265" t="s">
        <v>1165</v>
      </c>
    </row>
    <row r="2" spans="1:22" ht="17.5" x14ac:dyDescent="0.35">
      <c r="A2" s="622" t="s">
        <v>2</v>
      </c>
      <c r="B2" s="610"/>
      <c r="C2" s="610"/>
      <c r="D2" s="610"/>
      <c r="E2" s="623"/>
      <c r="F2" s="610"/>
      <c r="G2" s="611"/>
      <c r="M2" s="114"/>
      <c r="U2" s="590" t="s">
        <v>1114</v>
      </c>
    </row>
    <row r="3" spans="1:22" ht="22.5" customHeight="1" thickBot="1" x14ac:dyDescent="0.4">
      <c r="A3" s="616" t="s">
        <v>1159</v>
      </c>
      <c r="G3" s="606"/>
      <c r="L3" s="932" t="s">
        <v>2397</v>
      </c>
      <c r="M3" s="114"/>
      <c r="U3" s="590" t="str">
        <f>Comments!I1</f>
        <v>UPDATED:</v>
      </c>
      <c r="V3" s="607">
        <f>IF(Comments!J1="","",Comments!J1)</f>
        <v>45658</v>
      </c>
    </row>
    <row r="4" spans="1:22" thickBot="1" x14ac:dyDescent="0.4">
      <c r="A4" s="608" t="s">
        <v>412</v>
      </c>
      <c r="G4" s="606"/>
      <c r="L4" s="933" t="s">
        <v>2387</v>
      </c>
      <c r="M4" s="934" t="s">
        <v>2388</v>
      </c>
      <c r="V4" s="607" t="str">
        <f>IF(Comments!J2="","",Comments!J2)</f>
        <v/>
      </c>
    </row>
    <row r="5" spans="1:22" ht="24.75" customHeight="1" thickBot="1" x14ac:dyDescent="0.4">
      <c r="A5" s="608" t="s">
        <v>650</v>
      </c>
      <c r="G5" s="606"/>
      <c r="L5" s="935" t="s">
        <v>50</v>
      </c>
      <c r="M5" s="936" t="s">
        <v>2389</v>
      </c>
      <c r="V5" s="607" t="str">
        <f>IF(Comments!J6="","",Comments!J6)</f>
        <v>The "Spatial" tab can be used to test whether or not there is spatial autocorrelation</v>
      </c>
    </row>
    <row r="6" spans="1:22" thickBot="1" x14ac:dyDescent="0.4">
      <c r="A6" s="608" t="s">
        <v>651</v>
      </c>
      <c r="G6" s="606"/>
      <c r="L6" s="935" t="s">
        <v>222</v>
      </c>
      <c r="M6" s="936" t="s">
        <v>2390</v>
      </c>
      <c r="V6" s="607" t="str">
        <f>IF(Comments!J7="","",Comments!J7)</f>
        <v>after collecting a number of samples for indicators that more commonly associate</v>
      </c>
    </row>
    <row r="7" spans="1:22" ht="18" customHeight="1" thickBot="1" x14ac:dyDescent="0.4">
      <c r="A7" s="608" t="s">
        <v>411</v>
      </c>
      <c r="G7" s="606"/>
      <c r="L7" s="937" t="s">
        <v>223</v>
      </c>
      <c r="M7" s="938" t="s">
        <v>2391</v>
      </c>
      <c r="V7" s="607" t="str">
        <f>IF(Comments!J8="","",Comments!J8)</f>
        <v>with spatial autocorrelation.   If there is a strong positive correlation (&gt;.3), consider</v>
      </c>
    </row>
    <row r="8" spans="1:22" ht="21" customHeight="1" x14ac:dyDescent="0.35">
      <c r="A8" s="608" t="s">
        <v>410</v>
      </c>
      <c r="G8" s="606"/>
      <c r="L8" s="939"/>
      <c r="M8" s="114"/>
      <c r="V8" s="607" t="str">
        <f>IF(Comments!J9="","",Comments!J9)</f>
        <v>increasing sample point spacing.  However, as more samples are collected the test</v>
      </c>
    </row>
    <row r="9" spans="1:22" ht="18" customHeight="1" thickBot="1" x14ac:dyDescent="0.4">
      <c r="A9" s="619"/>
      <c r="B9" s="620"/>
      <c r="C9" s="620"/>
      <c r="D9" s="620"/>
      <c r="E9" s="624"/>
      <c r="F9" s="620"/>
      <c r="G9" s="621"/>
      <c r="V9" s="607" t="str">
        <f>IF(Comments!J10="","",Comments!J10)</f>
        <v>may be negative for spatial autocorrelation.  Previously it was suggested to test after</v>
      </c>
    </row>
    <row r="10" spans="1:22" ht="18" customHeight="1" thickBot="1" x14ac:dyDescent="0.4">
      <c r="A10" s="609"/>
      <c r="B10" s="610"/>
      <c r="C10" s="610"/>
      <c r="D10" s="610"/>
      <c r="E10" s="623"/>
      <c r="F10" s="610"/>
      <c r="G10" s="611"/>
      <c r="L10" s="932" t="s">
        <v>2400</v>
      </c>
      <c r="V10" s="607" t="str">
        <f>IF(Comments!J11="","",Comments!J11)</f>
        <v>collecting just 10 samples, but more will likely be needed to achieve a reliable test.</v>
      </c>
    </row>
    <row r="11" spans="1:22" ht="18" customHeight="1" thickBot="1" x14ac:dyDescent="0.4">
      <c r="A11" s="612" t="s">
        <v>399</v>
      </c>
      <c r="E11" s="590"/>
      <c r="G11" s="606"/>
      <c r="L11" s="940" t="s">
        <v>2387</v>
      </c>
      <c r="M11" s="941" t="s">
        <v>2388</v>
      </c>
      <c r="V11" s="607" t="str">
        <f>IF(Comments!J12="","",Comments!J12)</f>
        <v>One convention is to collect all samples on the left side (approx 40), then make the</v>
      </c>
    </row>
    <row r="12" spans="1:22" ht="18" customHeight="1" thickBot="1" x14ac:dyDescent="0.4">
      <c r="A12" s="613" t="s">
        <v>400</v>
      </c>
      <c r="B12" s="931" t="s">
        <v>401</v>
      </c>
      <c r="E12" s="265" t="s">
        <v>363</v>
      </c>
      <c r="G12" s="606"/>
      <c r="L12" s="942" t="s">
        <v>50</v>
      </c>
      <c r="M12" s="943" t="s">
        <v>2392</v>
      </c>
      <c r="V12" s="607" t="str">
        <f>IF(Comments!J13="","",Comments!J13)</f>
        <v>test.  If expanding the sample spacing is desired, consider expanding the length of</v>
      </c>
    </row>
    <row r="13" spans="1:22" ht="27.75" customHeight="1" thickBot="1" x14ac:dyDescent="0.4">
      <c r="A13" s="614" t="s">
        <v>77</v>
      </c>
      <c r="B13" s="590" t="s">
        <v>402</v>
      </c>
      <c r="E13" s="590" t="s">
        <v>364</v>
      </c>
      <c r="G13" s="606"/>
      <c r="L13" s="942" t="s">
        <v>222</v>
      </c>
      <c r="M13" s="943" t="s">
        <v>2403</v>
      </c>
      <c r="U13" s="615" t="s">
        <v>1115</v>
      </c>
      <c r="V13" s="607" t="str">
        <f>IF(Comments!J14="","",Comments!J14)</f>
        <v xml:space="preserve">the DMA at that point.  </v>
      </c>
    </row>
    <row r="14" spans="1:22" ht="18" customHeight="1" thickBot="1" x14ac:dyDescent="0.4">
      <c r="A14" s="614" t="s">
        <v>75</v>
      </c>
      <c r="B14" s="590" t="s">
        <v>365</v>
      </c>
      <c r="E14" s="590" t="s">
        <v>186</v>
      </c>
      <c r="G14" s="606"/>
      <c r="L14" s="942" t="s">
        <v>2393</v>
      </c>
      <c r="M14" s="943" t="s">
        <v>2404</v>
      </c>
      <c r="V14" s="607" t="str">
        <f>IF(Comments!J15="","",Comments!J15)</f>
        <v/>
      </c>
    </row>
    <row r="15" spans="1:22" ht="18" customHeight="1" x14ac:dyDescent="0.35">
      <c r="A15" s="608"/>
      <c r="B15" s="590" t="s">
        <v>185</v>
      </c>
      <c r="E15" s="590"/>
      <c r="G15" s="606"/>
      <c r="L15" s="939" t="s">
        <v>2398</v>
      </c>
      <c r="M15" s="114"/>
      <c r="V15" s="607" t="str">
        <f>IF(Comments!J16="","",Comments!J16)</f>
        <v/>
      </c>
    </row>
    <row r="16" spans="1:22" ht="18" customHeight="1" x14ac:dyDescent="0.35">
      <c r="A16" s="614" t="s">
        <v>74</v>
      </c>
      <c r="B16" s="590" t="s">
        <v>403</v>
      </c>
      <c r="E16" s="590" t="s">
        <v>366</v>
      </c>
      <c r="G16" s="606"/>
      <c r="L16" s="930" t="s">
        <v>2399</v>
      </c>
      <c r="V16" s="607" t="str">
        <f>IF(Comments!J17="","",Comments!J17)</f>
        <v/>
      </c>
    </row>
    <row r="17" spans="1:22" ht="18" customHeight="1" x14ac:dyDescent="0.35">
      <c r="A17" s="614" t="s">
        <v>73</v>
      </c>
      <c r="B17" s="590" t="s">
        <v>404</v>
      </c>
      <c r="E17" s="590" t="s">
        <v>367</v>
      </c>
      <c r="G17" s="606"/>
      <c r="V17" s="607" t="str">
        <f>IF(Comments!J18="","",Comments!J18)</f>
        <v/>
      </c>
    </row>
    <row r="18" spans="1:22" ht="18" customHeight="1" x14ac:dyDescent="0.35">
      <c r="A18" s="614" t="s">
        <v>76</v>
      </c>
      <c r="B18" s="590" t="s">
        <v>368</v>
      </c>
      <c r="E18" s="590" t="s">
        <v>369</v>
      </c>
      <c r="G18" s="606"/>
      <c r="L18" s="932" t="s">
        <v>2401</v>
      </c>
      <c r="V18" s="607" t="str">
        <f>IF(Comments!J19="","",Comments!J19)</f>
        <v/>
      </c>
    </row>
    <row r="19" spans="1:22" ht="18" customHeight="1" thickBot="1" x14ac:dyDescent="0.4">
      <c r="A19" s="619"/>
      <c r="B19" s="620"/>
      <c r="C19" s="620"/>
      <c r="D19" s="620"/>
      <c r="E19" s="620"/>
      <c r="F19" s="620"/>
      <c r="G19" s="621"/>
      <c r="L19" s="932" t="s">
        <v>2402</v>
      </c>
      <c r="V19" s="607" t="str">
        <f>IF(Comments!J20="","",Comments!J20)</f>
        <v/>
      </c>
    </row>
    <row r="20" spans="1:22" ht="18" customHeight="1" thickBot="1" x14ac:dyDescent="0.4">
      <c r="A20" s="616" t="s">
        <v>370</v>
      </c>
      <c r="E20" s="590"/>
      <c r="G20" s="606"/>
      <c r="L20" s="940" t="s">
        <v>2387</v>
      </c>
      <c r="M20" s="941" t="s">
        <v>2388</v>
      </c>
      <c r="V20" s="607" t="str">
        <f>IF(Comments!J21="","",Comments!J21)</f>
        <v/>
      </c>
    </row>
    <row r="21" spans="1:22" ht="18" customHeight="1" thickBot="1" x14ac:dyDescent="0.4">
      <c r="A21" s="608"/>
      <c r="E21" s="590"/>
      <c r="G21" s="606"/>
      <c r="L21" s="942" t="s">
        <v>50</v>
      </c>
      <c r="M21" s="943" t="s">
        <v>2394</v>
      </c>
      <c r="V21" s="607" t="str">
        <f>IF(Comments!J22="","",Comments!J22)</f>
        <v/>
      </c>
    </row>
    <row r="22" spans="1:22" ht="18" customHeight="1" thickBot="1" x14ac:dyDescent="0.4">
      <c r="A22" s="617" t="s">
        <v>409</v>
      </c>
      <c r="B22" s="618" t="s">
        <v>71</v>
      </c>
      <c r="C22" s="618" t="s">
        <v>72</v>
      </c>
      <c r="D22" s="265" t="s">
        <v>371</v>
      </c>
      <c r="E22" s="590"/>
      <c r="G22" s="606"/>
      <c r="L22" s="942" t="s">
        <v>222</v>
      </c>
      <c r="M22" s="943" t="s">
        <v>2395</v>
      </c>
      <c r="V22" s="607" t="str">
        <f>IF(Comments!J23="","",Comments!J23)</f>
        <v/>
      </c>
    </row>
    <row r="23" spans="1:22" ht="18" customHeight="1" thickBot="1" x14ac:dyDescent="0.4">
      <c r="A23" s="608" t="s">
        <v>372</v>
      </c>
      <c r="B23" s="590" t="s">
        <v>73</v>
      </c>
      <c r="C23" s="590" t="s">
        <v>373</v>
      </c>
      <c r="D23" s="590" t="s">
        <v>374</v>
      </c>
      <c r="E23" s="590"/>
      <c r="G23" s="606"/>
      <c r="L23" s="942" t="s">
        <v>223</v>
      </c>
      <c r="M23" s="943" t="s">
        <v>2396</v>
      </c>
      <c r="V23" s="607" t="e">
        <f>IF(Comments!#REF!="","",Comments!#REF!)</f>
        <v>#REF!</v>
      </c>
    </row>
    <row r="24" spans="1:22" ht="18" customHeight="1" x14ac:dyDescent="0.35">
      <c r="A24" s="608"/>
      <c r="B24" s="590" t="s">
        <v>74</v>
      </c>
      <c r="C24" s="590" t="s">
        <v>373</v>
      </c>
      <c r="D24" s="590" t="s">
        <v>374</v>
      </c>
      <c r="E24" s="590"/>
      <c r="G24" s="606"/>
      <c r="V24" s="607" t="e">
        <f>IF(Comments!#REF!="","",Comments!#REF!)</f>
        <v>#REF!</v>
      </c>
    </row>
    <row r="25" spans="1:22" ht="18" customHeight="1" x14ac:dyDescent="0.35">
      <c r="A25" s="608"/>
      <c r="B25" s="590" t="s">
        <v>75</v>
      </c>
      <c r="C25" s="590" t="s">
        <v>373</v>
      </c>
      <c r="D25" s="590" t="s">
        <v>374</v>
      </c>
      <c r="E25" s="590"/>
      <c r="G25" s="606"/>
      <c r="V25" s="607" t="e">
        <f>IF(Comments!#REF!="","",Comments!#REF!)</f>
        <v>#REF!</v>
      </c>
    </row>
    <row r="26" spans="1:22" ht="18" customHeight="1" x14ac:dyDescent="0.35">
      <c r="A26" s="608"/>
      <c r="B26" s="590" t="s">
        <v>76</v>
      </c>
      <c r="C26" s="590" t="s">
        <v>375</v>
      </c>
      <c r="D26" s="590" t="s">
        <v>376</v>
      </c>
      <c r="E26" s="590"/>
      <c r="G26" s="606"/>
      <c r="V26" s="607" t="str">
        <f>IF(Comments!J24="","",Comments!J24)</f>
        <v/>
      </c>
    </row>
    <row r="27" spans="1:22" ht="18" customHeight="1" x14ac:dyDescent="0.35">
      <c r="A27" s="608" t="s">
        <v>377</v>
      </c>
      <c r="B27" s="590" t="s">
        <v>73</v>
      </c>
      <c r="C27" s="590" t="s">
        <v>378</v>
      </c>
      <c r="D27" s="590" t="s">
        <v>379</v>
      </c>
      <c r="E27" s="590"/>
      <c r="G27" s="606"/>
      <c r="V27" s="607" t="str">
        <f>IF(Comments!J25="","",Comments!J25)</f>
        <v/>
      </c>
    </row>
    <row r="28" spans="1:22" ht="18" customHeight="1" x14ac:dyDescent="0.35">
      <c r="A28" s="608"/>
      <c r="B28" s="590" t="s">
        <v>74</v>
      </c>
      <c r="C28" s="590" t="s">
        <v>378</v>
      </c>
      <c r="D28" s="590" t="s">
        <v>379</v>
      </c>
      <c r="E28" s="590"/>
      <c r="G28" s="606"/>
      <c r="V28" s="607" t="str">
        <f>IF(Comments!J26="","",Comments!J26)</f>
        <v/>
      </c>
    </row>
    <row r="29" spans="1:22" ht="18" customHeight="1" x14ac:dyDescent="0.35">
      <c r="A29" s="608"/>
      <c r="B29" s="590" t="s">
        <v>75</v>
      </c>
      <c r="C29" s="590" t="s">
        <v>378</v>
      </c>
      <c r="D29" s="590" t="s">
        <v>379</v>
      </c>
      <c r="E29" s="590"/>
      <c r="G29" s="606"/>
      <c r="V29" s="607" t="str">
        <f>IF(Comments!J27="","",Comments!J27)</f>
        <v/>
      </c>
    </row>
    <row r="30" spans="1:22" ht="18" customHeight="1" x14ac:dyDescent="0.35">
      <c r="A30" s="608"/>
      <c r="B30" s="590" t="s">
        <v>76</v>
      </c>
      <c r="C30" s="590" t="s">
        <v>380</v>
      </c>
      <c r="D30" s="590" t="s">
        <v>381</v>
      </c>
      <c r="E30" s="590"/>
      <c r="G30" s="606"/>
      <c r="V30" s="607" t="str">
        <f>IF(Comments!J28="","",Comments!J28)</f>
        <v/>
      </c>
    </row>
    <row r="31" spans="1:22" ht="18" customHeight="1" x14ac:dyDescent="0.35">
      <c r="A31" s="608" t="s">
        <v>382</v>
      </c>
      <c r="B31" s="590" t="s">
        <v>73</v>
      </c>
      <c r="C31" s="590" t="s">
        <v>383</v>
      </c>
      <c r="D31" s="590" t="s">
        <v>381</v>
      </c>
      <c r="E31" s="590"/>
      <c r="G31" s="606"/>
      <c r="V31" s="607" t="str">
        <f>IF(Comments!J29="","",Comments!J29)</f>
        <v/>
      </c>
    </row>
    <row r="32" spans="1:22" ht="18" customHeight="1" x14ac:dyDescent="0.35">
      <c r="A32" s="608"/>
      <c r="B32" s="590" t="s">
        <v>74</v>
      </c>
      <c r="C32" s="590" t="s">
        <v>383</v>
      </c>
      <c r="D32" s="590" t="s">
        <v>381</v>
      </c>
      <c r="E32" s="590"/>
      <c r="G32" s="606"/>
    </row>
    <row r="33" spans="1:7" ht="18" customHeight="1" x14ac:dyDescent="0.35">
      <c r="A33" s="608"/>
      <c r="B33" s="590" t="s">
        <v>75</v>
      </c>
      <c r="C33" s="590" t="s">
        <v>383</v>
      </c>
      <c r="D33" s="590" t="s">
        <v>381</v>
      </c>
      <c r="E33" s="590"/>
      <c r="G33" s="606"/>
    </row>
    <row r="34" spans="1:7" ht="18" customHeight="1" x14ac:dyDescent="0.35">
      <c r="A34" s="608"/>
      <c r="B34" s="590" t="s">
        <v>76</v>
      </c>
      <c r="C34" s="590" t="s">
        <v>384</v>
      </c>
      <c r="D34" s="590" t="s">
        <v>385</v>
      </c>
      <c r="E34" s="590"/>
      <c r="G34" s="606"/>
    </row>
    <row r="35" spans="1:7" ht="18" customHeight="1" x14ac:dyDescent="0.35">
      <c r="A35" s="608" t="s">
        <v>386</v>
      </c>
      <c r="B35" s="590" t="s">
        <v>76</v>
      </c>
      <c r="C35" s="590" t="s">
        <v>387</v>
      </c>
      <c r="D35" s="590" t="s">
        <v>385</v>
      </c>
      <c r="E35" s="590"/>
      <c r="G35" s="606"/>
    </row>
    <row r="36" spans="1:7" ht="18" customHeight="1" x14ac:dyDescent="0.35">
      <c r="A36" s="608"/>
      <c r="B36" s="590" t="s">
        <v>73</v>
      </c>
      <c r="C36" s="590" t="s">
        <v>388</v>
      </c>
      <c r="D36" s="590" t="s">
        <v>381</v>
      </c>
      <c r="E36" s="590"/>
      <c r="G36" s="606"/>
    </row>
    <row r="37" spans="1:7" ht="18" customHeight="1" x14ac:dyDescent="0.35">
      <c r="A37" s="608"/>
      <c r="B37" s="590" t="s">
        <v>75</v>
      </c>
      <c r="C37" s="590" t="s">
        <v>388</v>
      </c>
      <c r="D37" s="590" t="s">
        <v>381</v>
      </c>
      <c r="E37" s="590"/>
      <c r="G37" s="606"/>
    </row>
    <row r="38" spans="1:7" ht="18" customHeight="1" x14ac:dyDescent="0.35">
      <c r="A38" s="608"/>
      <c r="B38" s="590" t="s">
        <v>74</v>
      </c>
      <c r="C38" s="590" t="s">
        <v>389</v>
      </c>
      <c r="D38" s="590" t="s">
        <v>390</v>
      </c>
      <c r="E38" s="590"/>
      <c r="G38" s="606"/>
    </row>
    <row r="39" spans="1:7" ht="18" customHeight="1" x14ac:dyDescent="0.35">
      <c r="A39" s="608"/>
      <c r="B39" s="590" t="s">
        <v>77</v>
      </c>
      <c r="C39" s="590" t="s">
        <v>389</v>
      </c>
      <c r="D39" s="590" t="s">
        <v>390</v>
      </c>
      <c r="E39" s="590"/>
      <c r="G39" s="606"/>
    </row>
    <row r="40" spans="1:7" ht="18" customHeight="1" x14ac:dyDescent="0.35">
      <c r="A40" s="608" t="s">
        <v>391</v>
      </c>
      <c r="B40" s="590" t="s">
        <v>77</v>
      </c>
      <c r="C40" s="590" t="s">
        <v>392</v>
      </c>
      <c r="D40" s="590" t="s">
        <v>374</v>
      </c>
      <c r="E40" s="590"/>
      <c r="G40" s="606"/>
    </row>
    <row r="41" spans="1:7" ht="18" customHeight="1" x14ac:dyDescent="0.35">
      <c r="A41" s="608"/>
      <c r="E41" s="590"/>
      <c r="G41" s="606"/>
    </row>
    <row r="42" spans="1:7" ht="18" customHeight="1" thickBot="1" x14ac:dyDescent="0.4">
      <c r="A42" s="619"/>
      <c r="B42" s="620"/>
      <c r="C42" s="620"/>
      <c r="D42" s="620"/>
      <c r="E42" s="620"/>
      <c r="F42" s="620"/>
      <c r="G42" s="621"/>
    </row>
    <row r="43" spans="1:7" ht="18" customHeight="1" x14ac:dyDescent="0.35">
      <c r="E43" s="590"/>
    </row>
    <row r="44" spans="1:7" ht="18" customHeight="1" thickBot="1" x14ac:dyDescent="0.4"/>
    <row r="45" spans="1:7" ht="18" customHeight="1" x14ac:dyDescent="0.35">
      <c r="A45" s="622" t="s">
        <v>199</v>
      </c>
      <c r="B45" s="610"/>
      <c r="C45" s="610"/>
      <c r="D45" s="610"/>
      <c r="E45" s="623"/>
      <c r="F45" s="610"/>
      <c r="G45" s="611"/>
    </row>
    <row r="46" spans="1:7" ht="41.5" customHeight="1" thickBot="1" x14ac:dyDescent="0.4">
      <c r="A46" s="1050" t="s">
        <v>1116</v>
      </c>
      <c r="B46" s="1051"/>
      <c r="C46" s="1051"/>
      <c r="D46" s="1051"/>
      <c r="E46" s="1051"/>
      <c r="F46" s="1051"/>
      <c r="G46" s="1052"/>
    </row>
    <row r="47" spans="1:7" ht="18" customHeight="1" thickBot="1" x14ac:dyDescent="0.4"/>
    <row r="48" spans="1:7" ht="18" customHeight="1" x14ac:dyDescent="0.35">
      <c r="A48" s="622" t="s">
        <v>200</v>
      </c>
      <c r="B48" s="610"/>
      <c r="C48" s="610"/>
      <c r="D48" s="610"/>
      <c r="E48" s="623"/>
      <c r="F48" s="610"/>
      <c r="G48" s="611"/>
    </row>
    <row r="49" spans="1:13" ht="18" customHeight="1" x14ac:dyDescent="0.35">
      <c r="A49" s="616" t="s">
        <v>188</v>
      </c>
      <c r="G49" s="606"/>
      <c r="L49" s="944"/>
      <c r="M49" s="114"/>
    </row>
    <row r="50" spans="1:13" ht="18" customHeight="1" x14ac:dyDescent="0.35">
      <c r="A50" s="608" t="s">
        <v>189</v>
      </c>
      <c r="G50" s="606"/>
      <c r="L50" s="944"/>
      <c r="M50" s="114"/>
    </row>
    <row r="51" spans="1:13" ht="18" customHeight="1" x14ac:dyDescent="0.35">
      <c r="A51" s="608" t="s">
        <v>190</v>
      </c>
      <c r="G51" s="606"/>
      <c r="L51" s="945"/>
      <c r="M51" s="946"/>
    </row>
    <row r="52" spans="1:13" ht="18" customHeight="1" x14ac:dyDescent="0.35">
      <c r="A52" s="616" t="s">
        <v>191</v>
      </c>
      <c r="G52" s="606"/>
      <c r="L52" s="947"/>
      <c r="M52" s="946"/>
    </row>
    <row r="53" spans="1:13" ht="18" customHeight="1" x14ac:dyDescent="0.35">
      <c r="A53" s="608" t="s">
        <v>192</v>
      </c>
      <c r="G53" s="606"/>
      <c r="L53" s="948"/>
      <c r="M53" s="948"/>
    </row>
    <row r="54" spans="1:13" ht="18" customHeight="1" x14ac:dyDescent="0.35">
      <c r="A54" s="608" t="s">
        <v>193</v>
      </c>
      <c r="G54" s="606"/>
      <c r="L54" s="949"/>
      <c r="M54" s="949"/>
    </row>
    <row r="55" spans="1:13" ht="18" customHeight="1" x14ac:dyDescent="0.35">
      <c r="A55" s="616" t="s">
        <v>194</v>
      </c>
      <c r="G55" s="606"/>
      <c r="L55" s="949"/>
      <c r="M55" s="949"/>
    </row>
    <row r="56" spans="1:13" ht="18" customHeight="1" x14ac:dyDescent="0.35">
      <c r="A56" s="608" t="s">
        <v>195</v>
      </c>
      <c r="G56" s="606"/>
      <c r="L56" s="949"/>
      <c r="M56" s="949"/>
    </row>
    <row r="57" spans="1:13" ht="18" customHeight="1" x14ac:dyDescent="0.35">
      <c r="A57" s="608" t="s">
        <v>1117</v>
      </c>
      <c r="G57" s="606"/>
      <c r="L57" s="947"/>
      <c r="M57" s="946"/>
    </row>
    <row r="58" spans="1:13" ht="18" customHeight="1" x14ac:dyDescent="0.35">
      <c r="A58" s="608" t="s">
        <v>196</v>
      </c>
      <c r="G58" s="606"/>
      <c r="L58" s="947"/>
      <c r="M58" s="946"/>
    </row>
    <row r="59" spans="1:13" ht="18" customHeight="1" x14ac:dyDescent="0.35">
      <c r="A59" s="608" t="s">
        <v>197</v>
      </c>
      <c r="G59" s="606"/>
      <c r="L59" s="947"/>
      <c r="M59" s="946"/>
    </row>
    <row r="60" spans="1:13" ht="18" customHeight="1" thickBot="1" x14ac:dyDescent="0.4">
      <c r="A60" s="619" t="s">
        <v>198</v>
      </c>
      <c r="B60" s="620"/>
      <c r="C60" s="620"/>
      <c r="D60" s="620"/>
      <c r="E60" s="624"/>
      <c r="F60" s="620"/>
      <c r="G60" s="621"/>
      <c r="L60" s="945"/>
      <c r="M60" s="946"/>
    </row>
    <row r="61" spans="1:13" ht="18" customHeight="1" x14ac:dyDescent="0.35">
      <c r="L61" s="945"/>
      <c r="M61" s="946"/>
    </row>
    <row r="62" spans="1:13" ht="18" customHeight="1" x14ac:dyDescent="0.35">
      <c r="L62" s="948"/>
      <c r="M62" s="948"/>
    </row>
    <row r="63" spans="1:13" ht="18" customHeight="1" x14ac:dyDescent="0.35">
      <c r="L63" s="949"/>
      <c r="M63" s="949"/>
    </row>
    <row r="64" spans="1:13" ht="18" customHeight="1" x14ac:dyDescent="0.35">
      <c r="L64" s="949"/>
      <c r="M64" s="949"/>
    </row>
    <row r="65" spans="12:13" ht="18" customHeight="1" x14ac:dyDescent="0.35">
      <c r="L65" s="949"/>
      <c r="M65" s="949"/>
    </row>
    <row r="66" spans="12:13" ht="18" customHeight="1" x14ac:dyDescent="0.35">
      <c r="L66" s="592"/>
      <c r="M66" s="592"/>
    </row>
    <row r="67" spans="12:13" ht="18" customHeight="1" x14ac:dyDescent="0.35">
      <c r="L67" s="592"/>
      <c r="M67" s="592"/>
    </row>
    <row r="68" spans="12:13" ht="18" customHeight="1" x14ac:dyDescent="0.35">
      <c r="L68" s="592"/>
      <c r="M68" s="592"/>
    </row>
    <row r="69" spans="12:13" ht="18" customHeight="1" x14ac:dyDescent="0.35">
      <c r="L69" s="592"/>
      <c r="M69" s="592"/>
    </row>
    <row r="70" spans="12:13" ht="18" customHeight="1" x14ac:dyDescent="0.35">
      <c r="L70" s="592"/>
      <c r="M70" s="592"/>
    </row>
    <row r="71" spans="12:13" ht="18" customHeight="1" x14ac:dyDescent="0.35">
      <c r="L71" s="592"/>
      <c r="M71" s="592"/>
    </row>
    <row r="72" spans="12:13" ht="18" customHeight="1" x14ac:dyDescent="0.35">
      <c r="L72" s="592"/>
      <c r="M72" s="592"/>
    </row>
    <row r="73" spans="12:13" ht="18" customHeight="1" x14ac:dyDescent="0.35">
      <c r="L73" s="592"/>
      <c r="M73" s="592"/>
    </row>
    <row r="74" spans="12:13" ht="18" customHeight="1" x14ac:dyDescent="0.35">
      <c r="L74" s="592"/>
      <c r="M74" s="592"/>
    </row>
    <row r="75" spans="12:13" ht="18" customHeight="1" x14ac:dyDescent="0.35">
      <c r="L75" s="592"/>
      <c r="M75" s="592"/>
    </row>
    <row r="76" spans="12:13" ht="18" customHeight="1" x14ac:dyDescent="0.35">
      <c r="L76" s="592"/>
      <c r="M76" s="592"/>
    </row>
    <row r="88" spans="8:8" ht="18" customHeight="1" x14ac:dyDescent="0.35">
      <c r="H88" s="625"/>
    </row>
    <row r="89" spans="8:8" ht="18" customHeight="1" x14ac:dyDescent="0.35">
      <c r="H89" s="625"/>
    </row>
    <row r="90" spans="8:8" ht="18" customHeight="1" x14ac:dyDescent="0.35">
      <c r="H90" s="625"/>
    </row>
    <row r="91" spans="8:8" ht="18" customHeight="1" x14ac:dyDescent="0.35">
      <c r="H91" s="625"/>
    </row>
    <row r="92" spans="8:8" ht="18" customHeight="1" x14ac:dyDescent="0.35">
      <c r="H92" s="625"/>
    </row>
    <row r="93" spans="8:8" ht="18" customHeight="1" x14ac:dyDescent="0.35">
      <c r="H93" s="625"/>
    </row>
    <row r="94" spans="8:8" ht="18" customHeight="1" x14ac:dyDescent="0.35">
      <c r="H94" s="625"/>
    </row>
    <row r="95" spans="8:8" ht="18" customHeight="1" x14ac:dyDescent="0.35">
      <c r="H95" s="625"/>
    </row>
    <row r="96" spans="8:8" ht="18" customHeight="1" x14ac:dyDescent="0.35">
      <c r="H96" s="625"/>
    </row>
    <row r="97" spans="8:8" ht="18" customHeight="1" x14ac:dyDescent="0.35">
      <c r="H97" s="625"/>
    </row>
    <row r="98" spans="8:8" ht="18" customHeight="1" x14ac:dyDescent="0.35">
      <c r="H98" s="625"/>
    </row>
    <row r="99" spans="8:8" ht="18" customHeight="1" x14ac:dyDescent="0.35">
      <c r="H99" s="625"/>
    </row>
    <row r="100" spans="8:8" ht="18" customHeight="1" x14ac:dyDescent="0.35">
      <c r="H100" s="625"/>
    </row>
    <row r="101" spans="8:8" ht="18" customHeight="1" x14ac:dyDescent="0.35">
      <c r="H101" s="625"/>
    </row>
    <row r="102" spans="8:8" ht="18" customHeight="1" x14ac:dyDescent="0.35">
      <c r="H102" s="625"/>
    </row>
    <row r="103" spans="8:8" ht="18" customHeight="1" x14ac:dyDescent="0.35">
      <c r="H103" s="625"/>
    </row>
    <row r="104" spans="8:8" ht="18" customHeight="1" x14ac:dyDescent="0.35">
      <c r="H104" s="625"/>
    </row>
    <row r="105" spans="8:8" ht="18" customHeight="1" x14ac:dyDescent="0.35">
      <c r="H105" s="625"/>
    </row>
    <row r="106" spans="8:8" ht="18" customHeight="1" x14ac:dyDescent="0.35">
      <c r="H106" s="625"/>
    </row>
    <row r="107" spans="8:8" ht="18" customHeight="1" x14ac:dyDescent="0.35">
      <c r="H107" s="625"/>
    </row>
    <row r="108" spans="8:8" ht="18" customHeight="1" x14ac:dyDescent="0.35">
      <c r="H108" s="625"/>
    </row>
    <row r="109" spans="8:8" ht="18" customHeight="1" x14ac:dyDescent="0.35">
      <c r="H109" s="625"/>
    </row>
    <row r="110" spans="8:8" ht="18" customHeight="1" x14ac:dyDescent="0.35">
      <c r="H110" s="625"/>
    </row>
    <row r="111" spans="8:8" ht="18" customHeight="1" x14ac:dyDescent="0.35">
      <c r="H111" s="625"/>
    </row>
    <row r="112" spans="8:8" ht="18" customHeight="1" x14ac:dyDescent="0.35">
      <c r="H112" s="625"/>
    </row>
    <row r="113" spans="8:8" ht="18" customHeight="1" x14ac:dyDescent="0.35">
      <c r="H113" s="625"/>
    </row>
    <row r="114" spans="8:8" ht="18" customHeight="1" x14ac:dyDescent="0.35">
      <c r="H114" s="625"/>
    </row>
    <row r="115" spans="8:8" ht="18" customHeight="1" x14ac:dyDescent="0.35">
      <c r="H115" s="625"/>
    </row>
    <row r="116" spans="8:8" ht="18" customHeight="1" x14ac:dyDescent="0.35">
      <c r="H116" s="625"/>
    </row>
    <row r="117" spans="8:8" ht="18" customHeight="1" x14ac:dyDescent="0.35">
      <c r="H117" s="625"/>
    </row>
    <row r="118" spans="8:8" ht="18" customHeight="1" x14ac:dyDescent="0.35">
      <c r="H118" s="625"/>
    </row>
    <row r="119" spans="8:8" ht="18" customHeight="1" x14ac:dyDescent="0.35">
      <c r="H119" s="625"/>
    </row>
    <row r="120" spans="8:8" ht="18" customHeight="1" x14ac:dyDescent="0.35">
      <c r="H120" s="625"/>
    </row>
    <row r="121" spans="8:8" ht="18" customHeight="1" x14ac:dyDescent="0.35">
      <c r="H121" s="625"/>
    </row>
    <row r="122" spans="8:8" ht="18" customHeight="1" x14ac:dyDescent="0.35">
      <c r="H122" s="625"/>
    </row>
    <row r="123" spans="8:8" ht="18" customHeight="1" x14ac:dyDescent="0.35">
      <c r="H123" s="625"/>
    </row>
    <row r="124" spans="8:8" ht="18" customHeight="1" x14ac:dyDescent="0.35">
      <c r="H124" s="625"/>
    </row>
    <row r="125" spans="8:8" ht="18" customHeight="1" x14ac:dyDescent="0.35">
      <c r="H125" s="625"/>
    </row>
    <row r="126" spans="8:8" ht="18" customHeight="1" x14ac:dyDescent="0.35">
      <c r="H126" s="625"/>
    </row>
    <row r="127" spans="8:8" ht="18" customHeight="1" x14ac:dyDescent="0.35">
      <c r="H127" s="625"/>
    </row>
    <row r="128" spans="8:8" ht="18" customHeight="1" x14ac:dyDescent="0.35">
      <c r="H128" s="625"/>
    </row>
    <row r="129" spans="8:8" ht="18" customHeight="1" x14ac:dyDescent="0.35">
      <c r="H129" s="625"/>
    </row>
    <row r="130" spans="8:8" ht="18" customHeight="1" x14ac:dyDescent="0.35">
      <c r="H130" s="625"/>
    </row>
    <row r="131" spans="8:8" ht="18" customHeight="1" x14ac:dyDescent="0.35">
      <c r="H131" s="625"/>
    </row>
    <row r="132" spans="8:8" ht="18" customHeight="1" x14ac:dyDescent="0.35">
      <c r="H132" s="625"/>
    </row>
    <row r="133" spans="8:8" ht="18" customHeight="1" x14ac:dyDescent="0.35">
      <c r="H133" s="625"/>
    </row>
    <row r="134" spans="8:8" ht="18" customHeight="1" x14ac:dyDescent="0.35">
      <c r="H134" s="625"/>
    </row>
    <row r="135" spans="8:8" ht="18" customHeight="1" x14ac:dyDescent="0.35">
      <c r="H135" s="625"/>
    </row>
    <row r="136" spans="8:8" ht="18" customHeight="1" x14ac:dyDescent="0.35">
      <c r="H136" s="625"/>
    </row>
    <row r="137" spans="8:8" ht="18" customHeight="1" x14ac:dyDescent="0.35">
      <c r="H137" s="625"/>
    </row>
    <row r="138" spans="8:8" ht="18" customHeight="1" x14ac:dyDescent="0.35">
      <c r="H138" s="625"/>
    </row>
    <row r="139" spans="8:8" ht="18" customHeight="1" x14ac:dyDescent="0.35">
      <c r="H139" s="625"/>
    </row>
    <row r="140" spans="8:8" ht="18" customHeight="1" x14ac:dyDescent="0.35">
      <c r="H140" s="625"/>
    </row>
    <row r="141" spans="8:8" ht="18" customHeight="1" x14ac:dyDescent="0.35">
      <c r="H141" s="625"/>
    </row>
    <row r="142" spans="8:8" ht="18" customHeight="1" x14ac:dyDescent="0.35">
      <c r="H142" s="625"/>
    </row>
    <row r="143" spans="8:8" ht="18" customHeight="1" x14ac:dyDescent="0.35">
      <c r="H143" s="625"/>
    </row>
    <row r="144" spans="8:8" ht="18" customHeight="1" x14ac:dyDescent="0.35">
      <c r="H144" s="625"/>
    </row>
    <row r="145" spans="8:8" ht="18" customHeight="1" x14ac:dyDescent="0.35">
      <c r="H145" s="625"/>
    </row>
    <row r="146" spans="8:8" ht="18" customHeight="1" x14ac:dyDescent="0.35">
      <c r="H146" s="625"/>
    </row>
    <row r="147" spans="8:8" ht="18" customHeight="1" x14ac:dyDescent="0.35">
      <c r="H147" s="625"/>
    </row>
    <row r="148" spans="8:8" ht="18" customHeight="1" x14ac:dyDescent="0.35">
      <c r="H148" s="625"/>
    </row>
    <row r="149" spans="8:8" ht="18" customHeight="1" x14ac:dyDescent="0.35">
      <c r="H149" s="625"/>
    </row>
    <row r="150" spans="8:8" ht="18" customHeight="1" x14ac:dyDescent="0.35">
      <c r="H150" s="625"/>
    </row>
    <row r="151" spans="8:8" ht="18" customHeight="1" x14ac:dyDescent="0.35">
      <c r="H151" s="625"/>
    </row>
    <row r="152" spans="8:8" ht="18" customHeight="1" x14ac:dyDescent="0.35">
      <c r="H152" s="625"/>
    </row>
    <row r="153" spans="8:8" ht="18" customHeight="1" x14ac:dyDescent="0.35">
      <c r="H153" s="625"/>
    </row>
    <row r="154" spans="8:8" ht="18" customHeight="1" x14ac:dyDescent="0.35">
      <c r="H154" s="625"/>
    </row>
    <row r="155" spans="8:8" ht="18" customHeight="1" x14ac:dyDescent="0.35">
      <c r="H155" s="625"/>
    </row>
    <row r="156" spans="8:8" ht="18" customHeight="1" x14ac:dyDescent="0.35">
      <c r="H156" s="625"/>
    </row>
    <row r="157" spans="8:8" ht="18" customHeight="1" x14ac:dyDescent="0.35">
      <c r="H157" s="625"/>
    </row>
    <row r="158" spans="8:8" ht="18" customHeight="1" x14ac:dyDescent="0.35">
      <c r="H158" s="625"/>
    </row>
    <row r="159" spans="8:8" ht="18" customHeight="1" x14ac:dyDescent="0.35">
      <c r="H159" s="625"/>
    </row>
    <row r="160" spans="8:8" ht="18" customHeight="1" x14ac:dyDescent="0.35">
      <c r="H160" s="625"/>
    </row>
    <row r="161" spans="8:8" ht="18" customHeight="1" x14ac:dyDescent="0.35">
      <c r="H161" s="625"/>
    </row>
    <row r="162" spans="8:8" ht="18" customHeight="1" x14ac:dyDescent="0.35">
      <c r="H162" s="625"/>
    </row>
    <row r="163" spans="8:8" ht="18" customHeight="1" x14ac:dyDescent="0.35">
      <c r="H163" s="625"/>
    </row>
    <row r="164" spans="8:8" ht="18" customHeight="1" x14ac:dyDescent="0.35">
      <c r="H164" s="625"/>
    </row>
    <row r="165" spans="8:8" ht="18" customHeight="1" x14ac:dyDescent="0.35">
      <c r="H165" s="625"/>
    </row>
    <row r="166" spans="8:8" ht="18" customHeight="1" x14ac:dyDescent="0.35">
      <c r="H166" s="625"/>
    </row>
    <row r="167" spans="8:8" ht="18" customHeight="1" x14ac:dyDescent="0.35">
      <c r="H167" s="625"/>
    </row>
    <row r="168" spans="8:8" ht="18" customHeight="1" x14ac:dyDescent="0.35">
      <c r="H168" s="625"/>
    </row>
    <row r="169" spans="8:8" ht="18" customHeight="1" x14ac:dyDescent="0.35">
      <c r="H169" s="625"/>
    </row>
    <row r="170" spans="8:8" ht="18" customHeight="1" x14ac:dyDescent="0.35">
      <c r="H170" s="625"/>
    </row>
    <row r="171" spans="8:8" ht="18" customHeight="1" x14ac:dyDescent="0.35">
      <c r="H171" s="625"/>
    </row>
    <row r="172" spans="8:8" ht="18" customHeight="1" x14ac:dyDescent="0.35">
      <c r="H172" s="625"/>
    </row>
    <row r="173" spans="8:8" ht="18" customHeight="1" x14ac:dyDescent="0.35">
      <c r="H173" s="625"/>
    </row>
    <row r="174" spans="8:8" ht="18" customHeight="1" x14ac:dyDescent="0.35">
      <c r="H174" s="625"/>
    </row>
    <row r="175" spans="8:8" ht="18" customHeight="1" x14ac:dyDescent="0.35">
      <c r="H175" s="625"/>
    </row>
    <row r="176" spans="8:8" ht="18" customHeight="1" x14ac:dyDescent="0.35">
      <c r="H176" s="625"/>
    </row>
    <row r="177" spans="8:8" ht="18" customHeight="1" x14ac:dyDescent="0.35">
      <c r="H177" s="625"/>
    </row>
    <row r="178" spans="8:8" ht="18" customHeight="1" x14ac:dyDescent="0.35">
      <c r="H178" s="625"/>
    </row>
    <row r="179" spans="8:8" ht="18" customHeight="1" x14ac:dyDescent="0.35">
      <c r="H179" s="625"/>
    </row>
    <row r="180" spans="8:8" ht="18" customHeight="1" x14ac:dyDescent="0.35">
      <c r="H180" s="625"/>
    </row>
    <row r="181" spans="8:8" ht="18" customHeight="1" x14ac:dyDescent="0.35">
      <c r="H181" s="625"/>
    </row>
    <row r="182" spans="8:8" ht="18" customHeight="1" x14ac:dyDescent="0.35">
      <c r="H182" s="625"/>
    </row>
    <row r="183" spans="8:8" ht="18" customHeight="1" x14ac:dyDescent="0.35">
      <c r="H183" s="625"/>
    </row>
    <row r="184" spans="8:8" ht="18" customHeight="1" x14ac:dyDescent="0.35">
      <c r="H184" s="625"/>
    </row>
    <row r="185" spans="8:8" ht="18" customHeight="1" x14ac:dyDescent="0.35">
      <c r="H185" s="625"/>
    </row>
    <row r="186" spans="8:8" ht="18" customHeight="1" x14ac:dyDescent="0.35">
      <c r="H186" s="625"/>
    </row>
    <row r="187" spans="8:8" ht="18" customHeight="1" x14ac:dyDescent="0.35">
      <c r="H187" s="625"/>
    </row>
    <row r="188" spans="8:8" ht="18" customHeight="1" x14ac:dyDescent="0.35">
      <c r="H188" s="625"/>
    </row>
    <row r="189" spans="8:8" ht="18" customHeight="1" x14ac:dyDescent="0.35">
      <c r="H189" s="625"/>
    </row>
    <row r="190" spans="8:8" ht="18" customHeight="1" x14ac:dyDescent="0.35">
      <c r="H190" s="625"/>
    </row>
    <row r="191" spans="8:8" ht="18" customHeight="1" x14ac:dyDescent="0.35">
      <c r="H191" s="625"/>
    </row>
    <row r="192" spans="8:8" ht="18" customHeight="1" x14ac:dyDescent="0.35">
      <c r="H192" s="625"/>
    </row>
    <row r="193" spans="8:8" ht="18" customHeight="1" x14ac:dyDescent="0.35">
      <c r="H193" s="625"/>
    </row>
    <row r="194" spans="8:8" ht="18" customHeight="1" x14ac:dyDescent="0.35">
      <c r="H194" s="625"/>
    </row>
    <row r="195" spans="8:8" ht="18" customHeight="1" x14ac:dyDescent="0.35">
      <c r="H195" s="625"/>
    </row>
    <row r="196" spans="8:8" ht="18" customHeight="1" x14ac:dyDescent="0.35">
      <c r="H196" s="625"/>
    </row>
    <row r="197" spans="8:8" ht="18" customHeight="1" x14ac:dyDescent="0.35">
      <c r="H197" s="625"/>
    </row>
    <row r="198" spans="8:8" ht="18" customHeight="1" x14ac:dyDescent="0.35">
      <c r="H198" s="625"/>
    </row>
    <row r="199" spans="8:8" ht="18" customHeight="1" x14ac:dyDescent="0.35">
      <c r="H199" s="625"/>
    </row>
    <row r="200" spans="8:8" ht="18" customHeight="1" x14ac:dyDescent="0.35">
      <c r="H200" s="625"/>
    </row>
    <row r="201" spans="8:8" ht="18" customHeight="1" x14ac:dyDescent="0.35">
      <c r="H201" s="625"/>
    </row>
    <row r="202" spans="8:8" ht="18" customHeight="1" x14ac:dyDescent="0.35">
      <c r="H202" s="625"/>
    </row>
    <row r="203" spans="8:8" ht="18" customHeight="1" x14ac:dyDescent="0.35">
      <c r="H203" s="625"/>
    </row>
    <row r="204" spans="8:8" ht="18" customHeight="1" x14ac:dyDescent="0.35">
      <c r="H204" s="625"/>
    </row>
    <row r="205" spans="8:8" ht="18" customHeight="1" x14ac:dyDescent="0.35">
      <c r="H205" s="625"/>
    </row>
    <row r="206" spans="8:8" ht="18" customHeight="1" x14ac:dyDescent="0.35">
      <c r="H206" s="625"/>
    </row>
    <row r="207" spans="8:8" ht="18" customHeight="1" x14ac:dyDescent="0.35">
      <c r="H207" s="625"/>
    </row>
    <row r="208" spans="8:8" ht="18" customHeight="1" x14ac:dyDescent="0.35">
      <c r="H208" s="625"/>
    </row>
    <row r="209" spans="8:8" ht="18" customHeight="1" x14ac:dyDescent="0.35">
      <c r="H209" s="625"/>
    </row>
    <row r="210" spans="8:8" ht="18" customHeight="1" x14ac:dyDescent="0.35">
      <c r="H210" s="625"/>
    </row>
    <row r="211" spans="8:8" ht="18" customHeight="1" x14ac:dyDescent="0.35">
      <c r="H211" s="625"/>
    </row>
    <row r="212" spans="8:8" ht="18" customHeight="1" x14ac:dyDescent="0.35">
      <c r="H212" s="625"/>
    </row>
    <row r="213" spans="8:8" ht="18" customHeight="1" x14ac:dyDescent="0.35">
      <c r="H213" s="625"/>
    </row>
    <row r="214" spans="8:8" ht="18" customHeight="1" x14ac:dyDescent="0.35">
      <c r="H214" s="625"/>
    </row>
    <row r="215" spans="8:8" ht="18" customHeight="1" x14ac:dyDescent="0.35">
      <c r="H215" s="625"/>
    </row>
    <row r="216" spans="8:8" ht="18" customHeight="1" x14ac:dyDescent="0.35">
      <c r="H216" s="625"/>
    </row>
    <row r="217" spans="8:8" ht="18" customHeight="1" x14ac:dyDescent="0.35">
      <c r="H217" s="625"/>
    </row>
    <row r="218" spans="8:8" ht="18" customHeight="1" x14ac:dyDescent="0.35">
      <c r="H218" s="625"/>
    </row>
    <row r="219" spans="8:8" ht="18" customHeight="1" x14ac:dyDescent="0.35">
      <c r="H219" s="625"/>
    </row>
    <row r="220" spans="8:8" ht="18" customHeight="1" x14ac:dyDescent="0.35">
      <c r="H220" s="625"/>
    </row>
    <row r="221" spans="8:8" ht="18" customHeight="1" x14ac:dyDescent="0.35">
      <c r="H221" s="625"/>
    </row>
    <row r="222" spans="8:8" ht="18" customHeight="1" x14ac:dyDescent="0.35">
      <c r="H222" s="625"/>
    </row>
    <row r="223" spans="8:8" ht="18" customHeight="1" x14ac:dyDescent="0.35">
      <c r="H223" s="625"/>
    </row>
    <row r="224" spans="8:8" ht="18" customHeight="1" x14ac:dyDescent="0.35">
      <c r="H224" s="625"/>
    </row>
    <row r="225" spans="8:8" ht="18" customHeight="1" x14ac:dyDescent="0.35">
      <c r="H225" s="625"/>
    </row>
    <row r="226" spans="8:8" ht="18" customHeight="1" x14ac:dyDescent="0.35">
      <c r="H226" s="625"/>
    </row>
    <row r="227" spans="8:8" ht="18" customHeight="1" x14ac:dyDescent="0.35">
      <c r="H227" s="625"/>
    </row>
    <row r="228" spans="8:8" ht="18" customHeight="1" x14ac:dyDescent="0.35">
      <c r="H228" s="625"/>
    </row>
    <row r="229" spans="8:8" ht="18" customHeight="1" x14ac:dyDescent="0.35">
      <c r="H229" s="625"/>
    </row>
    <row r="230" spans="8:8" ht="18" customHeight="1" x14ac:dyDescent="0.35">
      <c r="H230" s="625"/>
    </row>
    <row r="231" spans="8:8" ht="18" customHeight="1" x14ac:dyDescent="0.35">
      <c r="H231" s="625"/>
    </row>
    <row r="232" spans="8:8" ht="18" customHeight="1" x14ac:dyDescent="0.35">
      <c r="H232" s="625"/>
    </row>
    <row r="233" spans="8:8" ht="18" customHeight="1" x14ac:dyDescent="0.35">
      <c r="H233" s="625"/>
    </row>
    <row r="234" spans="8:8" ht="18" customHeight="1" x14ac:dyDescent="0.35">
      <c r="H234" s="625"/>
    </row>
    <row r="235" spans="8:8" ht="18" customHeight="1" x14ac:dyDescent="0.35">
      <c r="H235" s="625"/>
    </row>
    <row r="236" spans="8:8" ht="18" customHeight="1" x14ac:dyDescent="0.35">
      <c r="H236" s="625"/>
    </row>
    <row r="237" spans="8:8" ht="18" customHeight="1" x14ac:dyDescent="0.35">
      <c r="H237" s="625"/>
    </row>
    <row r="238" spans="8:8" ht="18" customHeight="1" x14ac:dyDescent="0.35">
      <c r="H238" s="625"/>
    </row>
    <row r="239" spans="8:8" ht="18" customHeight="1" x14ac:dyDescent="0.35">
      <c r="H239" s="625"/>
    </row>
    <row r="240" spans="8:8" ht="18" customHeight="1" x14ac:dyDescent="0.35">
      <c r="H240" s="625"/>
    </row>
    <row r="241" spans="8:8" ht="18" customHeight="1" x14ac:dyDescent="0.35">
      <c r="H241" s="625"/>
    </row>
    <row r="242" spans="8:8" ht="18" customHeight="1" x14ac:dyDescent="0.35">
      <c r="H242" s="625"/>
    </row>
    <row r="243" spans="8:8" ht="18" customHeight="1" x14ac:dyDescent="0.35">
      <c r="H243" s="625"/>
    </row>
    <row r="244" spans="8:8" ht="18" customHeight="1" x14ac:dyDescent="0.35">
      <c r="H244" s="625"/>
    </row>
    <row r="245" spans="8:8" ht="18" customHeight="1" x14ac:dyDescent="0.35">
      <c r="H245" s="625"/>
    </row>
    <row r="246" spans="8:8" ht="18" customHeight="1" x14ac:dyDescent="0.35">
      <c r="H246" s="625"/>
    </row>
    <row r="247" spans="8:8" ht="18" customHeight="1" x14ac:dyDescent="0.35">
      <c r="H247" s="625"/>
    </row>
    <row r="248" spans="8:8" ht="18" customHeight="1" x14ac:dyDescent="0.35">
      <c r="H248" s="625"/>
    </row>
    <row r="249" spans="8:8" ht="18" customHeight="1" x14ac:dyDescent="0.35">
      <c r="H249" s="625"/>
    </row>
    <row r="250" spans="8:8" ht="18" customHeight="1" x14ac:dyDescent="0.35">
      <c r="H250" s="625"/>
    </row>
    <row r="251" spans="8:8" ht="18" customHeight="1" x14ac:dyDescent="0.35">
      <c r="H251" s="625"/>
    </row>
    <row r="252" spans="8:8" ht="18" customHeight="1" x14ac:dyDescent="0.35">
      <c r="H252" s="625"/>
    </row>
    <row r="253" spans="8:8" ht="18" customHeight="1" x14ac:dyDescent="0.35">
      <c r="H253" s="625"/>
    </row>
    <row r="254" spans="8:8" ht="18" customHeight="1" x14ac:dyDescent="0.35">
      <c r="H254" s="625"/>
    </row>
    <row r="255" spans="8:8" ht="18" customHeight="1" x14ac:dyDescent="0.35">
      <c r="H255" s="625"/>
    </row>
    <row r="256" spans="8:8" ht="18" customHeight="1" x14ac:dyDescent="0.35">
      <c r="H256" s="625"/>
    </row>
    <row r="257" spans="8:8" ht="18" customHeight="1" x14ac:dyDescent="0.35">
      <c r="H257" s="625"/>
    </row>
    <row r="258" spans="8:8" ht="18" customHeight="1" x14ac:dyDescent="0.35">
      <c r="H258" s="625"/>
    </row>
    <row r="259" spans="8:8" ht="18" customHeight="1" x14ac:dyDescent="0.35">
      <c r="H259" s="625"/>
    </row>
    <row r="260" spans="8:8" ht="18" customHeight="1" x14ac:dyDescent="0.35">
      <c r="H260" s="625"/>
    </row>
    <row r="261" spans="8:8" ht="18" customHeight="1" x14ac:dyDescent="0.35">
      <c r="H261" s="625"/>
    </row>
    <row r="262" spans="8:8" ht="18" customHeight="1" x14ac:dyDescent="0.35">
      <c r="H262" s="625"/>
    </row>
    <row r="263" spans="8:8" ht="18" customHeight="1" x14ac:dyDescent="0.35">
      <c r="H263" s="625"/>
    </row>
    <row r="264" spans="8:8" ht="18" customHeight="1" x14ac:dyDescent="0.35">
      <c r="H264" s="625"/>
    </row>
    <row r="265" spans="8:8" ht="18" customHeight="1" x14ac:dyDescent="0.35">
      <c r="H265" s="625"/>
    </row>
    <row r="266" spans="8:8" ht="18" customHeight="1" x14ac:dyDescent="0.35">
      <c r="H266" s="625"/>
    </row>
    <row r="267" spans="8:8" ht="18" customHeight="1" x14ac:dyDescent="0.35">
      <c r="H267" s="625"/>
    </row>
    <row r="268" spans="8:8" ht="18" customHeight="1" x14ac:dyDescent="0.35">
      <c r="H268" s="625"/>
    </row>
    <row r="269" spans="8:8" ht="18" customHeight="1" x14ac:dyDescent="0.35">
      <c r="H269" s="625"/>
    </row>
    <row r="270" spans="8:8" ht="18" customHeight="1" x14ac:dyDescent="0.35">
      <c r="H270" s="625"/>
    </row>
    <row r="271" spans="8:8" ht="18" customHeight="1" x14ac:dyDescent="0.35">
      <c r="H271" s="625"/>
    </row>
    <row r="272" spans="8:8" ht="18" customHeight="1" x14ac:dyDescent="0.35">
      <c r="H272" s="625"/>
    </row>
    <row r="273" spans="8:8" ht="18" customHeight="1" x14ac:dyDescent="0.35">
      <c r="H273" s="625"/>
    </row>
    <row r="274" spans="8:8" ht="18" customHeight="1" x14ac:dyDescent="0.35">
      <c r="H274" s="625"/>
    </row>
    <row r="275" spans="8:8" ht="18" customHeight="1" x14ac:dyDescent="0.35">
      <c r="H275" s="625"/>
    </row>
    <row r="276" spans="8:8" ht="18" customHeight="1" x14ac:dyDescent="0.35">
      <c r="H276" s="625"/>
    </row>
    <row r="277" spans="8:8" ht="18" customHeight="1" x14ac:dyDescent="0.35">
      <c r="H277" s="625"/>
    </row>
    <row r="278" spans="8:8" ht="18" customHeight="1" x14ac:dyDescent="0.35">
      <c r="H278" s="625"/>
    </row>
    <row r="279" spans="8:8" ht="18" customHeight="1" x14ac:dyDescent="0.35">
      <c r="H279" s="625"/>
    </row>
    <row r="280" spans="8:8" ht="18" customHeight="1" x14ac:dyDescent="0.35">
      <c r="H280" s="625"/>
    </row>
    <row r="281" spans="8:8" ht="18" customHeight="1" x14ac:dyDescent="0.35">
      <c r="H281" s="625"/>
    </row>
    <row r="282" spans="8:8" ht="18" customHeight="1" x14ac:dyDescent="0.35">
      <c r="H282" s="625"/>
    </row>
    <row r="283" spans="8:8" ht="18" customHeight="1" x14ac:dyDescent="0.35">
      <c r="H283" s="625"/>
    </row>
    <row r="284" spans="8:8" ht="18" customHeight="1" x14ac:dyDescent="0.35">
      <c r="H284" s="625"/>
    </row>
    <row r="285" spans="8:8" ht="18" customHeight="1" x14ac:dyDescent="0.35">
      <c r="H285" s="625"/>
    </row>
    <row r="286" spans="8:8" ht="18" customHeight="1" x14ac:dyDescent="0.35">
      <c r="H286" s="625"/>
    </row>
    <row r="287" spans="8:8" ht="18" customHeight="1" x14ac:dyDescent="0.35">
      <c r="H287" s="625"/>
    </row>
    <row r="288" spans="8:8" ht="18" customHeight="1" x14ac:dyDescent="0.35">
      <c r="H288" s="625"/>
    </row>
    <row r="289" spans="8:8" ht="18" customHeight="1" x14ac:dyDescent="0.35">
      <c r="H289" s="625"/>
    </row>
    <row r="290" spans="8:8" ht="18" customHeight="1" x14ac:dyDescent="0.35">
      <c r="H290" s="625"/>
    </row>
    <row r="291" spans="8:8" ht="18" customHeight="1" x14ac:dyDescent="0.35">
      <c r="H291" s="625"/>
    </row>
    <row r="292" spans="8:8" ht="18" customHeight="1" x14ac:dyDescent="0.35">
      <c r="H292" s="625"/>
    </row>
    <row r="293" spans="8:8" ht="18" customHeight="1" x14ac:dyDescent="0.35">
      <c r="H293" s="625"/>
    </row>
    <row r="294" spans="8:8" ht="18" customHeight="1" x14ac:dyDescent="0.35">
      <c r="H294" s="625"/>
    </row>
    <row r="295" spans="8:8" ht="18" customHeight="1" x14ac:dyDescent="0.35">
      <c r="H295" s="625"/>
    </row>
    <row r="296" spans="8:8" ht="18" customHeight="1" x14ac:dyDescent="0.35">
      <c r="H296" s="625"/>
    </row>
    <row r="297" spans="8:8" ht="18" customHeight="1" x14ac:dyDescent="0.35">
      <c r="H297" s="625"/>
    </row>
    <row r="298" spans="8:8" ht="18" customHeight="1" x14ac:dyDescent="0.35">
      <c r="H298" s="625"/>
    </row>
    <row r="299" spans="8:8" ht="18" customHeight="1" x14ac:dyDescent="0.35">
      <c r="H299" s="625"/>
    </row>
    <row r="300" spans="8:8" ht="18" customHeight="1" x14ac:dyDescent="0.35">
      <c r="H300" s="625"/>
    </row>
    <row r="301" spans="8:8" ht="18" customHeight="1" x14ac:dyDescent="0.35">
      <c r="H301" s="625"/>
    </row>
    <row r="302" spans="8:8" ht="18" customHeight="1" x14ac:dyDescent="0.35">
      <c r="H302" s="625"/>
    </row>
    <row r="303" spans="8:8" ht="18" customHeight="1" x14ac:dyDescent="0.35">
      <c r="H303" s="625"/>
    </row>
    <row r="304" spans="8:8" ht="18" customHeight="1" x14ac:dyDescent="0.35">
      <c r="H304" s="625"/>
    </row>
    <row r="305" spans="8:8" ht="18" customHeight="1" x14ac:dyDescent="0.35">
      <c r="H305" s="625"/>
    </row>
    <row r="306" spans="8:8" ht="18" customHeight="1" x14ac:dyDescent="0.35">
      <c r="H306" s="625"/>
    </row>
    <row r="307" spans="8:8" ht="18" customHeight="1" x14ac:dyDescent="0.35">
      <c r="H307" s="625"/>
    </row>
    <row r="308" spans="8:8" ht="18" customHeight="1" x14ac:dyDescent="0.35">
      <c r="H308" s="625"/>
    </row>
    <row r="309" spans="8:8" ht="18" customHeight="1" x14ac:dyDescent="0.35">
      <c r="H309" s="625"/>
    </row>
    <row r="310" spans="8:8" ht="18" customHeight="1" x14ac:dyDescent="0.35">
      <c r="H310" s="625"/>
    </row>
    <row r="311" spans="8:8" ht="18" customHeight="1" x14ac:dyDescent="0.35">
      <c r="H311" s="625"/>
    </row>
    <row r="312" spans="8:8" ht="18" customHeight="1" x14ac:dyDescent="0.35">
      <c r="H312" s="625"/>
    </row>
    <row r="313" spans="8:8" ht="18" customHeight="1" x14ac:dyDescent="0.35">
      <c r="H313" s="625"/>
    </row>
    <row r="314" spans="8:8" ht="18" customHeight="1" x14ac:dyDescent="0.35">
      <c r="H314" s="625"/>
    </row>
    <row r="315" spans="8:8" ht="18" customHeight="1" x14ac:dyDescent="0.35">
      <c r="H315" s="625"/>
    </row>
    <row r="316" spans="8:8" ht="18" customHeight="1" x14ac:dyDescent="0.35">
      <c r="H316" s="625"/>
    </row>
    <row r="317" spans="8:8" ht="18" customHeight="1" x14ac:dyDescent="0.35">
      <c r="H317" s="625"/>
    </row>
    <row r="318" spans="8:8" ht="18" customHeight="1" x14ac:dyDescent="0.35">
      <c r="H318" s="625"/>
    </row>
    <row r="319" spans="8:8" ht="18" customHeight="1" x14ac:dyDescent="0.35">
      <c r="H319" s="625"/>
    </row>
    <row r="320" spans="8:8" ht="18" customHeight="1" x14ac:dyDescent="0.35">
      <c r="H320" s="625"/>
    </row>
    <row r="321" spans="8:8" ht="18" customHeight="1" x14ac:dyDescent="0.35">
      <c r="H321" s="625"/>
    </row>
    <row r="322" spans="8:8" ht="18" customHeight="1" x14ac:dyDescent="0.35">
      <c r="H322" s="625"/>
    </row>
    <row r="323" spans="8:8" ht="18" customHeight="1" x14ac:dyDescent="0.35">
      <c r="H323" s="625"/>
    </row>
    <row r="324" spans="8:8" ht="18" customHeight="1" x14ac:dyDescent="0.35">
      <c r="H324" s="625"/>
    </row>
    <row r="325" spans="8:8" ht="18" customHeight="1" x14ac:dyDescent="0.35">
      <c r="H325" s="625"/>
    </row>
    <row r="326" spans="8:8" ht="18" customHeight="1" x14ac:dyDescent="0.35">
      <c r="H326" s="625"/>
    </row>
    <row r="327" spans="8:8" ht="18" customHeight="1" x14ac:dyDescent="0.35">
      <c r="H327" s="625"/>
    </row>
    <row r="328" spans="8:8" ht="18" customHeight="1" x14ac:dyDescent="0.35">
      <c r="H328" s="625"/>
    </row>
    <row r="329" spans="8:8" ht="18" customHeight="1" x14ac:dyDescent="0.35">
      <c r="H329" s="625"/>
    </row>
    <row r="330" spans="8:8" ht="18" customHeight="1" x14ac:dyDescent="0.35">
      <c r="H330" s="625"/>
    </row>
    <row r="331" spans="8:8" ht="18" customHeight="1" x14ac:dyDescent="0.35">
      <c r="H331" s="625"/>
    </row>
    <row r="332" spans="8:8" ht="18" customHeight="1" x14ac:dyDescent="0.35">
      <c r="H332" s="625"/>
    </row>
    <row r="333" spans="8:8" ht="18" customHeight="1" x14ac:dyDescent="0.35">
      <c r="H333" s="625"/>
    </row>
    <row r="334" spans="8:8" ht="18" customHeight="1" x14ac:dyDescent="0.35">
      <c r="H334" s="625"/>
    </row>
    <row r="335" spans="8:8" ht="18" customHeight="1" x14ac:dyDescent="0.35">
      <c r="H335" s="625"/>
    </row>
    <row r="336" spans="8:8" ht="18" customHeight="1" x14ac:dyDescent="0.35">
      <c r="H336" s="625"/>
    </row>
    <row r="337" spans="8:8" ht="18" customHeight="1" x14ac:dyDescent="0.35">
      <c r="H337" s="625"/>
    </row>
    <row r="338" spans="8:8" ht="18" customHeight="1" x14ac:dyDescent="0.35">
      <c r="H338" s="625"/>
    </row>
    <row r="339" spans="8:8" ht="18" customHeight="1" x14ac:dyDescent="0.35">
      <c r="H339" s="625"/>
    </row>
    <row r="340" spans="8:8" ht="18" customHeight="1" x14ac:dyDescent="0.35">
      <c r="H340" s="625"/>
    </row>
    <row r="341" spans="8:8" ht="18" customHeight="1" x14ac:dyDescent="0.35">
      <c r="H341" s="625"/>
    </row>
    <row r="342" spans="8:8" ht="18" customHeight="1" x14ac:dyDescent="0.35">
      <c r="H342" s="625"/>
    </row>
    <row r="343" spans="8:8" ht="18" customHeight="1" x14ac:dyDescent="0.35">
      <c r="H343" s="625"/>
    </row>
    <row r="344" spans="8:8" ht="18" customHeight="1" x14ac:dyDescent="0.35">
      <c r="H344" s="625"/>
    </row>
    <row r="345" spans="8:8" ht="18" customHeight="1" x14ac:dyDescent="0.35">
      <c r="H345" s="625"/>
    </row>
    <row r="346" spans="8:8" ht="18" customHeight="1" x14ac:dyDescent="0.35">
      <c r="H346" s="625"/>
    </row>
    <row r="347" spans="8:8" ht="18" customHeight="1" x14ac:dyDescent="0.35">
      <c r="H347" s="625"/>
    </row>
    <row r="348" spans="8:8" ht="18" customHeight="1" x14ac:dyDescent="0.35">
      <c r="H348" s="625"/>
    </row>
    <row r="349" spans="8:8" ht="18" customHeight="1" x14ac:dyDescent="0.35">
      <c r="H349" s="625"/>
    </row>
    <row r="350" spans="8:8" ht="18" customHeight="1" x14ac:dyDescent="0.35">
      <c r="H350" s="625"/>
    </row>
    <row r="351" spans="8:8" ht="18" customHeight="1" x14ac:dyDescent="0.35">
      <c r="H351" s="625"/>
    </row>
    <row r="352" spans="8:8" ht="18" customHeight="1" x14ac:dyDescent="0.35">
      <c r="H352" s="625"/>
    </row>
    <row r="353" spans="8:8" ht="18" customHeight="1" x14ac:dyDescent="0.35">
      <c r="H353" s="625"/>
    </row>
    <row r="354" spans="8:8" ht="18" customHeight="1" x14ac:dyDescent="0.35">
      <c r="H354" s="625"/>
    </row>
    <row r="355" spans="8:8" ht="18" customHeight="1" x14ac:dyDescent="0.35">
      <c r="H355" s="625"/>
    </row>
    <row r="356" spans="8:8" ht="18" customHeight="1" x14ac:dyDescent="0.35">
      <c r="H356" s="625"/>
    </row>
    <row r="357" spans="8:8" ht="18" customHeight="1" x14ac:dyDescent="0.35">
      <c r="H357" s="625"/>
    </row>
    <row r="358" spans="8:8" ht="18" customHeight="1" x14ac:dyDescent="0.35">
      <c r="H358" s="625"/>
    </row>
    <row r="359" spans="8:8" ht="18" customHeight="1" x14ac:dyDescent="0.35">
      <c r="H359" s="625"/>
    </row>
    <row r="360" spans="8:8" ht="18" customHeight="1" x14ac:dyDescent="0.35">
      <c r="H360" s="625"/>
    </row>
    <row r="361" spans="8:8" ht="18" customHeight="1" x14ac:dyDescent="0.35">
      <c r="H361" s="625"/>
    </row>
    <row r="362" spans="8:8" ht="18" customHeight="1" x14ac:dyDescent="0.35">
      <c r="H362" s="625"/>
    </row>
    <row r="363" spans="8:8" ht="18" customHeight="1" x14ac:dyDescent="0.35">
      <c r="H363" s="625"/>
    </row>
    <row r="364" spans="8:8" ht="18" customHeight="1" x14ac:dyDescent="0.35">
      <c r="H364" s="625"/>
    </row>
    <row r="365" spans="8:8" ht="18" customHeight="1" x14ac:dyDescent="0.35">
      <c r="H365" s="625"/>
    </row>
    <row r="366" spans="8:8" ht="18" customHeight="1" x14ac:dyDescent="0.35">
      <c r="H366" s="625"/>
    </row>
    <row r="367" spans="8:8" ht="18" customHeight="1" x14ac:dyDescent="0.35">
      <c r="H367" s="625"/>
    </row>
    <row r="368" spans="8:8" ht="18" customHeight="1" x14ac:dyDescent="0.35">
      <c r="H368" s="625"/>
    </row>
    <row r="369" spans="8:8" ht="18" customHeight="1" x14ac:dyDescent="0.35">
      <c r="H369" s="625"/>
    </row>
    <row r="370" spans="8:8" ht="18" customHeight="1" x14ac:dyDescent="0.35">
      <c r="H370" s="625"/>
    </row>
    <row r="371" spans="8:8" ht="18" customHeight="1" x14ac:dyDescent="0.35">
      <c r="H371" s="625"/>
    </row>
    <row r="372" spans="8:8" ht="18" customHeight="1" x14ac:dyDescent="0.35">
      <c r="H372" s="625"/>
    </row>
    <row r="373" spans="8:8" ht="18" customHeight="1" x14ac:dyDescent="0.35">
      <c r="H373" s="625"/>
    </row>
    <row r="374" spans="8:8" ht="18" customHeight="1" x14ac:dyDescent="0.35">
      <c r="H374" s="625"/>
    </row>
    <row r="375" spans="8:8" ht="18" customHeight="1" x14ac:dyDescent="0.35">
      <c r="H375" s="625"/>
    </row>
    <row r="376" spans="8:8" ht="18" customHeight="1" x14ac:dyDescent="0.35">
      <c r="H376" s="625"/>
    </row>
    <row r="377" spans="8:8" ht="18" customHeight="1" x14ac:dyDescent="0.35">
      <c r="H377" s="625"/>
    </row>
    <row r="378" spans="8:8" ht="18" customHeight="1" x14ac:dyDescent="0.35">
      <c r="H378" s="625"/>
    </row>
    <row r="379" spans="8:8" ht="18" customHeight="1" x14ac:dyDescent="0.35">
      <c r="H379" s="625"/>
    </row>
    <row r="380" spans="8:8" ht="18" customHeight="1" x14ac:dyDescent="0.35">
      <c r="H380" s="625"/>
    </row>
    <row r="381" spans="8:8" ht="18" customHeight="1" x14ac:dyDescent="0.35">
      <c r="H381" s="625"/>
    </row>
    <row r="382" spans="8:8" ht="18" customHeight="1" x14ac:dyDescent="0.35">
      <c r="H382" s="625"/>
    </row>
    <row r="383" spans="8:8" ht="18" customHeight="1" x14ac:dyDescent="0.35">
      <c r="H383" s="625"/>
    </row>
    <row r="384" spans="8:8" ht="18" customHeight="1" x14ac:dyDescent="0.35">
      <c r="H384" s="625"/>
    </row>
    <row r="385" spans="8:8" ht="18" customHeight="1" x14ac:dyDescent="0.35">
      <c r="H385" s="625"/>
    </row>
    <row r="386" spans="8:8" ht="18" customHeight="1" x14ac:dyDescent="0.35">
      <c r="H386" s="625"/>
    </row>
    <row r="387" spans="8:8" ht="18" customHeight="1" x14ac:dyDescent="0.35">
      <c r="H387" s="625"/>
    </row>
    <row r="388" spans="8:8" ht="18" customHeight="1" x14ac:dyDescent="0.35">
      <c r="H388" s="625"/>
    </row>
    <row r="389" spans="8:8" ht="18" customHeight="1" x14ac:dyDescent="0.35">
      <c r="H389" s="625"/>
    </row>
    <row r="390" spans="8:8" ht="18" customHeight="1" x14ac:dyDescent="0.35">
      <c r="H390" s="625"/>
    </row>
    <row r="391" spans="8:8" ht="18" customHeight="1" x14ac:dyDescent="0.35">
      <c r="H391" s="625"/>
    </row>
    <row r="392" spans="8:8" ht="18" customHeight="1" x14ac:dyDescent="0.35">
      <c r="H392" s="625"/>
    </row>
    <row r="393" spans="8:8" ht="18" customHeight="1" x14ac:dyDescent="0.35">
      <c r="H393" s="625"/>
    </row>
    <row r="394" spans="8:8" ht="18" customHeight="1" x14ac:dyDescent="0.35">
      <c r="H394" s="625"/>
    </row>
    <row r="395" spans="8:8" ht="18" customHeight="1" x14ac:dyDescent="0.35">
      <c r="H395" s="625"/>
    </row>
    <row r="396" spans="8:8" ht="18" customHeight="1" x14ac:dyDescent="0.35">
      <c r="H396" s="625"/>
    </row>
    <row r="397" spans="8:8" ht="18" customHeight="1" x14ac:dyDescent="0.35">
      <c r="H397" s="625"/>
    </row>
    <row r="398" spans="8:8" ht="18" customHeight="1" x14ac:dyDescent="0.35">
      <c r="H398" s="625"/>
    </row>
    <row r="399" spans="8:8" ht="18" customHeight="1" x14ac:dyDescent="0.35">
      <c r="H399" s="625"/>
    </row>
    <row r="400" spans="8:8" ht="18" customHeight="1" x14ac:dyDescent="0.35">
      <c r="H400" s="625"/>
    </row>
    <row r="401" spans="8:8" ht="18" customHeight="1" x14ac:dyDescent="0.35">
      <c r="H401" s="625"/>
    </row>
    <row r="402" spans="8:8" ht="18" customHeight="1" x14ac:dyDescent="0.35">
      <c r="H402" s="625"/>
    </row>
    <row r="403" spans="8:8" ht="18" customHeight="1" x14ac:dyDescent="0.35">
      <c r="H403" s="625"/>
    </row>
    <row r="404" spans="8:8" ht="18" customHeight="1" x14ac:dyDescent="0.35">
      <c r="H404" s="625"/>
    </row>
    <row r="405" spans="8:8" ht="18" customHeight="1" x14ac:dyDescent="0.35">
      <c r="H405" s="625"/>
    </row>
    <row r="406" spans="8:8" ht="18" customHeight="1" x14ac:dyDescent="0.35">
      <c r="H406" s="625"/>
    </row>
    <row r="407" spans="8:8" ht="18" customHeight="1" x14ac:dyDescent="0.35">
      <c r="H407" s="625"/>
    </row>
    <row r="408" spans="8:8" ht="18" customHeight="1" x14ac:dyDescent="0.35">
      <c r="H408" s="625"/>
    </row>
    <row r="409" spans="8:8" ht="18" customHeight="1" x14ac:dyDescent="0.35">
      <c r="H409" s="625"/>
    </row>
    <row r="410" spans="8:8" ht="18" customHeight="1" x14ac:dyDescent="0.35">
      <c r="H410" s="625"/>
    </row>
    <row r="411" spans="8:8" ht="18" customHeight="1" x14ac:dyDescent="0.35">
      <c r="H411" s="625"/>
    </row>
    <row r="412" spans="8:8" ht="18" customHeight="1" x14ac:dyDescent="0.35">
      <c r="H412" s="625"/>
    </row>
    <row r="413" spans="8:8" ht="18" customHeight="1" x14ac:dyDescent="0.35">
      <c r="H413" s="625"/>
    </row>
    <row r="414" spans="8:8" ht="18" customHeight="1" x14ac:dyDescent="0.35">
      <c r="H414" s="625"/>
    </row>
    <row r="415" spans="8:8" ht="18" customHeight="1" x14ac:dyDescent="0.35">
      <c r="H415" s="625"/>
    </row>
    <row r="416" spans="8:8" ht="18" customHeight="1" x14ac:dyDescent="0.35">
      <c r="H416" s="625"/>
    </row>
    <row r="417" spans="8:8" ht="18" customHeight="1" x14ac:dyDescent="0.35">
      <c r="H417" s="625"/>
    </row>
    <row r="418" spans="8:8" ht="18" customHeight="1" x14ac:dyDescent="0.35">
      <c r="H418" s="625"/>
    </row>
    <row r="419" spans="8:8" ht="18" customHeight="1" x14ac:dyDescent="0.35">
      <c r="H419" s="625"/>
    </row>
    <row r="420" spans="8:8" ht="18" customHeight="1" x14ac:dyDescent="0.35">
      <c r="H420" s="625"/>
    </row>
    <row r="421" spans="8:8" ht="18" customHeight="1" x14ac:dyDescent="0.35">
      <c r="H421" s="625"/>
    </row>
    <row r="422" spans="8:8" ht="18" customHeight="1" x14ac:dyDescent="0.35">
      <c r="H422" s="625"/>
    </row>
    <row r="423" spans="8:8" ht="18" customHeight="1" x14ac:dyDescent="0.35">
      <c r="H423" s="625"/>
    </row>
    <row r="424" spans="8:8" ht="18" customHeight="1" x14ac:dyDescent="0.35">
      <c r="H424" s="625"/>
    </row>
    <row r="425" spans="8:8" ht="18" customHeight="1" x14ac:dyDescent="0.35">
      <c r="H425" s="625"/>
    </row>
    <row r="426" spans="8:8" ht="18" customHeight="1" x14ac:dyDescent="0.35">
      <c r="H426" s="625"/>
    </row>
    <row r="427" spans="8:8" ht="18" customHeight="1" x14ac:dyDescent="0.35">
      <c r="H427" s="625"/>
    </row>
    <row r="428" spans="8:8" ht="18" customHeight="1" x14ac:dyDescent="0.35">
      <c r="H428" s="625"/>
    </row>
    <row r="429" spans="8:8" ht="18" customHeight="1" x14ac:dyDescent="0.35">
      <c r="H429" s="625"/>
    </row>
    <row r="430" spans="8:8" ht="18" customHeight="1" x14ac:dyDescent="0.35">
      <c r="H430" s="625"/>
    </row>
    <row r="431" spans="8:8" ht="18" customHeight="1" x14ac:dyDescent="0.35">
      <c r="H431" s="625"/>
    </row>
    <row r="432" spans="8:8" ht="18" customHeight="1" x14ac:dyDescent="0.35">
      <c r="H432" s="625"/>
    </row>
    <row r="433" spans="8:8" ht="18" customHeight="1" x14ac:dyDescent="0.35">
      <c r="H433" s="625"/>
    </row>
    <row r="434" spans="8:8" ht="18" customHeight="1" x14ac:dyDescent="0.35">
      <c r="H434" s="625"/>
    </row>
    <row r="435" spans="8:8" ht="18" customHeight="1" x14ac:dyDescent="0.35">
      <c r="H435" s="625"/>
    </row>
    <row r="436" spans="8:8" ht="18" customHeight="1" x14ac:dyDescent="0.35">
      <c r="H436" s="625"/>
    </row>
    <row r="437" spans="8:8" ht="18" customHeight="1" x14ac:dyDescent="0.35">
      <c r="H437" s="625"/>
    </row>
    <row r="438" spans="8:8" ht="18" customHeight="1" x14ac:dyDescent="0.35">
      <c r="H438" s="625"/>
    </row>
    <row r="439" spans="8:8" ht="18" customHeight="1" x14ac:dyDescent="0.35">
      <c r="H439" s="625"/>
    </row>
    <row r="440" spans="8:8" ht="18" customHeight="1" x14ac:dyDescent="0.35">
      <c r="H440" s="625"/>
    </row>
    <row r="441" spans="8:8" ht="18" customHeight="1" x14ac:dyDescent="0.35">
      <c r="H441" s="625"/>
    </row>
    <row r="442" spans="8:8" ht="18" customHeight="1" x14ac:dyDescent="0.35">
      <c r="H442" s="625"/>
    </row>
    <row r="443" spans="8:8" ht="18" customHeight="1" x14ac:dyDescent="0.35">
      <c r="H443" s="625"/>
    </row>
    <row r="444" spans="8:8" ht="18" customHeight="1" x14ac:dyDescent="0.35">
      <c r="H444" s="625"/>
    </row>
    <row r="445" spans="8:8" ht="18" customHeight="1" x14ac:dyDescent="0.35">
      <c r="H445" s="625"/>
    </row>
    <row r="446" spans="8:8" ht="18" customHeight="1" x14ac:dyDescent="0.35">
      <c r="H446" s="625"/>
    </row>
    <row r="447" spans="8:8" ht="18" customHeight="1" x14ac:dyDescent="0.35">
      <c r="H447" s="625"/>
    </row>
    <row r="448" spans="8:8" ht="18" customHeight="1" x14ac:dyDescent="0.35">
      <c r="H448" s="625"/>
    </row>
    <row r="449" spans="8:8" ht="18" customHeight="1" x14ac:dyDescent="0.35">
      <c r="H449" s="625"/>
    </row>
    <row r="450" spans="8:8" ht="18" customHeight="1" x14ac:dyDescent="0.35">
      <c r="H450" s="625"/>
    </row>
    <row r="451" spans="8:8" ht="18" customHeight="1" x14ac:dyDescent="0.35">
      <c r="H451" s="625"/>
    </row>
    <row r="452" spans="8:8" ht="18" customHeight="1" x14ac:dyDescent="0.35">
      <c r="H452" s="625"/>
    </row>
    <row r="453" spans="8:8" ht="18" customHeight="1" x14ac:dyDescent="0.35">
      <c r="H453" s="625"/>
    </row>
    <row r="454" spans="8:8" ht="18" customHeight="1" x14ac:dyDescent="0.35">
      <c r="H454" s="625"/>
    </row>
    <row r="455" spans="8:8" ht="18" customHeight="1" x14ac:dyDescent="0.35">
      <c r="H455" s="625"/>
    </row>
    <row r="456" spans="8:8" ht="18" customHeight="1" x14ac:dyDescent="0.35">
      <c r="H456" s="625"/>
    </row>
    <row r="457" spans="8:8" ht="18" customHeight="1" x14ac:dyDescent="0.35">
      <c r="H457" s="625"/>
    </row>
    <row r="458" spans="8:8" ht="18" customHeight="1" x14ac:dyDescent="0.35">
      <c r="H458" s="625"/>
    </row>
    <row r="459" spans="8:8" ht="18" customHeight="1" x14ac:dyDescent="0.35">
      <c r="H459" s="625"/>
    </row>
    <row r="460" spans="8:8" ht="18" customHeight="1" x14ac:dyDescent="0.35">
      <c r="H460" s="625"/>
    </row>
    <row r="461" spans="8:8" ht="18" customHeight="1" x14ac:dyDescent="0.35">
      <c r="H461" s="625"/>
    </row>
    <row r="462" spans="8:8" ht="18" customHeight="1" x14ac:dyDescent="0.35">
      <c r="H462" s="625"/>
    </row>
    <row r="463" spans="8:8" ht="18" customHeight="1" x14ac:dyDescent="0.35">
      <c r="H463" s="625"/>
    </row>
    <row r="464" spans="8:8" ht="18" customHeight="1" x14ac:dyDescent="0.35">
      <c r="H464" s="625"/>
    </row>
    <row r="465" spans="8:8" ht="18" customHeight="1" x14ac:dyDescent="0.35">
      <c r="H465" s="625"/>
    </row>
    <row r="466" spans="8:8" ht="18" customHeight="1" x14ac:dyDescent="0.35">
      <c r="H466" s="625"/>
    </row>
    <row r="467" spans="8:8" ht="18" customHeight="1" x14ac:dyDescent="0.35">
      <c r="H467" s="625"/>
    </row>
    <row r="468" spans="8:8" ht="18" customHeight="1" x14ac:dyDescent="0.35">
      <c r="H468" s="625"/>
    </row>
    <row r="469" spans="8:8" ht="18" customHeight="1" x14ac:dyDescent="0.35">
      <c r="H469" s="625"/>
    </row>
    <row r="470" spans="8:8" ht="18" customHeight="1" x14ac:dyDescent="0.35">
      <c r="H470" s="625"/>
    </row>
    <row r="471" spans="8:8" ht="18" customHeight="1" x14ac:dyDescent="0.35">
      <c r="H471" s="625"/>
    </row>
    <row r="472" spans="8:8" ht="18" customHeight="1" x14ac:dyDescent="0.35">
      <c r="H472" s="625"/>
    </row>
    <row r="473" spans="8:8" ht="18" customHeight="1" x14ac:dyDescent="0.35">
      <c r="H473" s="625"/>
    </row>
    <row r="474" spans="8:8" ht="18" customHeight="1" x14ac:dyDescent="0.35">
      <c r="H474" s="625"/>
    </row>
    <row r="475" spans="8:8" ht="18" customHeight="1" x14ac:dyDescent="0.35">
      <c r="H475" s="625"/>
    </row>
    <row r="476" spans="8:8" ht="18" customHeight="1" x14ac:dyDescent="0.35">
      <c r="H476" s="625"/>
    </row>
    <row r="477" spans="8:8" ht="18" customHeight="1" x14ac:dyDescent="0.35">
      <c r="H477" s="625"/>
    </row>
    <row r="478" spans="8:8" ht="18" customHeight="1" x14ac:dyDescent="0.35">
      <c r="H478" s="625"/>
    </row>
    <row r="479" spans="8:8" ht="18" customHeight="1" x14ac:dyDescent="0.35">
      <c r="H479" s="625"/>
    </row>
    <row r="480" spans="8:8" ht="18" customHeight="1" x14ac:dyDescent="0.35">
      <c r="H480" s="625"/>
    </row>
    <row r="481" spans="8:8" ht="18" customHeight="1" x14ac:dyDescent="0.35">
      <c r="H481" s="625"/>
    </row>
    <row r="482" spans="8:8" ht="18" customHeight="1" x14ac:dyDescent="0.35">
      <c r="H482" s="625"/>
    </row>
    <row r="483" spans="8:8" ht="18" customHeight="1" x14ac:dyDescent="0.35">
      <c r="H483" s="625"/>
    </row>
    <row r="484" spans="8:8" ht="18" customHeight="1" x14ac:dyDescent="0.35">
      <c r="H484" s="625"/>
    </row>
    <row r="485" spans="8:8" ht="18" customHeight="1" x14ac:dyDescent="0.35">
      <c r="H485" s="625"/>
    </row>
    <row r="486" spans="8:8" ht="18" customHeight="1" x14ac:dyDescent="0.35">
      <c r="H486" s="625"/>
    </row>
    <row r="487" spans="8:8" ht="18" customHeight="1" x14ac:dyDescent="0.35">
      <c r="H487" s="625"/>
    </row>
    <row r="488" spans="8:8" ht="18" customHeight="1" x14ac:dyDescent="0.35">
      <c r="H488" s="625"/>
    </row>
    <row r="489" spans="8:8" ht="18" customHeight="1" x14ac:dyDescent="0.35">
      <c r="H489" s="625"/>
    </row>
    <row r="490" spans="8:8" ht="18" customHeight="1" x14ac:dyDescent="0.35">
      <c r="H490" s="625"/>
    </row>
    <row r="491" spans="8:8" ht="18" customHeight="1" x14ac:dyDescent="0.35">
      <c r="H491" s="625"/>
    </row>
    <row r="492" spans="8:8" ht="18" customHeight="1" x14ac:dyDescent="0.35">
      <c r="H492" s="625"/>
    </row>
    <row r="493" spans="8:8" ht="18" customHeight="1" x14ac:dyDescent="0.35">
      <c r="H493" s="625"/>
    </row>
    <row r="494" spans="8:8" ht="18" customHeight="1" x14ac:dyDescent="0.35">
      <c r="H494" s="625"/>
    </row>
    <row r="495" spans="8:8" ht="18" customHeight="1" x14ac:dyDescent="0.35">
      <c r="H495" s="625"/>
    </row>
    <row r="496" spans="8:8" ht="18" customHeight="1" x14ac:dyDescent="0.35">
      <c r="H496" s="625"/>
    </row>
    <row r="497" spans="8:8" ht="18" customHeight="1" x14ac:dyDescent="0.35">
      <c r="H497" s="625"/>
    </row>
    <row r="498" spans="8:8" ht="18" customHeight="1" x14ac:dyDescent="0.35">
      <c r="H498" s="625"/>
    </row>
    <row r="499" spans="8:8" ht="18" customHeight="1" x14ac:dyDescent="0.35">
      <c r="H499" s="625"/>
    </row>
    <row r="500" spans="8:8" ht="18" customHeight="1" x14ac:dyDescent="0.35">
      <c r="H500" s="625"/>
    </row>
    <row r="501" spans="8:8" ht="18" customHeight="1" x14ac:dyDescent="0.35">
      <c r="H501" s="625"/>
    </row>
    <row r="502" spans="8:8" ht="18" customHeight="1" x14ac:dyDescent="0.35">
      <c r="H502" s="625"/>
    </row>
    <row r="503" spans="8:8" ht="18" customHeight="1" x14ac:dyDescent="0.35">
      <c r="H503" s="625"/>
    </row>
    <row r="504" spans="8:8" ht="18" customHeight="1" x14ac:dyDescent="0.35">
      <c r="H504" s="625"/>
    </row>
    <row r="505" spans="8:8" ht="18" customHeight="1" x14ac:dyDescent="0.35">
      <c r="H505" s="625"/>
    </row>
    <row r="506" spans="8:8" ht="18" customHeight="1" x14ac:dyDescent="0.35">
      <c r="H506" s="625"/>
    </row>
    <row r="507" spans="8:8" ht="18" customHeight="1" x14ac:dyDescent="0.35">
      <c r="H507" s="625"/>
    </row>
    <row r="508" spans="8:8" ht="18" customHeight="1" x14ac:dyDescent="0.35">
      <c r="H508" s="625"/>
    </row>
    <row r="509" spans="8:8" ht="18" customHeight="1" x14ac:dyDescent="0.35">
      <c r="H509" s="625"/>
    </row>
    <row r="510" spans="8:8" ht="18" customHeight="1" x14ac:dyDescent="0.35">
      <c r="H510" s="625"/>
    </row>
    <row r="511" spans="8:8" ht="18" customHeight="1" x14ac:dyDescent="0.35">
      <c r="H511" s="625"/>
    </row>
    <row r="512" spans="8:8" ht="18" customHeight="1" x14ac:dyDescent="0.35">
      <c r="H512" s="625"/>
    </row>
    <row r="513" spans="8:8" ht="18" customHeight="1" x14ac:dyDescent="0.35">
      <c r="H513" s="625"/>
    </row>
    <row r="514" spans="8:8" ht="18" customHeight="1" x14ac:dyDescent="0.35">
      <c r="H514" s="625"/>
    </row>
    <row r="515" spans="8:8" ht="18" customHeight="1" x14ac:dyDescent="0.35">
      <c r="H515" s="625"/>
    </row>
  </sheetData>
  <sortState xmlns:xlrd2="http://schemas.microsoft.com/office/spreadsheetml/2017/richdata2" ref="I4:J512">
    <sortCondition ref="J4:J512"/>
  </sortState>
  <mergeCells count="1">
    <mergeCell ref="A46:G46"/>
  </mergeCells>
  <phoneticPr fontId="8" type="noConversion"/>
  <hyperlinks>
    <hyperlink ref="U13" location="Instructions!A1" display="Back" xr:uid="{323C25CC-A362-43B0-894A-F74CE17BBBBE}"/>
  </hyperlinks>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Instructions</vt:lpstr>
      <vt:lpstr>Header</vt:lpstr>
      <vt:lpstr>DMA</vt:lpstr>
      <vt:lpstr>Cover</vt:lpstr>
      <vt:lpstr>Substr</vt:lpstr>
      <vt:lpstr>Thal</vt:lpstr>
      <vt:lpstr>Comments</vt:lpstr>
      <vt:lpstr>Graphs</vt:lpstr>
      <vt:lpstr>Codes</vt:lpstr>
      <vt:lpstr>Calcs</vt:lpstr>
      <vt:lpstr>PLANTS</vt:lpstr>
      <vt:lpstr>KeySP</vt:lpstr>
      <vt:lpstr>Codes!_Ref171048</vt:lpstr>
      <vt:lpstr>Codes!_Ref171069</vt:lpstr>
      <vt:lpstr>Codes!_Ref171090</vt:lpstr>
      <vt:lpstr>Codes!_z0ykzses1qk2</vt:lpstr>
      <vt:lpstr>Key</vt:lpstr>
      <vt:lpstr>Keysp</vt:lpstr>
      <vt:lpstr>PLANTLIST</vt:lpstr>
      <vt:lpstr>DMA!Print_Area</vt:lpstr>
      <vt:lpstr>DMA!Print_Titles</vt:lpstr>
      <vt:lpstr>Woodyr</vt:lpstr>
      <vt:lpstr>Woodyreg</vt:lpstr>
      <vt:lpstr>Woodyu</vt:lpstr>
      <vt:lpstr>Woodyuse</vt:lpstr>
    </vt:vector>
  </TitlesOfParts>
  <Company>BLM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tburton</dc:creator>
  <cp:lastModifiedBy>Timothy Burton</cp:lastModifiedBy>
  <cp:lastPrinted>2020-04-06T16:26:48Z</cp:lastPrinted>
  <dcterms:created xsi:type="dcterms:W3CDTF">2004-07-28T04:44:43Z</dcterms:created>
  <dcterms:modified xsi:type="dcterms:W3CDTF">2025-01-21T23:57:09Z</dcterms:modified>
</cp:coreProperties>
</file>