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300" activeTab="0"/>
  </bookViews>
  <sheets>
    <sheet name="Instructions" sheetId="1" r:id="rId1"/>
    <sheet name="Header" sheetId="2" r:id="rId2"/>
    <sheet name="DMA" sheetId="3" r:id="rId3"/>
    <sheet name="Comments" sheetId="4" r:id="rId4"/>
    <sheet name="Codes" sheetId="5" r:id="rId5"/>
    <sheet name="Plant Lists" sheetId="6" r:id="rId6"/>
    <sheet name="Stats" sheetId="7" r:id="rId7"/>
  </sheets>
  <definedNames/>
  <calcPr fullCalcOnLoad="1"/>
</workbook>
</file>

<file path=xl/sharedStrings.xml><?xml version="1.0" encoding="utf-8"?>
<sst xmlns="http://schemas.openxmlformats.org/spreadsheetml/2006/main" count="3424" uniqueCount="1788">
  <si>
    <t xml:space="preserve"> </t>
  </si>
  <si>
    <t xml:space="preserve">Enter data for one DMA </t>
  </si>
  <si>
    <t xml:space="preserve">    Use DMA name to name the file</t>
  </si>
  <si>
    <t>Copy file from PDA to the</t>
  </si>
  <si>
    <t xml:space="preserve">    PC.  Then run macros to </t>
  </si>
  <si>
    <t xml:space="preserve">    analyze in the Data Analysis Module</t>
  </si>
  <si>
    <t>Entering data</t>
  </si>
  <si>
    <t>Data entry cells are uncolored</t>
  </si>
  <si>
    <t>Codes</t>
  </si>
  <si>
    <t>This worksheet describes the substrate classes</t>
  </si>
  <si>
    <t xml:space="preserve">    non-vegetation codes, and bank stability</t>
  </si>
  <si>
    <t xml:space="preserve">    codes used when entering data</t>
  </si>
  <si>
    <t xml:space="preserve">   Also, woody regeneration  </t>
  </si>
  <si>
    <t xml:space="preserve">   age classess</t>
  </si>
  <si>
    <t>Plant List</t>
  </si>
  <si>
    <t>Lists of plants and their codes</t>
  </si>
  <si>
    <t xml:space="preserve">   alphabetized by scientific name</t>
  </si>
  <si>
    <t xml:space="preserve">   and by common name </t>
  </si>
  <si>
    <t xml:space="preserve">   The common name list is </t>
  </si>
  <si>
    <t xml:space="preserve">   to the right</t>
  </si>
  <si>
    <t>TO POPULATE THE PLANT LIST</t>
  </si>
  <si>
    <t xml:space="preserve">    Enter any number in the PLANT NUM</t>
  </si>
  <si>
    <t xml:space="preserve">    Once completed order the numbers</t>
  </si>
  <si>
    <t xml:space="preserve">Stats </t>
  </si>
  <si>
    <t>The "Stats" worksheet describes</t>
  </si>
  <si>
    <t>statistics used to calculate sample size</t>
  </si>
  <si>
    <t>Header</t>
  </si>
  <si>
    <t>The "Header" worksheet records</t>
  </si>
  <si>
    <t xml:space="preserve">    descriptive info and is</t>
  </si>
  <si>
    <t xml:space="preserve">    required </t>
  </si>
  <si>
    <t>You can generate a random #</t>
  </si>
  <si>
    <t xml:space="preserve">    in the "Header" worksheet by</t>
  </si>
  <si>
    <t xml:space="preserve">    entering any data in that sheet</t>
  </si>
  <si>
    <t xml:space="preserve">You should also indicate how </t>
  </si>
  <si>
    <t xml:space="preserve">    many steps you take in a</t>
  </si>
  <si>
    <t xml:space="preserve">    pace, and length of your step</t>
  </si>
  <si>
    <t>Gradient is stream gradient in %</t>
  </si>
  <si>
    <t>Substrate Class is in the Codes sheet</t>
  </si>
  <si>
    <t>Answer y or n to woody plant questions</t>
  </si>
  <si>
    <t xml:space="preserve">Substr </t>
  </si>
  <si>
    <t xml:space="preserve">Pebble count data are </t>
  </si>
  <si>
    <t xml:space="preserve">    entered into this sheet</t>
  </si>
  <si>
    <t xml:space="preserve">   10 pebbles per transect</t>
  </si>
  <si>
    <t xml:space="preserve">   20 total transects</t>
  </si>
  <si>
    <t>Thalweg Profile</t>
  </si>
  <si>
    <t>Measure depth at thalweg for</t>
  </si>
  <si>
    <t xml:space="preserve">   each riffle crest and pool bottom (at max depth)</t>
  </si>
  <si>
    <t xml:space="preserve">   Recorder wades upstream and infront of</t>
  </si>
  <si>
    <t xml:space="preserve">   Observer to probe (find) locations of</t>
  </si>
  <si>
    <t xml:space="preserve">   riffle crests (tail-out of pool) and</t>
  </si>
  <si>
    <t xml:space="preserve">   pool bottom (max depth in pool)</t>
  </si>
  <si>
    <t>Observer measures the distances</t>
  </si>
  <si>
    <t xml:space="preserve">   between pool tails, pool bottom, and</t>
  </si>
  <si>
    <t xml:space="preserve">   next pool tail upstream of pool bottom</t>
  </si>
  <si>
    <t>Observer measures the depth of the thalweg</t>
  </si>
  <si>
    <t xml:space="preserve">   at each pool tail and pool bottom</t>
  </si>
  <si>
    <t>Observer reports the measurements</t>
  </si>
  <si>
    <t xml:space="preserve">   to the recorder</t>
  </si>
  <si>
    <t>Comments</t>
  </si>
  <si>
    <t xml:space="preserve">   Enter comments for any</t>
  </si>
  <si>
    <t xml:space="preserve">   plot number here.  Include</t>
  </si>
  <si>
    <t xml:space="preserve">   a comment indicating which</t>
  </si>
  <si>
    <t xml:space="preserve">   plot is the last on the left side.</t>
  </si>
  <si>
    <t>Methods</t>
  </si>
  <si>
    <t xml:space="preserve">See Protocol </t>
  </si>
  <si>
    <t>http://rmsmim.com/</t>
  </si>
  <si>
    <t xml:space="preserve">HEADER FORM </t>
  </si>
  <si>
    <t>GGW</t>
  </si>
  <si>
    <t>Woody Use</t>
  </si>
  <si>
    <t>Substrate</t>
  </si>
  <si>
    <t>Alteration</t>
  </si>
  <si>
    <t>Allotment:</t>
  </si>
  <si>
    <t>Forest/District:</t>
  </si>
  <si>
    <t>RD/FO:</t>
  </si>
  <si>
    <t>Observer(s):</t>
  </si>
  <si>
    <t>DESIGNATED MONITORING AREAS:</t>
  </si>
  <si>
    <t xml:space="preserve">    Downstream Marker</t>
  </si>
  <si>
    <t xml:space="preserve">       Upstream  Marker</t>
  </si>
  <si>
    <t xml:space="preserve">   Reference Marker</t>
  </si>
  <si>
    <t>DMA ID</t>
  </si>
  <si>
    <t>PASTURE NAME</t>
  </si>
  <si>
    <t>STREAM</t>
  </si>
  <si>
    <t>DATE</t>
  </si>
  <si>
    <t>Latitude</t>
  </si>
  <si>
    <t>Longitude</t>
  </si>
  <si>
    <t>DMA NAME and/or Description:</t>
  </si>
  <si>
    <t>UTM Northing</t>
  </si>
  <si>
    <t>UTM Easting</t>
  </si>
  <si>
    <t>UTM zone:</t>
  </si>
  <si>
    <t>Datum</t>
  </si>
  <si>
    <t>*Are hydric woody plants supposed to be present at this site (y/n)?</t>
  </si>
  <si>
    <t>Plant Region:</t>
  </si>
  <si>
    <t>Plant Region Codes</t>
  </si>
  <si>
    <t>*Are there any hydric woody plants present (y/n)?</t>
  </si>
  <si>
    <t>*Are all age classes of hydric woody plants present (y/n)?</t>
  </si>
  <si>
    <t>Unitis used to record Stubble Height  (I - Inches, C = Centimeters):</t>
  </si>
  <si>
    <t>Class*</t>
  </si>
  <si>
    <t>Predicted from "Substr"</t>
  </si>
  <si>
    <t>6th Field HUC:</t>
  </si>
  <si>
    <t>* - Required for calculating Ecological Status (see "Codes" worksheet (column i for instructions)</t>
  </si>
  <si>
    <t>Substrate class:  bd(boulder), cb(cobble), gr(gravel), cons(consolidated sand/silt/clay), nonc(nonconsolidated sand/silt/clay)</t>
  </si>
  <si>
    <t>DMA Selection Rationale</t>
  </si>
  <si>
    <t>Y,   N, or NA</t>
  </si>
  <si>
    <t>CRITERIA FOR REPRESENTATIVE DMA</t>
  </si>
  <si>
    <t>Photo log</t>
  </si>
  <si>
    <t>File Name</t>
  </si>
  <si>
    <t>1.  Was the riparian complex selected by an ID Team?</t>
  </si>
  <si>
    <t>Lower Up</t>
  </si>
  <si>
    <t>2.  Is the DMA in a complex that represents and is accessible to the management activity?</t>
  </si>
  <si>
    <t>Lower Across</t>
  </si>
  <si>
    <t xml:space="preserve">3.  Is the DMA randomly located in the riparian complex most sensitive to management?  </t>
  </si>
  <si>
    <t>Upper Down</t>
  </si>
  <si>
    <t>4.  Is the DMA sensitive to disturbance (not armored)?</t>
  </si>
  <si>
    <t>Upper Across</t>
  </si>
  <si>
    <t>5.  Will the DMA site respond to management?</t>
  </si>
  <si>
    <t>6.  If stream is over 4% gradient, does it have a well developed floodplain?</t>
  </si>
  <si>
    <t xml:space="preserve">7.  Is the DMA located outside of a livestock concentration area?  </t>
  </si>
  <si>
    <t>8.  Is the DMA free from the influence of compounding activities?</t>
  </si>
  <si>
    <t>DMA is a CRITICAL reach?</t>
  </si>
  <si>
    <t>DMA is a REFERENCE reach?</t>
  </si>
  <si>
    <t>NARRATIVE</t>
  </si>
  <si>
    <t>Stream-</t>
  </si>
  <si>
    <t xml:space="preserve">          Streambank Stability</t>
  </si>
  <si>
    <t xml:space="preserve">      Stubble Height</t>
  </si>
  <si>
    <t xml:space="preserve">    Woody Species Use </t>
  </si>
  <si>
    <t>Woody Species height class</t>
  </si>
  <si>
    <t>bank Alteration</t>
  </si>
  <si>
    <t>Ero/Dep</t>
  </si>
  <si>
    <t>Cov/Uncov</t>
  </si>
  <si>
    <t>F,S,SL,E,or A</t>
  </si>
  <si>
    <t>Species</t>
  </si>
  <si>
    <t>Height</t>
  </si>
  <si>
    <t xml:space="preserve"> Species</t>
  </si>
  <si>
    <t>Use %</t>
  </si>
  <si>
    <t xml:space="preserve">Distance    </t>
  </si>
  <si>
    <t>Depositional</t>
  </si>
  <si>
    <t>Erosional</t>
  </si>
  <si>
    <t>Bank Stability Class</t>
  </si>
  <si>
    <t>Code</t>
  </si>
  <si>
    <t>Mean/median</t>
  </si>
  <si>
    <t>woody use</t>
  </si>
  <si>
    <t>zae</t>
  </si>
  <si>
    <t>s</t>
  </si>
  <si>
    <t>Plot No.</t>
  </si>
  <si>
    <t>Comment</t>
  </si>
  <si>
    <t>Substrate Class (Dominant)</t>
  </si>
  <si>
    <t>Type of substrate</t>
  </si>
  <si>
    <t>Definition</t>
  </si>
  <si>
    <t>bd</t>
  </si>
  <si>
    <t>Boulder/bedrock</t>
  </si>
  <si>
    <t>&gt; 10 inches</t>
  </si>
  <si>
    <t>cons</t>
  </si>
  <si>
    <t>Consolidated silt/clay/sand</t>
  </si>
  <si>
    <t>cb</t>
  </si>
  <si>
    <t>Cobble</t>
  </si>
  <si>
    <t>2.5 - 10 inches</t>
  </si>
  <si>
    <t>gr</t>
  </si>
  <si>
    <t>Gravel</t>
  </si>
  <si>
    <t>.08 - 2.5 inches</t>
  </si>
  <si>
    <t>nonc</t>
  </si>
  <si>
    <t>Non-consolidated silt/clay/sand</t>
  </si>
  <si>
    <t>Uncompacted silt, clay, or sand</t>
  </si>
  <si>
    <t>ABGR</t>
  </si>
  <si>
    <t>Grand fir</t>
  </si>
  <si>
    <t>CAAQ</t>
  </si>
  <si>
    <t>Water sedge</t>
  </si>
  <si>
    <t>ABLA</t>
  </si>
  <si>
    <t>Subalpine fir</t>
  </si>
  <si>
    <t>ACCI</t>
  </si>
  <si>
    <t>Vine maple</t>
  </si>
  <si>
    <t>CADO2</t>
  </si>
  <si>
    <t>Douglas' sedge</t>
  </si>
  <si>
    <t>ACGL</t>
  </si>
  <si>
    <t>CAPE42</t>
  </si>
  <si>
    <t>Wooly sedge</t>
  </si>
  <si>
    <t>ACGR3</t>
  </si>
  <si>
    <t>Big tooth maple</t>
  </si>
  <si>
    <t>CALA30</t>
  </si>
  <si>
    <t>Wooly-fruit sedge</t>
  </si>
  <si>
    <t>Big leaf maple</t>
  </si>
  <si>
    <t>CALE8</t>
  </si>
  <si>
    <t>Tufted sedge</t>
  </si>
  <si>
    <t>ACNE2</t>
  </si>
  <si>
    <t>Boxelder</t>
  </si>
  <si>
    <t>CALI7</t>
  </si>
  <si>
    <t>Mud sedge</t>
  </si>
  <si>
    <t>ACER</t>
  </si>
  <si>
    <t>Maple</t>
  </si>
  <si>
    <t>Small-winged sedge</t>
  </si>
  <si>
    <t>ALIN2</t>
  </si>
  <si>
    <t>CANE2</t>
  </si>
  <si>
    <t>Nebraska sedge</t>
  </si>
  <si>
    <t>Arizona alder</t>
  </si>
  <si>
    <t>CAPR5</t>
  </si>
  <si>
    <t>Cluster field sedge</t>
  </si>
  <si>
    <t>ALRH2</t>
  </si>
  <si>
    <t>White alder</t>
  </si>
  <si>
    <t>CAREXRH</t>
  </si>
  <si>
    <t>Sedge</t>
  </si>
  <si>
    <t>ALRU2</t>
  </si>
  <si>
    <t>Red alder</t>
  </si>
  <si>
    <t>Rocky Mountain sedge</t>
  </si>
  <si>
    <t>ALSI3</t>
  </si>
  <si>
    <t>Sitka alder</t>
  </si>
  <si>
    <t>CASC12</t>
  </si>
  <si>
    <t>Mountain sedge</t>
  </si>
  <si>
    <t>CASH</t>
  </si>
  <si>
    <t>Sheldon's sedge</t>
  </si>
  <si>
    <t>BEOC2</t>
  </si>
  <si>
    <t>Water birch</t>
  </si>
  <si>
    <t>CASI2</t>
  </si>
  <si>
    <t>BEPU4</t>
  </si>
  <si>
    <t>CAUT</t>
  </si>
  <si>
    <t>Beaked sedge</t>
  </si>
  <si>
    <t>CHLI2</t>
  </si>
  <si>
    <t>Desert willow</t>
  </si>
  <si>
    <t>Fox sedge</t>
  </si>
  <si>
    <t>COMA2</t>
  </si>
  <si>
    <t>Poison hemlock</t>
  </si>
  <si>
    <t>DECE</t>
  </si>
  <si>
    <t>Tufted hairgrass</t>
  </si>
  <si>
    <t>COST4</t>
  </si>
  <si>
    <t>Red osier dogwood</t>
  </si>
  <si>
    <t>ELPA3</t>
  </si>
  <si>
    <t>Common spikerush</t>
  </si>
  <si>
    <t>COSE16</t>
  </si>
  <si>
    <t>ELPA5</t>
  </si>
  <si>
    <t>CRDO2</t>
  </si>
  <si>
    <t>Black hawthorn</t>
  </si>
  <si>
    <t>ELPA6</t>
  </si>
  <si>
    <t>Fewflowered spikerush</t>
  </si>
  <si>
    <t>JUBA</t>
  </si>
  <si>
    <t>Baltic rush</t>
  </si>
  <si>
    <t>ELAN</t>
  </si>
  <si>
    <t>Russian olive</t>
  </si>
  <si>
    <t>JUEN</t>
  </si>
  <si>
    <t>Swordleaf rush</t>
  </si>
  <si>
    <t>ELCO</t>
  </si>
  <si>
    <t>Silverberry</t>
  </si>
  <si>
    <t>Hardstem bulrush</t>
  </si>
  <si>
    <t>FRLA</t>
  </si>
  <si>
    <t>Oregon ash</t>
  </si>
  <si>
    <t>SCAM6</t>
  </si>
  <si>
    <t>Chairmaker's bulrush</t>
  </si>
  <si>
    <t>FRPE</t>
  </si>
  <si>
    <t>SCMI2</t>
  </si>
  <si>
    <t>Panicled bulrush</t>
  </si>
  <si>
    <t>FRVE2</t>
  </si>
  <si>
    <t>Velvet ash</t>
  </si>
  <si>
    <t>SCNE</t>
  </si>
  <si>
    <t>Nevada bulrush</t>
  </si>
  <si>
    <t>JUSC2</t>
  </si>
  <si>
    <t>Rocky Mountain juniper</t>
  </si>
  <si>
    <t>SCPU3</t>
  </si>
  <si>
    <t>JUMA</t>
  </si>
  <si>
    <t>Arizona walnut</t>
  </si>
  <si>
    <t>PHAR3</t>
  </si>
  <si>
    <t>JUOC</t>
  </si>
  <si>
    <t>Western juniper</t>
  </si>
  <si>
    <t>POPR</t>
  </si>
  <si>
    <t>Kentucky bluegrass</t>
  </si>
  <si>
    <t>JUOS</t>
  </si>
  <si>
    <t>Utah juniper</t>
  </si>
  <si>
    <t>LAOC</t>
  </si>
  <si>
    <t>Western larch</t>
  </si>
  <si>
    <t>MAFU</t>
  </si>
  <si>
    <t>Oregon crab apple</t>
  </si>
  <si>
    <t>PIEN</t>
  </si>
  <si>
    <t>Engelmann spruce</t>
  </si>
  <si>
    <t>PICEA</t>
  </si>
  <si>
    <t>Spruce</t>
  </si>
  <si>
    <t>PICO</t>
  </si>
  <si>
    <t>Lodgepole pine</t>
  </si>
  <si>
    <t>PIMO3</t>
  </si>
  <si>
    <t>PIPO</t>
  </si>
  <si>
    <t>Ponderosa pine</t>
  </si>
  <si>
    <t>POAN3</t>
  </si>
  <si>
    <t>POBA2</t>
  </si>
  <si>
    <t>Black cottonwood</t>
  </si>
  <si>
    <t>PODE3</t>
  </si>
  <si>
    <t>Eastern cottonwood</t>
  </si>
  <si>
    <t>POFR2</t>
  </si>
  <si>
    <t>POPUL</t>
  </si>
  <si>
    <t>Cottonwood</t>
  </si>
  <si>
    <t>POTR5</t>
  </si>
  <si>
    <t>Quaking aspen</t>
  </si>
  <si>
    <t>POTR15</t>
  </si>
  <si>
    <t>POFL3</t>
  </si>
  <si>
    <t>High mountain cinquefoil</t>
  </si>
  <si>
    <t>POFR4</t>
  </si>
  <si>
    <t>Shrubby cinquefoil</t>
  </si>
  <si>
    <t>POGR9</t>
  </si>
  <si>
    <t>Slender cinquefoil</t>
  </si>
  <si>
    <t>PRPU</t>
  </si>
  <si>
    <t>Screwbean mesquite</t>
  </si>
  <si>
    <t>PREM</t>
  </si>
  <si>
    <t>Bitter cherry</t>
  </si>
  <si>
    <t>PRVI</t>
  </si>
  <si>
    <t>PSME</t>
  </si>
  <si>
    <t>Douglas fir</t>
  </si>
  <si>
    <t>RIAU</t>
  </si>
  <si>
    <t>RIHU</t>
  </si>
  <si>
    <t>Northern black currant</t>
  </si>
  <si>
    <t>RIIN2</t>
  </si>
  <si>
    <t>RIIR</t>
  </si>
  <si>
    <t>RIOD</t>
  </si>
  <si>
    <t>Buffalo currant</t>
  </si>
  <si>
    <t>RIOX</t>
  </si>
  <si>
    <t>RIBES</t>
  </si>
  <si>
    <t>Currant</t>
  </si>
  <si>
    <t>RIVI3</t>
  </si>
  <si>
    <t>RONU</t>
  </si>
  <si>
    <t>Nootka rose</t>
  </si>
  <si>
    <t>ROPI2</t>
  </si>
  <si>
    <t>ROWO</t>
  </si>
  <si>
    <t>SAAL2</t>
  </si>
  <si>
    <t>White willow</t>
  </si>
  <si>
    <t>SAAM2</t>
  </si>
  <si>
    <t>Peachleaf willow</t>
  </si>
  <si>
    <t>SAAR27</t>
  </si>
  <si>
    <t>Arctic willow</t>
  </si>
  <si>
    <t>Arizona willow</t>
  </si>
  <si>
    <t>SABA3</t>
  </si>
  <si>
    <t>Barclay's willow</t>
  </si>
  <si>
    <t>SABE2</t>
  </si>
  <si>
    <t>Bebb willow</t>
  </si>
  <si>
    <t>SABO</t>
  </si>
  <si>
    <t>Bonpland willow</t>
  </si>
  <si>
    <t>SABO2</t>
  </si>
  <si>
    <t>Booth's willow</t>
  </si>
  <si>
    <t>SABR</t>
  </si>
  <si>
    <t>Barren-ground willow</t>
  </si>
  <si>
    <t>SACA4</t>
  </si>
  <si>
    <t>Sageleaf willow</t>
  </si>
  <si>
    <t>SACO2</t>
  </si>
  <si>
    <t>Undergreen willow</t>
  </si>
  <si>
    <t>SADR</t>
  </si>
  <si>
    <t>Drummond's willow</t>
  </si>
  <si>
    <t>SAEA</t>
  </si>
  <si>
    <t>Mountain willow</t>
  </si>
  <si>
    <t>SAEX</t>
  </si>
  <si>
    <t>Narrowleaf willow</t>
  </si>
  <si>
    <t>SAFA</t>
  </si>
  <si>
    <t>Farr willow</t>
  </si>
  <si>
    <t>SAGE2</t>
  </si>
  <si>
    <t>Geyer's willow</t>
  </si>
  <si>
    <t>SAGO</t>
  </si>
  <si>
    <t>Gooding's willow</t>
  </si>
  <si>
    <t>SAHO</t>
  </si>
  <si>
    <t>Dune willow</t>
  </si>
  <si>
    <t>SAIR</t>
  </si>
  <si>
    <t>Dewystem willow</t>
  </si>
  <si>
    <t>SAJE</t>
  </si>
  <si>
    <t>Jepson willow</t>
  </si>
  <si>
    <t>SALA3</t>
  </si>
  <si>
    <t>Red Willow</t>
  </si>
  <si>
    <t>SALA5</t>
  </si>
  <si>
    <t>Whiplash willow</t>
  </si>
  <si>
    <t>SALA6</t>
  </si>
  <si>
    <t>Arroyo willow</t>
  </si>
  <si>
    <t>SALE</t>
  </si>
  <si>
    <t>Lemon's willow</t>
  </si>
  <si>
    <t>SALU</t>
  </si>
  <si>
    <t>Shining willow</t>
  </si>
  <si>
    <t>SALU2</t>
  </si>
  <si>
    <t>Yellow willow</t>
  </si>
  <si>
    <t>SAMO2</t>
  </si>
  <si>
    <t>SAOR</t>
  </si>
  <si>
    <t>Sierra willow</t>
  </si>
  <si>
    <t>SAPE5</t>
  </si>
  <si>
    <t>meadow willow</t>
  </si>
  <si>
    <t>SAPL2</t>
  </si>
  <si>
    <t>Diamondleaf willow</t>
  </si>
  <si>
    <t>SAPS</t>
  </si>
  <si>
    <t>False mountain willow</t>
  </si>
  <si>
    <t>SASC</t>
  </si>
  <si>
    <t>Scouler willow</t>
  </si>
  <si>
    <t>SASE2</t>
  </si>
  <si>
    <t>Autumn willow</t>
  </si>
  <si>
    <t>SASE3</t>
  </si>
  <si>
    <t>Northwest sandbar willow</t>
  </si>
  <si>
    <t>SASI2</t>
  </si>
  <si>
    <t>Sitka willow</t>
  </si>
  <si>
    <t>SALIXCL</t>
  </si>
  <si>
    <t>Clumped willow</t>
  </si>
  <si>
    <t>SALIXRH</t>
  </si>
  <si>
    <t>Rhizomatous willow</t>
  </si>
  <si>
    <t>SALIX</t>
  </si>
  <si>
    <t>Willow</t>
  </si>
  <si>
    <t>SATA</t>
  </si>
  <si>
    <t>Yewleaf willow</t>
  </si>
  <si>
    <t>SAWO</t>
  </si>
  <si>
    <t>Wolf's willow</t>
  </si>
  <si>
    <t>SANI4</t>
  </si>
  <si>
    <t>Black Elderberry</t>
  </si>
  <si>
    <t>SARA2</t>
  </si>
  <si>
    <t>Red Elderberry</t>
  </si>
  <si>
    <t>Alphabetical by Scientific Name</t>
  </si>
  <si>
    <t>Alphabetical by Common Name</t>
  </si>
  <si>
    <t>Symbol</t>
  </si>
  <si>
    <t>Scientific Name</t>
  </si>
  <si>
    <t>Common Name</t>
  </si>
  <si>
    <t>ABIES GRANDIS</t>
  </si>
  <si>
    <t>SASI10</t>
  </si>
  <si>
    <t>SANGUISORBA SITCHENSIS</t>
  </si>
  <si>
    <t>Alaskan burnet</t>
  </si>
  <si>
    <t>ABIES LASIOCARPA</t>
  </si>
  <si>
    <t>RHAL</t>
  </si>
  <si>
    <t>RHAMNUS ALNIFOLIA</t>
  </si>
  <si>
    <t>Alderleaf buckthorn</t>
  </si>
  <si>
    <t>ACER CIRCINATUM</t>
  </si>
  <si>
    <t>SPGR</t>
  </si>
  <si>
    <t>SPARTINA GRACILIS</t>
  </si>
  <si>
    <t>Alkali cordgrass</t>
  </si>
  <si>
    <t>ACER GLABRUM</t>
  </si>
  <si>
    <t>Rocky Mountain Maple</t>
  </si>
  <si>
    <t>MUAS</t>
  </si>
  <si>
    <t>MUHLENBERGIA ASPERIFOLIA</t>
  </si>
  <si>
    <t>Alkali muhly</t>
  </si>
  <si>
    <t>ACER GRANDIDENTATUM</t>
  </si>
  <si>
    <t>SPAI</t>
  </si>
  <si>
    <t>SPOROBOLUS AIROIDES</t>
  </si>
  <si>
    <t>Alkali sacaton</t>
  </si>
  <si>
    <t>ACER MACROPHYLLUM</t>
  </si>
  <si>
    <t>SYFO2</t>
  </si>
  <si>
    <t>SYMPHYOTRICHUM FOLIACEUM</t>
  </si>
  <si>
    <t>Alpine leafybract aster</t>
  </si>
  <si>
    <t>ACER NEGUNDO</t>
  </si>
  <si>
    <t>VERONICA AMERICANA</t>
  </si>
  <si>
    <t>American speedwell</t>
  </si>
  <si>
    <t>ACER SPP.</t>
  </si>
  <si>
    <t>POBI6</t>
  </si>
  <si>
    <t>POLYGONUM BISTORTOIDES</t>
  </si>
  <si>
    <t>American bistort</t>
  </si>
  <si>
    <t>ACMI2</t>
  </si>
  <si>
    <t>ACHILLEA MILLEFOLIUM</t>
  </si>
  <si>
    <t>Common yarrow</t>
  </si>
  <si>
    <t>ULAM</t>
  </si>
  <si>
    <t>ULMUS AMERICANA</t>
  </si>
  <si>
    <t>American Elm</t>
  </si>
  <si>
    <t>ACHNATHERUM NELSONII</t>
  </si>
  <si>
    <t>Columbia needlegrass</t>
  </si>
  <si>
    <t>GLGR</t>
  </si>
  <si>
    <t>GLYCERIA GRANDIS</t>
  </si>
  <si>
    <t>American mannagrass</t>
  </si>
  <si>
    <t>ACCO4</t>
  </si>
  <si>
    <t>ACONITUM COLUMBIANUM</t>
  </si>
  <si>
    <t>Columbian monkshood</t>
  </si>
  <si>
    <t>VICIA AMERICANA</t>
  </si>
  <si>
    <t>American vetch</t>
  </si>
  <si>
    <t>AGRE2</t>
  </si>
  <si>
    <t>AGROPYRON REPENS</t>
  </si>
  <si>
    <t>Quackgrass</t>
  </si>
  <si>
    <t>RK</t>
  </si>
  <si>
    <t>ROCK</t>
  </si>
  <si>
    <t>AGSM</t>
  </si>
  <si>
    <t>AGROPYRON SMITHII</t>
  </si>
  <si>
    <t>Western Wheatgrass</t>
  </si>
  <si>
    <t>WD</t>
  </si>
  <si>
    <t xml:space="preserve">WOOD </t>
  </si>
  <si>
    <t>Anchored Wood</t>
  </si>
  <si>
    <t>AGGI2</t>
  </si>
  <si>
    <t>AGROSTIS GIGANTEA</t>
  </si>
  <si>
    <t>Redtop</t>
  </si>
  <si>
    <t>POMO5</t>
  </si>
  <si>
    <t>POLYPOGON  MONSPELIENSIS</t>
  </si>
  <si>
    <t>Annual rabbitsfoot grass</t>
  </si>
  <si>
    <t>AGSC5</t>
  </si>
  <si>
    <t>AGROSTIS SCABRA</t>
  </si>
  <si>
    <t>Rough Bentgrass</t>
  </si>
  <si>
    <t>SALIX ARCTICA</t>
  </si>
  <si>
    <t>AGST2</t>
  </si>
  <si>
    <t>AGROSTIS STOLONIFERA</t>
  </si>
  <si>
    <t>Creeping bentgrass</t>
  </si>
  <si>
    <t>ALOC2</t>
  </si>
  <si>
    <t>ALLENROLFEA OCCICENTALIS</t>
  </si>
  <si>
    <t>Iodine Bush</t>
  </si>
  <si>
    <t>JUGLANS MAJOR</t>
  </si>
  <si>
    <t>ALNUS INCANA</t>
  </si>
  <si>
    <t>Mountain Alder</t>
  </si>
  <si>
    <t>SALIX ARIZONICA</t>
  </si>
  <si>
    <t>SETR</t>
  </si>
  <si>
    <t>SENECIO TRIANGULARIS</t>
  </si>
  <si>
    <t>Arrowleaf ragwort</t>
  </si>
  <si>
    <t>ALNUS RHOBIFOLIA</t>
  </si>
  <si>
    <t>SALIX LASIOLEPIS</t>
  </si>
  <si>
    <t>ALNUS RUBRA</t>
  </si>
  <si>
    <t>JUAR2</t>
  </si>
  <si>
    <t>JUNCUS ARCTICUS</t>
  </si>
  <si>
    <t>Artic rush</t>
  </si>
  <si>
    <t>ALNUS SINUATA</t>
  </si>
  <si>
    <t>SACU</t>
  </si>
  <si>
    <t>SAGITTARIA CUNEATA</t>
  </si>
  <si>
    <t>Arumleaf arrowhead</t>
  </si>
  <si>
    <t>ALNUS VIRIDIS</t>
  </si>
  <si>
    <t>ASTER</t>
  </si>
  <si>
    <t>ASTER SPP.</t>
  </si>
  <si>
    <t>Aster</t>
  </si>
  <si>
    <t>ALAE</t>
  </si>
  <si>
    <t>ALOPECURUS AEQUALIS</t>
  </si>
  <si>
    <t>Short-awned foxtail</t>
  </si>
  <si>
    <t>SALIX SERISSIMA</t>
  </si>
  <si>
    <t>ALGE2</t>
  </si>
  <si>
    <t>ALOPECURUS GENICULATUS</t>
  </si>
  <si>
    <t>Water Foxtail</t>
  </si>
  <si>
    <t>JUNCUS BALTICUS</t>
  </si>
  <si>
    <t>ALPR3</t>
  </si>
  <si>
    <t>ALOPECURUS PRETENSIS</t>
  </si>
  <si>
    <t>Meadow Foxtail</t>
  </si>
  <si>
    <t>SALIX BARCLAYI</t>
  </si>
  <si>
    <t>ALOPE</t>
  </si>
  <si>
    <t>ALOPECURUS SPP.</t>
  </si>
  <si>
    <t>Foxtail</t>
  </si>
  <si>
    <t>BN</t>
  </si>
  <si>
    <t>BARREN</t>
  </si>
  <si>
    <t>Bare Ground</t>
  </si>
  <si>
    <t>AMAL2</t>
  </si>
  <si>
    <t>AMELANCHIER ALNIFOLIA</t>
  </si>
  <si>
    <t>Serviceberry</t>
  </si>
  <si>
    <t>SALIX BRACHYCARPA</t>
  </si>
  <si>
    <t>ANCA10</t>
  </si>
  <si>
    <t>ANEMOPSIS CALIFORNICA</t>
  </si>
  <si>
    <t>Yerba mansa</t>
  </si>
  <si>
    <t xml:space="preserve">ARTEMISIA TRIDENTATA  </t>
  </si>
  <si>
    <t>Basin big sagebrush</t>
  </si>
  <si>
    <t>ANKI</t>
  </si>
  <si>
    <t>ANGELICA KINGII</t>
  </si>
  <si>
    <t>King's  angelica</t>
  </si>
  <si>
    <t>ELCI2</t>
  </si>
  <si>
    <t>ELYMUS CINEREUS</t>
  </si>
  <si>
    <t>Basin Wildrye</t>
  </si>
  <si>
    <t>ANTENNARIA ROSEA</t>
  </si>
  <si>
    <t>Rosy pussytoes</t>
  </si>
  <si>
    <t>LECI4</t>
  </si>
  <si>
    <t>LEYMUS CINEREUS</t>
  </si>
  <si>
    <t>APCA</t>
  </si>
  <si>
    <t>APOCYNUM CANNABINUM</t>
  </si>
  <si>
    <t>Indianhemp</t>
  </si>
  <si>
    <t>CARO6</t>
  </si>
  <si>
    <t>CAREX ROSTRATA</t>
  </si>
  <si>
    <t>AQFO</t>
  </si>
  <si>
    <t>AQUILEGIA FORMOSA</t>
  </si>
  <si>
    <t>Western columbine</t>
  </si>
  <si>
    <t>CAREX UTRICULATA</t>
  </si>
  <si>
    <t>ARAN7</t>
  </si>
  <si>
    <t>ARGENTINA ANSERINA</t>
  </si>
  <si>
    <t>ELRO2</t>
  </si>
  <si>
    <t>Beaked spikerush</t>
  </si>
  <si>
    <t>ARCH3</t>
  </si>
  <si>
    <t>ARNICA CHAMISSONIS</t>
  </si>
  <si>
    <t>Chamisso arnica</t>
  </si>
  <si>
    <t>POVI9</t>
  </si>
  <si>
    <t>POLYPOGON VIRIDIS</t>
  </si>
  <si>
    <t>Beardless Rabbitsfoot grass</t>
  </si>
  <si>
    <t>ARCA13</t>
  </si>
  <si>
    <t>ARTEMISIA CANA</t>
  </si>
  <si>
    <t>LETR5</t>
  </si>
  <si>
    <t>LEYMUS TRITICOIDES</t>
  </si>
  <si>
    <t>Beardless wildrye</t>
  </si>
  <si>
    <t>ARLU</t>
  </si>
  <si>
    <t>ARTEMISIA LUDOVICIANA</t>
  </si>
  <si>
    <t>White sagebrush</t>
  </si>
  <si>
    <t>SALIX BEBBIANA</t>
  </si>
  <si>
    <t>GALIU</t>
  </si>
  <si>
    <t>GALIUM SPP</t>
  </si>
  <si>
    <t>Bedstraw</t>
  </si>
  <si>
    <t>ARUNDO DONAX</t>
  </si>
  <si>
    <t>Giant reed</t>
  </si>
  <si>
    <t>ASCH2</t>
  </si>
  <si>
    <t>ASTER CHILENSIS</t>
  </si>
  <si>
    <t>Western Aster</t>
  </si>
  <si>
    <t>ASFO</t>
  </si>
  <si>
    <t>Leafy aster</t>
  </si>
  <si>
    <t>PRUNUS EMARGINATA</t>
  </si>
  <si>
    <t>ASIN3</t>
  </si>
  <si>
    <t>ASTER INTEGRIFOLIUS</t>
  </si>
  <si>
    <t>Thickstem Aster</t>
  </si>
  <si>
    <t>POPULUS BALSAMIFERA</t>
  </si>
  <si>
    <t>ASOC</t>
  </si>
  <si>
    <t>ASTER OCCIDENTALIS</t>
  </si>
  <si>
    <t>Western mountain aster</t>
  </si>
  <si>
    <t>POPULUS TRICOCARPA</t>
  </si>
  <si>
    <t>SAMBUCUS NIGRA</t>
  </si>
  <si>
    <t>BAEM</t>
  </si>
  <si>
    <t>BACCHARIS EMORYI</t>
  </si>
  <si>
    <t>Emory's baccharis</t>
  </si>
  <si>
    <t>BACCHARIS SALICIFOLIA</t>
  </si>
  <si>
    <t>Willow Baccharis</t>
  </si>
  <si>
    <t>LOIN5</t>
  </si>
  <si>
    <t>LONICERA INVOLUCRATA</t>
  </si>
  <si>
    <t>Black Twinberry</t>
  </si>
  <si>
    <t>CAVE6</t>
  </si>
  <si>
    <t>CAREX VESICARIA</t>
  </si>
  <si>
    <t>Blister sedge</t>
  </si>
  <si>
    <t>BEER</t>
  </si>
  <si>
    <t>BERULA ERECTA</t>
  </si>
  <si>
    <t>Cut-leaf water parsnip</t>
  </si>
  <si>
    <t>VACCINIUM SPP.</t>
  </si>
  <si>
    <t>Blueberry</t>
  </si>
  <si>
    <t>BEGL</t>
  </si>
  <si>
    <t>BETULA GLANDULOSA</t>
  </si>
  <si>
    <t>Resin birch</t>
  </si>
  <si>
    <t>CACA4</t>
  </si>
  <si>
    <t>CALAMAGROSTIS CANADENSIS</t>
  </si>
  <si>
    <t>Blue-joint reedgrass</t>
  </si>
  <si>
    <t>BETULA OCCIDENTALIS</t>
  </si>
  <si>
    <t>BETULA PUMULA</t>
  </si>
  <si>
    <t>Bog Birch</t>
  </si>
  <si>
    <t>VAUL</t>
  </si>
  <si>
    <t>VACCINIUM ULIGINOSUM</t>
  </si>
  <si>
    <t>Bog blueberry</t>
  </si>
  <si>
    <t>BRIN2</t>
  </si>
  <si>
    <t>BROMUS INERMIS</t>
  </si>
  <si>
    <t>Smooth brome</t>
  </si>
  <si>
    <t>KAMI</t>
  </si>
  <si>
    <t>KALMIA MICROPHYLLA</t>
  </si>
  <si>
    <t>Bog Laurel</t>
  </si>
  <si>
    <t>BRMA4</t>
  </si>
  <si>
    <t>BROMUS MARGINATUS</t>
  </si>
  <si>
    <t>Mountain brome</t>
  </si>
  <si>
    <t>SALIX BONPLANDIANA</t>
  </si>
  <si>
    <t>SALIX BOOTHII</t>
  </si>
  <si>
    <t>CALE4</t>
  </si>
  <si>
    <t>CALTHA LEPTOSEPALA</t>
  </si>
  <si>
    <t>CAHY4</t>
  </si>
  <si>
    <t>CAREX HYSTERICINA</t>
  </si>
  <si>
    <t>Bottlebrush sedge</t>
  </si>
  <si>
    <t>White marsh marigold</t>
  </si>
  <si>
    <t>CACU2</t>
  </si>
  <si>
    <t>CAMASSIA CUSICKII</t>
  </si>
  <si>
    <t>Cusick's camas</t>
  </si>
  <si>
    <t>TYLA</t>
  </si>
  <si>
    <t>TYPHA LATIFOLIA</t>
  </si>
  <si>
    <t>Broadleaf Cattail</t>
  </si>
  <si>
    <t>CAQU2</t>
  </si>
  <si>
    <t>CAMASSIA QUAMISH</t>
  </si>
  <si>
    <t>Common camas</t>
  </si>
  <si>
    <t>SAXIFRAGA ODONTOLOMA</t>
  </si>
  <si>
    <t>Brook saxifrage</t>
  </si>
  <si>
    <t>CAREX AQUATILIS</t>
  </si>
  <si>
    <t>CATABROSA AQUATICA</t>
  </si>
  <si>
    <t>CAAT2</t>
  </si>
  <si>
    <t>CAREX ATHERODES</t>
  </si>
  <si>
    <t>Wheat sedge</t>
  </si>
  <si>
    <t>MENYANTHES TRIFOLIATA</t>
  </si>
  <si>
    <t>Buckbean</t>
  </si>
  <si>
    <t>CAAT3</t>
  </si>
  <si>
    <t>CAREX ATHROSTACHYA</t>
  </si>
  <si>
    <t>Slenderbeak sedge</t>
  </si>
  <si>
    <t>RIBES ODORATUM</t>
  </si>
  <si>
    <t>CACA11</t>
  </si>
  <si>
    <t>CAREX CANESCENS</t>
  </si>
  <si>
    <t>Gray sedge</t>
  </si>
  <si>
    <t>RANUN</t>
  </si>
  <si>
    <t>RANUNCULUS SPP.</t>
  </si>
  <si>
    <t>Buttercup</t>
  </si>
  <si>
    <t>CADI6</t>
  </si>
  <si>
    <t>CAREX DISPERMA</t>
  </si>
  <si>
    <t>Softleaf sedge</t>
  </si>
  <si>
    <t>VECA2</t>
  </si>
  <si>
    <t>VERATRUM CALIFORNICUM</t>
  </si>
  <si>
    <t>California false hellebore</t>
  </si>
  <si>
    <t>CAREX DOUGLASII</t>
  </si>
  <si>
    <t>LYCA4</t>
  </si>
  <si>
    <t>LYTHRUM CALIFORNICUM</t>
  </si>
  <si>
    <t>California loosestrife</t>
  </si>
  <si>
    <t>CAHE8</t>
  </si>
  <si>
    <t>CAREX HETERONEURA</t>
  </si>
  <si>
    <t>Different-nerved sedge</t>
  </si>
  <si>
    <t>DACA3</t>
  </si>
  <si>
    <t>DANTHONIA CALIFORNICA</t>
  </si>
  <si>
    <t>California oatgrass</t>
  </si>
  <si>
    <t>POCO</t>
  </si>
  <si>
    <t>POA COMPRESSA</t>
  </si>
  <si>
    <t>Canada bluegrass</t>
  </si>
  <si>
    <t>CAREX LANUGINOSA</t>
  </si>
  <si>
    <t>SOCA6</t>
  </si>
  <si>
    <t>SOLIDAGO CANADENSIS</t>
  </si>
  <si>
    <t>Canada goldenrod</t>
  </si>
  <si>
    <t>CALA11</t>
  </si>
  <si>
    <t>CAREX LASIOCARPA</t>
  </si>
  <si>
    <t>CIRSIUM ARVENSE</t>
  </si>
  <si>
    <t>Canada thistle</t>
  </si>
  <si>
    <t>CAREX LENTICULARIS</t>
  </si>
  <si>
    <t>SACA14</t>
  </si>
  <si>
    <t>SANGUISORBA CANADENSIS</t>
  </si>
  <si>
    <t>Canadian burnet</t>
  </si>
  <si>
    <t>CAREX LIMOSA</t>
  </si>
  <si>
    <t>RIBES IRRIGUUM</t>
  </si>
  <si>
    <t>CAMI7</t>
  </si>
  <si>
    <t>CAREX MICROPTERA</t>
  </si>
  <si>
    <t>RIBES OXYACANTHOIDES</t>
  </si>
  <si>
    <t>CAREX NEBRASCENSIS</t>
  </si>
  <si>
    <t>LOCA2</t>
  </si>
  <si>
    <t>LOBELIA CARDINALIS</t>
  </si>
  <si>
    <t>CAREX PELLITA</t>
  </si>
  <si>
    <t>SCHOENOPLECTUS AMERICANUS</t>
  </si>
  <si>
    <t>CAREX PRAEGRACILIS</t>
  </si>
  <si>
    <t>SCAM2</t>
  </si>
  <si>
    <t>SCIRPUS AMERICANUS</t>
  </si>
  <si>
    <t>CAREX SAXATILIS</t>
  </si>
  <si>
    <t>PRUNUS VIRGINIA</t>
  </si>
  <si>
    <t>Chokecherry</t>
  </si>
  <si>
    <t>CAREX SCOPULORUM</t>
  </si>
  <si>
    <t>SODU</t>
  </si>
  <si>
    <t>SOLANUM DULCAMARA</t>
  </si>
  <si>
    <t>Climbing nightshade</t>
  </si>
  <si>
    <t>CAREX SHELDONII</t>
  </si>
  <si>
    <t>SCIRPUS PALLIDUS</t>
  </si>
  <si>
    <t>Cloaked bulrush</t>
  </si>
  <si>
    <t>CAREX SIMULATA</t>
  </si>
  <si>
    <t>Short-beaked sedge</t>
  </si>
  <si>
    <t>TRIFO</t>
  </si>
  <si>
    <t>TRIFOLIUM SPP.</t>
  </si>
  <si>
    <t>Clover Spp.</t>
  </si>
  <si>
    <t>CAREX</t>
  </si>
  <si>
    <t>CAREX SPP</t>
  </si>
  <si>
    <t>SALIX SPP CLUMPED</t>
  </si>
  <si>
    <t>CAREX SPP RHIZOMATOUS</t>
  </si>
  <si>
    <t>Rhizomatous sedge</t>
  </si>
  <si>
    <t>CAREXTU</t>
  </si>
  <si>
    <t>CAREX SPP TUFTED</t>
  </si>
  <si>
    <t>Tufted (clumped) sedge</t>
  </si>
  <si>
    <t>ROSA PISOCARPA</t>
  </si>
  <si>
    <t>Cluster Rose</t>
  </si>
  <si>
    <t>STCO3</t>
  </si>
  <si>
    <t>STIPA COLUMBIANA</t>
  </si>
  <si>
    <t>CAREX VULPINOIDEA</t>
  </si>
  <si>
    <t>CEOC2</t>
  </si>
  <si>
    <t>Common buttonbush</t>
  </si>
  <si>
    <t>CAAQ3</t>
  </si>
  <si>
    <t>Water whorlgrass</t>
  </si>
  <si>
    <t>TAOF</t>
  </si>
  <si>
    <t>TARAXACUM OFFICINALE</t>
  </si>
  <si>
    <t>Common Dandelion</t>
  </si>
  <si>
    <t>CELTIS LAEVIGATA</t>
  </si>
  <si>
    <t>Sugarberry</t>
  </si>
  <si>
    <t>PLMA2</t>
  </si>
  <si>
    <t>PLANTAGO MAJOR</t>
  </si>
  <si>
    <t>Common plantain</t>
  </si>
  <si>
    <t>CENTAUREA MACULOSA</t>
  </si>
  <si>
    <t>PHAU7</t>
  </si>
  <si>
    <t xml:space="preserve">PHRAGMITES AUSTRALIS </t>
  </si>
  <si>
    <t>Common reedgrass</t>
  </si>
  <si>
    <t>CHILOPSIS LINEARIS</t>
  </si>
  <si>
    <t>PHCO15</t>
  </si>
  <si>
    <t xml:space="preserve">PHRAGMITES COMUNIS </t>
  </si>
  <si>
    <t>CHSP11</t>
  </si>
  <si>
    <t>CHLORACANTHA SPINOSA</t>
  </si>
  <si>
    <t>SCFE</t>
  </si>
  <si>
    <t>Common rivergrass</t>
  </si>
  <si>
    <t>JUEF</t>
  </si>
  <si>
    <t>JUNCUS EFFUSUS</t>
  </si>
  <si>
    <t>Common rush</t>
  </si>
  <si>
    <t>CISC2</t>
  </si>
  <si>
    <t>CIRSIUM SCARIOSUM</t>
  </si>
  <si>
    <t>Elk Thistle</t>
  </si>
  <si>
    <t>SYAL</t>
  </si>
  <si>
    <t>SYMPHORICARPOS ALBUS</t>
  </si>
  <si>
    <t>Common snowberry</t>
  </si>
  <si>
    <t>CLLI2</t>
  </si>
  <si>
    <t>CLEMATIS LIGUSTIFOLIA</t>
  </si>
  <si>
    <t>White Clematis</t>
  </si>
  <si>
    <t>ELEOCHARIS PALUSTRIS</t>
  </si>
  <si>
    <t>Purple marshlocks</t>
  </si>
  <si>
    <t>Common Threesquare bulrush</t>
  </si>
  <si>
    <t>CONIUM MACULATUM</t>
  </si>
  <si>
    <t>SCIRPUS PUNGENS</t>
  </si>
  <si>
    <t>CORNUS STOLONIFERA</t>
  </si>
  <si>
    <t>SCCO</t>
  </si>
  <si>
    <t>SCIRPUS CONGDONII</t>
  </si>
  <si>
    <t>Condon's bulrush</t>
  </si>
  <si>
    <t>RUOC2</t>
  </si>
  <si>
    <t>RUDBECKIA OCCIDENTALIS</t>
  </si>
  <si>
    <t>Coneflower/Blackhead</t>
  </si>
  <si>
    <t>Round leafed hawthorn</t>
  </si>
  <si>
    <t>SCMA</t>
  </si>
  <si>
    <t>SCHOENOPLECTUS MARITIMUS</t>
  </si>
  <si>
    <t>Cosmopolitan bulrush</t>
  </si>
  <si>
    <t>CYOF</t>
  </si>
  <si>
    <t>CYNOGLOSSUM OFFICINALE</t>
  </si>
  <si>
    <t>Houndstongue</t>
  </si>
  <si>
    <t>SCMA8</t>
  </si>
  <si>
    <t>SCIRPUS MARITIMUS</t>
  </si>
  <si>
    <t>CYAC2</t>
  </si>
  <si>
    <t>CYPERUS ACUMINATUS</t>
  </si>
  <si>
    <t>Tapered leaf flatsedge</t>
  </si>
  <si>
    <t>POPULUS SPP.</t>
  </si>
  <si>
    <t>HELA4</t>
  </si>
  <si>
    <t>HERACLEUM LANATUM</t>
  </si>
  <si>
    <t>Cow parsnip</t>
  </si>
  <si>
    <t>DAIN</t>
  </si>
  <si>
    <t>DANTHONIA INTERMEDIA</t>
  </si>
  <si>
    <t>Timber oatgrass</t>
  </si>
  <si>
    <t>HEMA80</t>
  </si>
  <si>
    <t>HERACLEUM MAXIMUM</t>
  </si>
  <si>
    <t>DAFR6</t>
  </si>
  <si>
    <t>DASIPHORA FRUTICOSA</t>
  </si>
  <si>
    <t>TRWO</t>
  </si>
  <si>
    <t>TRIFOLIUM WORMSKJOLDII</t>
  </si>
  <si>
    <t>Cows clover</t>
  </si>
  <si>
    <t>DEGL3</t>
  </si>
  <si>
    <t>DELPHINIUM GLAUCUM</t>
  </si>
  <si>
    <t>Mountain larkspur</t>
  </si>
  <si>
    <t>DESCHAMPSIA CESPITOSA</t>
  </si>
  <si>
    <t>ELTR3</t>
  </si>
  <si>
    <t>ELYMUS TRITICOIDES</t>
  </si>
  <si>
    <t>Creeping wildrye</t>
  </si>
  <si>
    <t>DISP</t>
  </si>
  <si>
    <t>DISTICHLIS SPICATA</t>
  </si>
  <si>
    <t>Inland saltgrass</t>
  </si>
  <si>
    <t>RUCR</t>
  </si>
  <si>
    <t>RUMEX CRISPUS</t>
  </si>
  <si>
    <t>Curly dock</t>
  </si>
  <si>
    <t>DG</t>
  </si>
  <si>
    <t>Upland grass</t>
  </si>
  <si>
    <t>POLA4</t>
  </si>
  <si>
    <t>POLYGONUM LAPATHIFOLIUM</t>
  </si>
  <si>
    <t>Curlytop knotweed</t>
  </si>
  <si>
    <t>DS</t>
  </si>
  <si>
    <t>DRY SHRUB</t>
  </si>
  <si>
    <t>Upland shrub</t>
  </si>
  <si>
    <t>RIBES SPP</t>
  </si>
  <si>
    <t>ECPR</t>
  </si>
  <si>
    <t>ECLIPTA PROSTRATA</t>
  </si>
  <si>
    <t>False daisy</t>
  </si>
  <si>
    <t>POCU3</t>
  </si>
  <si>
    <t>POA CUSICKII</t>
  </si>
  <si>
    <t>Cusick bluegrass</t>
  </si>
  <si>
    <t>ELAEAGNUS ANGUSTIFOLIA</t>
  </si>
  <si>
    <t>ELAEAGNUS COMMUTATA</t>
  </si>
  <si>
    <t>LEOR</t>
  </si>
  <si>
    <t>LEERSIA ORYZOIDES</t>
  </si>
  <si>
    <t>Cutgrass</t>
  </si>
  <si>
    <t>ELAC</t>
  </si>
  <si>
    <t>ELEOCHARIS ACICULARIS</t>
  </si>
  <si>
    <t>Needle spikerush</t>
  </si>
  <si>
    <t>PADI3</t>
  </si>
  <si>
    <t>PASPALUM DILATATUM</t>
  </si>
  <si>
    <t>Dallisgrass</t>
  </si>
  <si>
    <t>ELEOCHARIS PARVULA</t>
  </si>
  <si>
    <t>Dwarf spikerush</t>
  </si>
  <si>
    <t>MURI2</t>
  </si>
  <si>
    <t>MUHLENBERGIA RIGENS</t>
  </si>
  <si>
    <t>Deergrass</t>
  </si>
  <si>
    <t>ELEOCHARIS PAUCIFLORA</t>
  </si>
  <si>
    <t>RUDE2</t>
  </si>
  <si>
    <t>RUMEX DENSIFLORUS</t>
  </si>
  <si>
    <t>Denseflowered dock</t>
  </si>
  <si>
    <t>ELQU2</t>
  </si>
  <si>
    <t>ELEOCHARIS QUINQUEFLORA</t>
  </si>
  <si>
    <t>SALIX IRRORATA</t>
  </si>
  <si>
    <t>ELEOC</t>
  </si>
  <si>
    <t>ELEOCHARIS SPECIES</t>
  </si>
  <si>
    <t>Spikerush</t>
  </si>
  <si>
    <t>SALIX PLANIFOLIA</t>
  </si>
  <si>
    <t>ELRE4</t>
  </si>
  <si>
    <t>ELYMUS REPENS</t>
  </si>
  <si>
    <t>POPU5</t>
  </si>
  <si>
    <t>POLYGONUM PUNCTATUM</t>
  </si>
  <si>
    <t>dotted smartweed</t>
  </si>
  <si>
    <t>ELTR7</t>
  </si>
  <si>
    <t>Slender wheatgrass</t>
  </si>
  <si>
    <t>PSEUDOTSUGA MENZIESII</t>
  </si>
  <si>
    <t>PODO4</t>
  </si>
  <si>
    <t>POLYGONUM DOUGLASII</t>
  </si>
  <si>
    <t>Douglas' knotweek</t>
  </si>
  <si>
    <t>EPCI</t>
  </si>
  <si>
    <t>EPILOBIUM CILIATUM</t>
  </si>
  <si>
    <t>Fringed willowherb</t>
  </si>
  <si>
    <t>EQAR</t>
  </si>
  <si>
    <t>EQUISETUM ARVENSE</t>
  </si>
  <si>
    <t>Field horsetail</t>
  </si>
  <si>
    <t>SPDO</t>
  </si>
  <si>
    <t>SPIRAEA DOUGLASII</t>
  </si>
  <si>
    <t>Douglas Spirea</t>
  </si>
  <si>
    <t>EQFL</t>
  </si>
  <si>
    <t>EQUISETUM FLUVIATILE</t>
  </si>
  <si>
    <t>Water horsetail</t>
  </si>
  <si>
    <t>SALIX DRUMMONDIANA</t>
  </si>
  <si>
    <t>EQHY</t>
  </si>
  <si>
    <t>EQUISETUM HYEMALE</t>
  </si>
  <si>
    <t>Scouringrush horsetail</t>
  </si>
  <si>
    <t>SALIX HOOKERIANA</t>
  </si>
  <si>
    <t>EQLA</t>
  </si>
  <si>
    <t>EQUISETUM LAEVIGATUM</t>
  </si>
  <si>
    <t>smooth horsetail</t>
  </si>
  <si>
    <t>VACE</t>
  </si>
  <si>
    <t>VACCINIUM CESPITOSUM</t>
  </si>
  <si>
    <t>Dwarf bilberry</t>
  </si>
  <si>
    <t>EQUIS</t>
  </si>
  <si>
    <t>EQUISETUM SPECIES</t>
  </si>
  <si>
    <t>Horsetail</t>
  </si>
  <si>
    <t>EQVA</t>
  </si>
  <si>
    <t>EQUISETUM VARIEGATUM</t>
  </si>
  <si>
    <t>Variegated horsetail</t>
  </si>
  <si>
    <t>POPULUS DELTOIDES</t>
  </si>
  <si>
    <t>EUES</t>
  </si>
  <si>
    <t>EUPHORBIA ESULA</t>
  </si>
  <si>
    <t>Leafy spurge</t>
  </si>
  <si>
    <t>PEDICULARIS GROENLANDICA</t>
  </si>
  <si>
    <t>Elephanthead lousewort</t>
  </si>
  <si>
    <t>EUIN9</t>
  </si>
  <si>
    <t>FERU2</t>
  </si>
  <si>
    <t>FESTUCA RUBRA</t>
  </si>
  <si>
    <t>Red Fescue</t>
  </si>
  <si>
    <t>FRAXINUS LATIFOLIA</t>
  </si>
  <si>
    <t>FRAXINUS PENNSYLVANICA</t>
  </si>
  <si>
    <t>Green Ash</t>
  </si>
  <si>
    <t>PICEA ENGELMANNII</t>
  </si>
  <si>
    <t>FRAXINUS VELUTINA</t>
  </si>
  <si>
    <t>SPEM2</t>
  </si>
  <si>
    <t>SPARGANIUM EMERSUM</t>
  </si>
  <si>
    <t>European bur-reed</t>
  </si>
  <si>
    <t>GABO2</t>
  </si>
  <si>
    <t>GALIUM BOREALE</t>
  </si>
  <si>
    <t>Northern bedstraw</t>
  </si>
  <si>
    <t>SALIX PSEUDOMONTICOLA</t>
  </si>
  <si>
    <t>GATR2</t>
  </si>
  <si>
    <t>Threepetal bedstraw</t>
  </si>
  <si>
    <t>MAST4</t>
  </si>
  <si>
    <t>MAIANTHEMUM STELLATUM</t>
  </si>
  <si>
    <t>False solomon's seal</t>
  </si>
  <si>
    <t>GATR3</t>
  </si>
  <si>
    <t>GALIUM TRIFLORUM</t>
  </si>
  <si>
    <t>Fragrant bedstraw</t>
  </si>
  <si>
    <t>SALIX FARRIAE</t>
  </si>
  <si>
    <t>GEVI2</t>
  </si>
  <si>
    <t>GERANIUM  VISCOSISSIUM</t>
  </si>
  <si>
    <t>Sticky geranium</t>
  </si>
  <si>
    <t>THFE</t>
  </si>
  <si>
    <t>THALICTRUM FENDLERI</t>
  </si>
  <si>
    <t>GEMA4</t>
  </si>
  <si>
    <t>GEUM MACROPHYLLUM</t>
  </si>
  <si>
    <t>Largeleaf avens</t>
  </si>
  <si>
    <t>GETR</t>
  </si>
  <si>
    <t>GEUM TRIFLORUM</t>
  </si>
  <si>
    <t>Old man's whiskers</t>
  </si>
  <si>
    <t>GLBO</t>
  </si>
  <si>
    <t>GLYCERIA BOREALIS</t>
  </si>
  <si>
    <t>Small floating mannagrass</t>
  </si>
  <si>
    <t>TACH2</t>
  </si>
  <si>
    <t>TAMARIX CHINENSIS</t>
  </si>
  <si>
    <t>Five-stamen saltcedar</t>
  </si>
  <si>
    <t>GLYCE</t>
  </si>
  <si>
    <t>GLYCERIA SPECIES</t>
  </si>
  <si>
    <t>Mannagrass</t>
  </si>
  <si>
    <t>POPA2</t>
  </si>
  <si>
    <t>POA PALUSTRIS</t>
  </si>
  <si>
    <t>Fowl bluegrass</t>
  </si>
  <si>
    <t>GLST</t>
  </si>
  <si>
    <t>GLYCERIA STRIATA</t>
  </si>
  <si>
    <t>Fowl mannagrass</t>
  </si>
  <si>
    <t>HAFL2</t>
  </si>
  <si>
    <t>HACKELIA FLORIBUNDA</t>
  </si>
  <si>
    <t>Many flowered stickseed</t>
  </si>
  <si>
    <t>HELENIUM HOOPESII</t>
  </si>
  <si>
    <t>Orange sneezeweed</t>
  </si>
  <si>
    <t>HECU3</t>
  </si>
  <si>
    <t>HELIOTROPIUM CURASSAVICUM</t>
  </si>
  <si>
    <t>Salt heliotrope</t>
  </si>
  <si>
    <t>HOJU</t>
  </si>
  <si>
    <t>HORDEUM JUBATUM</t>
  </si>
  <si>
    <t>Foxtail barley</t>
  </si>
  <si>
    <t>MUAN</t>
  </si>
  <si>
    <t>MUHLENBERGIA ANDINA</t>
  </si>
  <si>
    <t>Foxtail muhly</t>
  </si>
  <si>
    <t>HOBR2</t>
  </si>
  <si>
    <t>HORDEUM BRACHYANTHERUM</t>
  </si>
  <si>
    <t>Meadow barley</t>
  </si>
  <si>
    <t>RHAR4</t>
  </si>
  <si>
    <t>RHUS AROMATICA</t>
  </si>
  <si>
    <t>Fragrant sumac</t>
  </si>
  <si>
    <t>POPULUS FREMONTII</t>
  </si>
  <si>
    <t>Fremont Cottonwood</t>
  </si>
  <si>
    <t>HYHO</t>
  </si>
  <si>
    <t>HYMENOXYS HOOPESII</t>
  </si>
  <si>
    <t>IRMI</t>
  </si>
  <si>
    <t>IRIS MISSOURIENSIS</t>
  </si>
  <si>
    <t>Rocky Mountain iris</t>
  </si>
  <si>
    <t>RAHY</t>
  </si>
  <si>
    <t>RANUNCULUS HYDROCHAROIDES</t>
  </si>
  <si>
    <t>Frogbit buttercup</t>
  </si>
  <si>
    <t>SALIX GEYERIANA</t>
  </si>
  <si>
    <t>RIBES AUREUM</t>
  </si>
  <si>
    <t>Goldern Currant</t>
  </si>
  <si>
    <t>SALIX GOODDINGII</t>
  </si>
  <si>
    <t>JUNCUS ENSIFOLIUS</t>
  </si>
  <si>
    <t>JULO</t>
  </si>
  <si>
    <t>JUNCUS LONGISTYLIS</t>
  </si>
  <si>
    <t>Longstyle rush</t>
  </si>
  <si>
    <t>SARCOBATUS VERMICULATUS</t>
  </si>
  <si>
    <t>Greasewood</t>
  </si>
  <si>
    <t>JUME4</t>
  </si>
  <si>
    <t>JUNCUS MEXICANUS</t>
  </si>
  <si>
    <t>Mexican rush</t>
  </si>
  <si>
    <t>JUNE</t>
  </si>
  <si>
    <t>Nevada rush</t>
  </si>
  <si>
    <t>VASC</t>
  </si>
  <si>
    <t>VACCINIUM SCOPARIUM</t>
  </si>
  <si>
    <t>Grouse whortleberry</t>
  </si>
  <si>
    <t>JUOR</t>
  </si>
  <si>
    <t>JUNCUS ORTHOPHYLLUS</t>
  </si>
  <si>
    <t>Straightleaf rush</t>
  </si>
  <si>
    <t>SCHOENOPLECTUS ACUTUS</t>
  </si>
  <si>
    <t>JUNCUS SPECIES</t>
  </si>
  <si>
    <t>Rush species</t>
  </si>
  <si>
    <t>SCAC</t>
  </si>
  <si>
    <t>SCIRPUS ACUTUS</t>
  </si>
  <si>
    <t>JUTO</t>
  </si>
  <si>
    <t>JUNCUS TORREYI</t>
  </si>
  <si>
    <t>Torrey rush</t>
  </si>
  <si>
    <t>POTENTILLA FLABELLIFOLIA</t>
  </si>
  <si>
    <t>JUNIPERUS OCCIDENTALIS</t>
  </si>
  <si>
    <t>LONIC</t>
  </si>
  <si>
    <t>LONICERA SPP.</t>
  </si>
  <si>
    <t>Honeysuckle</t>
  </si>
  <si>
    <t>JUNIPERUS OSTEOSPERMA</t>
  </si>
  <si>
    <t>OEEL</t>
  </si>
  <si>
    <t>OENOTHERA ELATA</t>
  </si>
  <si>
    <t>Hooker's evening primrose</t>
  </si>
  <si>
    <t>LARIX OCCIDENTALIS</t>
  </si>
  <si>
    <t>LEGL</t>
  </si>
  <si>
    <t>LEDUM GLANDULOSUM</t>
  </si>
  <si>
    <t>Trapper's Tea</t>
  </si>
  <si>
    <t>OECE</t>
  </si>
  <si>
    <t>OEMLERIA CERASIFORMIS</t>
  </si>
  <si>
    <t>Indian plum</t>
  </si>
  <si>
    <t>SALIX JEPSONII</t>
  </si>
  <si>
    <t>POPO4</t>
  </si>
  <si>
    <t>POLYGONUM POLYGALOIDES</t>
  </si>
  <si>
    <t>Kellogg's knotweed</t>
  </si>
  <si>
    <t>POA PRATENSIS</t>
  </si>
  <si>
    <t>LOUT2</t>
  </si>
  <si>
    <t>LONICERA UTAHENSIS</t>
  </si>
  <si>
    <t>Utah Honeysuckle</t>
  </si>
  <si>
    <t>VIAD</t>
  </si>
  <si>
    <t>VIOLA ADUNCA</t>
  </si>
  <si>
    <t>Kirk's violet</t>
  </si>
  <si>
    <t>LYSA2</t>
  </si>
  <si>
    <t>LYTHRUM SALICARIA</t>
  </si>
  <si>
    <t>Purple loosestrife</t>
  </si>
  <si>
    <t>PADI6</t>
  </si>
  <si>
    <t>PASPALUM DISTICHUM</t>
  </si>
  <si>
    <t>Knotgrass</t>
  </si>
  <si>
    <t>MARE11</t>
  </si>
  <si>
    <t>MAHONIA REPENS</t>
  </si>
  <si>
    <t>Oregon-grape</t>
  </si>
  <si>
    <t>SEIN2</t>
  </si>
  <si>
    <t>SENECIO INTEGERRIMUS</t>
  </si>
  <si>
    <t>Lambstongue groundsel</t>
  </si>
  <si>
    <t>MALUS FUSCA</t>
  </si>
  <si>
    <t>MEAL2</t>
  </si>
  <si>
    <t>MELILOTUS ALBUS</t>
  </si>
  <si>
    <t>Yellow sweetclover</t>
  </si>
  <si>
    <t>MEOF</t>
  </si>
  <si>
    <t>PULE</t>
  </si>
  <si>
    <t>PUCCINELLIA LEMMONII</t>
  </si>
  <si>
    <t>MEAR4</t>
  </si>
  <si>
    <t>MENTHA ARVENSIS</t>
  </si>
  <si>
    <t>Wild mint</t>
  </si>
  <si>
    <t>SALIX LEMMONII</t>
  </si>
  <si>
    <t>PHLE4</t>
  </si>
  <si>
    <t>PHILADELPHUS LEWISII</t>
  </si>
  <si>
    <t>Lewis' mock orange</t>
  </si>
  <si>
    <t>MECI3</t>
  </si>
  <si>
    <t>MERTENSIA CILIATA</t>
  </si>
  <si>
    <t>Streamside bluebells</t>
  </si>
  <si>
    <t>MIMULUS LEWISII</t>
  </si>
  <si>
    <t>Lewis' monkey flower</t>
  </si>
  <si>
    <t>MFE</t>
  </si>
  <si>
    <t>Mesic forb early seral</t>
  </si>
  <si>
    <t>VISO</t>
  </si>
  <si>
    <t>VIOLA SORORIA</t>
  </si>
  <si>
    <t>Little - sand violet</t>
  </si>
  <si>
    <t>MFL</t>
  </si>
  <si>
    <t>Mesic forb late seral</t>
  </si>
  <si>
    <t>PINUS CONTORTA</t>
  </si>
  <si>
    <t>MG</t>
  </si>
  <si>
    <t>MESIC GRASS</t>
  </si>
  <si>
    <t>Mesic grass</t>
  </si>
  <si>
    <t>TRLO</t>
  </si>
  <si>
    <t>TRIFOLIUM LONGIPES</t>
  </si>
  <si>
    <t>Longstalk clover</t>
  </si>
  <si>
    <t>MS</t>
  </si>
  <si>
    <t>MESIC SHRUB</t>
  </si>
  <si>
    <t xml:space="preserve">Mesic shrub </t>
  </si>
  <si>
    <t>STLO2</t>
  </si>
  <si>
    <t>STELLARIA LONGIPES</t>
  </si>
  <si>
    <t>Longstalk starwort</t>
  </si>
  <si>
    <t>MICA3</t>
  </si>
  <si>
    <t>MIMULUS CARDINALIS</t>
  </si>
  <si>
    <t>Scarlet monkey flower</t>
  </si>
  <si>
    <t>MIGU</t>
  </si>
  <si>
    <t>MIMULUS GUTTATUS</t>
  </si>
  <si>
    <t>Seep monkey flower</t>
  </si>
  <si>
    <t>PHMA5</t>
  </si>
  <si>
    <t>Mallow ninebark</t>
  </si>
  <si>
    <t>MIMO2</t>
  </si>
  <si>
    <t>MIMULUS MOSCHATUS</t>
  </si>
  <si>
    <t>Muskflower</t>
  </si>
  <si>
    <t>MIPR</t>
  </si>
  <si>
    <t>MIMULUS PRIMULOIDES</t>
  </si>
  <si>
    <t>Primrose monkeyflower</t>
  </si>
  <si>
    <t>MONTIA CHAMISSOI</t>
  </si>
  <si>
    <t>Miner's lettuce</t>
  </si>
  <si>
    <t>MURI</t>
  </si>
  <si>
    <t>MUHLENBERGIA RICHARDSONIS</t>
  </si>
  <si>
    <t>Mat muhly</t>
  </si>
  <si>
    <t>MUFI2</t>
  </si>
  <si>
    <t>MUHLENBERGIA FILIFOLIS</t>
  </si>
  <si>
    <t>Slender muhly</t>
  </si>
  <si>
    <t>SALIX PETIOLARIS</t>
  </si>
  <si>
    <t>NAOF</t>
  </si>
  <si>
    <t>NASTURTIUM OFFICINALE</t>
  </si>
  <si>
    <t>Watercress</t>
  </si>
  <si>
    <t>PASM</t>
  </si>
  <si>
    <t>PASCOPYRUM SMITHII</t>
  </si>
  <si>
    <t>TRMO2</t>
  </si>
  <si>
    <t>TRIFOLIUM MONANTHUM</t>
  </si>
  <si>
    <t>Mountain carpet clover</t>
  </si>
  <si>
    <t>PERY</t>
  </si>
  <si>
    <t>PENSTEMON RYDBERGII</t>
  </si>
  <si>
    <t>Rydberg's meadow penstemon</t>
  </si>
  <si>
    <t>PHALARIS ARUNDINACEAE</t>
  </si>
  <si>
    <t>Reed canarygrass</t>
  </si>
  <si>
    <t>SYOR2</t>
  </si>
  <si>
    <t>SYMPHORICARPOS OREOPHILUS</t>
  </si>
  <si>
    <t>Mountain snowberry</t>
  </si>
  <si>
    <t>PHPR3</t>
  </si>
  <si>
    <t>PHLEUM PRETENSE</t>
  </si>
  <si>
    <t>Timothy</t>
  </si>
  <si>
    <t>SALIX EASTWOODII</t>
  </si>
  <si>
    <t>SALIX MONTICOLA</t>
  </si>
  <si>
    <t>PHCA11</t>
  </si>
  <si>
    <t>PHYSOCARPUS CAPITATUS</t>
  </si>
  <si>
    <t>Pacific ninebark</t>
  </si>
  <si>
    <t>TYAN</t>
  </si>
  <si>
    <t>TYPHA ANGUSTIFOLIA</t>
  </si>
  <si>
    <t>Narrowleaf cattail</t>
  </si>
  <si>
    <t>POPULUS ANGUSTIFOLIA</t>
  </si>
  <si>
    <t>Narrow-leaf cottonwood</t>
  </si>
  <si>
    <t>PICEA SPP.</t>
  </si>
  <si>
    <t>SALIX EXIGUA</t>
  </si>
  <si>
    <t>PINUS MONTICOLA</t>
  </si>
  <si>
    <t>Wetern white pine</t>
  </si>
  <si>
    <t>PINUS PONDEROSA</t>
  </si>
  <si>
    <t>POA NEVADENSIS</t>
  </si>
  <si>
    <t>Nevada bluegrass</t>
  </si>
  <si>
    <t>SCIRPUS NEVADENSIS</t>
  </si>
  <si>
    <t>ROSA NUTKANA</t>
  </si>
  <si>
    <t>RIBES HUDSONIANUM</t>
  </si>
  <si>
    <t>SALIX SESSILIFOLIA</t>
  </si>
  <si>
    <t>POSE</t>
  </si>
  <si>
    <t>POA SECUNDA</t>
  </si>
  <si>
    <t>Sandberg bluegrass</t>
  </si>
  <si>
    <t>POOC2</t>
  </si>
  <si>
    <t>POLEMONIUM OCCIDENTALE</t>
  </si>
  <si>
    <t>Western polemoniun</t>
  </si>
  <si>
    <t>POAM8</t>
  </si>
  <si>
    <t>POLYGONUM AMPHIBIUM</t>
  </si>
  <si>
    <t>Western smartweek</t>
  </si>
  <si>
    <t>POAV</t>
  </si>
  <si>
    <t>POLYGONUM AVICULARE</t>
  </si>
  <si>
    <t>prostate knotweed</t>
  </si>
  <si>
    <t>SIOR</t>
  </si>
  <si>
    <t>SIDALCEA OREGANA</t>
  </si>
  <si>
    <t>Oregon checkerbloom</t>
  </si>
  <si>
    <t>POPE2</t>
  </si>
  <si>
    <t>POLYGONUM PENSYLVANICUM</t>
  </si>
  <si>
    <t>Pennsylvania smartweed</t>
  </si>
  <si>
    <t>SYCH4</t>
  </si>
  <si>
    <t>POPE3</t>
  </si>
  <si>
    <t>POLYGONUM PERSICARIA</t>
  </si>
  <si>
    <t>Spotted ladysthumb</t>
  </si>
  <si>
    <t>SCIRPUS MICROCARPUS</t>
  </si>
  <si>
    <t>SALIX AMYGDALOIDES</t>
  </si>
  <si>
    <t>VIGL</t>
  </si>
  <si>
    <t>VIOLA GLABELLA</t>
  </si>
  <si>
    <t>Pioneer violet</t>
  </si>
  <si>
    <t>RAAL</t>
  </si>
  <si>
    <t>RANUNCULUS ALISMIFOLIUS</t>
  </si>
  <si>
    <t>Plantain buttercup</t>
  </si>
  <si>
    <t>SPPE</t>
  </si>
  <si>
    <t>SPARTINA PECTINATA</t>
  </si>
  <si>
    <t>Prairie cordgrass</t>
  </si>
  <si>
    <t>POPULUS TREMULOIDES</t>
  </si>
  <si>
    <t>POTENTILLA ANSERINA</t>
  </si>
  <si>
    <t>POTENTILLA PALUSTRIS</t>
  </si>
  <si>
    <t>POTENTILLA FRUTICOSA</t>
  </si>
  <si>
    <t>POTENTILLA GRACILIS</t>
  </si>
  <si>
    <t>PROSOPIS PUBESCENS</t>
  </si>
  <si>
    <t>SAMBUCUS RACEMOSA</t>
  </si>
  <si>
    <t>SALIX LAEVIGATA</t>
  </si>
  <si>
    <t>RAAQ</t>
  </si>
  <si>
    <t>RANUNCULUS AQUATILIS</t>
  </si>
  <si>
    <t>White  water crowfoot</t>
  </si>
  <si>
    <t>SALIX SPP RHIZOMATOUS</t>
  </si>
  <si>
    <t>RHTR</t>
  </si>
  <si>
    <t>RHUS TRILOBATA</t>
  </si>
  <si>
    <t>Skunkbush sumac</t>
  </si>
  <si>
    <t>RIBES INERME</t>
  </si>
  <si>
    <t>Whitestem gooseberry</t>
  </si>
  <si>
    <t>RIBES VISCOSISSIMUM</t>
  </si>
  <si>
    <t>Sticky Currant</t>
  </si>
  <si>
    <t>RORIPPA NASTURTIUM-AQUATICUM</t>
  </si>
  <si>
    <t>SALIX CANDIDA</t>
  </si>
  <si>
    <t>RUSP</t>
  </si>
  <si>
    <t>RUBUS SPECTABILIS</t>
  </si>
  <si>
    <t>Salmonberry</t>
  </si>
  <si>
    <t>ROSA WOODSII</t>
  </si>
  <si>
    <t>Woods' rose</t>
  </si>
  <si>
    <t>TARA</t>
  </si>
  <si>
    <t>TAMARIX RAMOSISSIMA</t>
  </si>
  <si>
    <t>Saltcedar</t>
  </si>
  <si>
    <t>SALIX SCOULERIANA</t>
  </si>
  <si>
    <t>SALIX ALBA</t>
  </si>
  <si>
    <t>TRMA20</t>
  </si>
  <si>
    <t>TRIGLOCHIN MARITIMA</t>
  </si>
  <si>
    <t>Seaside arrowgrass</t>
  </si>
  <si>
    <t>SALIX LUCIDA</t>
  </si>
  <si>
    <t>SALIX COMMUTATA</t>
  </si>
  <si>
    <t>SALIX ORESTERA</t>
  </si>
  <si>
    <t>SHAR</t>
  </si>
  <si>
    <t>SHEPHERDIA ARGENTEA</t>
  </si>
  <si>
    <t>Silver buffaloberry</t>
  </si>
  <si>
    <t>SALIX SITCHENSIS</t>
  </si>
  <si>
    <t>SALIX LASIANDRA</t>
  </si>
  <si>
    <t>SALIX LUTEA</t>
  </si>
  <si>
    <t>VIMA2</t>
  </si>
  <si>
    <t>VIOLA MACLOSKEYI</t>
  </si>
  <si>
    <t>Small white violet</t>
  </si>
  <si>
    <t>Smallflower tamarisk</t>
  </si>
  <si>
    <t>SCVA</t>
  </si>
  <si>
    <t>SCIRPUS VALIDUS</t>
  </si>
  <si>
    <t>Softstem bulrush</t>
  </si>
  <si>
    <t>TYDO</t>
  </si>
  <si>
    <t>TYPHA DOMINGENSIS</t>
  </si>
  <si>
    <t>Southern cattail</t>
  </si>
  <si>
    <t>VERON</t>
  </si>
  <si>
    <t>VERONICA SPP.</t>
  </si>
  <si>
    <t>Speedwell</t>
  </si>
  <si>
    <t>SOAS</t>
  </si>
  <si>
    <t>SONCHUS ASPER</t>
  </si>
  <si>
    <t>Spiny sowthistle</t>
  </si>
  <si>
    <t>SALIX SPP.</t>
  </si>
  <si>
    <t>SALIX TAXIFOLIA</t>
  </si>
  <si>
    <t>SALIX WOLFII</t>
  </si>
  <si>
    <t>SMST</t>
  </si>
  <si>
    <t>SMILACINA STELLATA</t>
  </si>
  <si>
    <t>URDI</t>
  </si>
  <si>
    <t>URTICA DIOICA</t>
  </si>
  <si>
    <t>Stinging nettle</t>
  </si>
  <si>
    <t>SASA4</t>
  </si>
  <si>
    <t>SAPINDUS SAPONARIA</t>
  </si>
  <si>
    <t>Wingleaf soapberry</t>
  </si>
  <si>
    <t>SESE2</t>
  </si>
  <si>
    <t>SENECIO SERRA</t>
  </si>
  <si>
    <t>Tall ragwort</t>
  </si>
  <si>
    <t>VAME</t>
  </si>
  <si>
    <t>VACCINIUM MEMBRANACEUM</t>
  </si>
  <si>
    <t>Thinleaf huckleberry</t>
  </si>
  <si>
    <t>SEHY2</t>
  </si>
  <si>
    <t>SENECIO HYDROPHILUS</t>
  </si>
  <si>
    <t>Water ragwort</t>
  </si>
  <si>
    <t>SPBE2</t>
  </si>
  <si>
    <t>SPIRAEA BETULIFOLIA</t>
  </si>
  <si>
    <t>White spirea</t>
  </si>
  <si>
    <t>VEAN2</t>
  </si>
  <si>
    <t>VERONICA ANAGALLIS-AQUATICA</t>
  </si>
  <si>
    <t>Water speedwell</t>
  </si>
  <si>
    <t>SYOC</t>
  </si>
  <si>
    <t>SYMPHORICARPOS OCCIDENTALIS</t>
  </si>
  <si>
    <t>Western snowberry</t>
  </si>
  <si>
    <t>SYAS3</t>
  </si>
  <si>
    <t>SYMPHYOTRICHUM ASCENDENS</t>
  </si>
  <si>
    <t>TSHE</t>
  </si>
  <si>
    <t>TSUGA HETEROPHYLLA</t>
  </si>
  <si>
    <t>Western hemlock</t>
  </si>
  <si>
    <t>SYMPHYOTRICHUM SPATHULATUM</t>
  </si>
  <si>
    <t>TORY</t>
  </si>
  <si>
    <t>TOXICODENDRON RYDBERGII</t>
  </si>
  <si>
    <t>Western poison ivy</t>
  </si>
  <si>
    <t>THPL</t>
  </si>
  <si>
    <t>THUJA PLICATA</t>
  </si>
  <si>
    <t>Western red cedar</t>
  </si>
  <si>
    <t>TRRE3</t>
  </si>
  <si>
    <t>TRIFOLIUM REPENS</t>
  </si>
  <si>
    <t>White clover</t>
  </si>
  <si>
    <t>Sample Size Estimator</t>
  </si>
  <si>
    <t>n = (Zæ)2(s)2 / (B)2</t>
  </si>
  <si>
    <t>Where:</t>
  </si>
  <si>
    <t>n = The sample size estimate.</t>
  </si>
  <si>
    <t>Zæ = The standard normal coefficient from the table below.</t>
  </si>
  <si>
    <t>s =The standard deviation.</t>
  </si>
  <si>
    <t xml:space="preserve">B = The desired precision level expressed as half of the maximum acceptable confidence interval width. </t>
  </si>
  <si>
    <t xml:space="preserve">This needs to be specified in absolute terms rather than as a percentage. For example, if you wanted your confidence </t>
  </si>
  <si>
    <t>to be within 30% of your sample mean and your sample mean = 10 then B = (0.30 x 10) = 3.0.</t>
  </si>
  <si>
    <t>Table of standard normal deviates (Zæ) for various confidence levels</t>
  </si>
  <si>
    <t>Confidence level</t>
  </si>
  <si>
    <t>Alpha (æ) level</t>
  </si>
  <si>
    <t>(Zæ)</t>
  </si>
  <si>
    <t>Some variables, notably bank alteration, do not fit a normal probability</t>
  </si>
  <si>
    <t>Distribution. In this case add 15% to the sample size estimate (Erich Lehman, Univ California Berkley, 2006).</t>
  </si>
  <si>
    <t xml:space="preserve">    You can enter numbers in either</t>
  </si>
  <si>
    <t xml:space="preserve">    column D (next to the plant codes) or</t>
  </si>
  <si>
    <t xml:space="preserve">    column L (next to the common names), and</t>
  </si>
  <si>
    <t xml:space="preserve">    which is the column to finalize consecutively.</t>
  </si>
  <si>
    <t xml:space="preserve">    field while collecting plants at the DMA.</t>
  </si>
  <si>
    <t xml:space="preserve">    consecutivly in that column (col D).</t>
  </si>
  <si>
    <t xml:space="preserve">    those in Col L are copied over to column D,</t>
  </si>
  <si>
    <t>tains, valleys, &amp; coast</t>
  </si>
  <si>
    <r>
      <rPr>
        <b/>
        <sz val="10"/>
        <color indexed="8"/>
        <rFont val="Verdana"/>
        <family val="2"/>
      </rPr>
      <t>AW</t>
    </r>
    <r>
      <rPr>
        <sz val="10"/>
        <color indexed="8"/>
        <rFont val="Verdana"/>
        <family val="2"/>
      </rPr>
      <t xml:space="preserve"> = Arid west</t>
    </r>
  </si>
  <si>
    <r>
      <rPr>
        <b/>
        <sz val="10"/>
        <color indexed="8"/>
        <rFont val="Verdana"/>
        <family val="2"/>
      </rPr>
      <t>WM</t>
    </r>
    <r>
      <rPr>
        <sz val="10"/>
        <color indexed="8"/>
        <rFont val="Verdana"/>
        <family val="2"/>
      </rPr>
      <t xml:space="preserve"> = Western moun-</t>
    </r>
  </si>
  <si>
    <r>
      <rPr>
        <b/>
        <sz val="10"/>
        <color indexed="8"/>
        <rFont val="Verdana"/>
        <family val="2"/>
      </rPr>
      <t>GP</t>
    </r>
    <r>
      <rPr>
        <sz val="10"/>
        <color indexed="8"/>
        <rFont val="Verdana"/>
        <family val="2"/>
      </rPr>
      <t xml:space="preserve"> = Great plains</t>
    </r>
  </si>
  <si>
    <t xml:space="preserve">SCHOENOPLECTUS PUNGENS </t>
  </si>
  <si>
    <t>GLLE3</t>
  </si>
  <si>
    <t>American licorice</t>
  </si>
  <si>
    <t>GLYCYRRHIZA LEPIDOTA</t>
  </si>
  <si>
    <t>PRAM</t>
  </si>
  <si>
    <t>American plum</t>
  </si>
  <si>
    <t>PRUNUS AMERICANA</t>
  </si>
  <si>
    <t>RUID</t>
  </si>
  <si>
    <t>American red raspberry</t>
  </si>
  <si>
    <t>RUBUS IDAEUS</t>
  </si>
  <si>
    <t>VEAM2</t>
  </si>
  <si>
    <t>VIAM</t>
  </si>
  <si>
    <t>LYAM</t>
  </si>
  <si>
    <t>American water horehound</t>
  </si>
  <si>
    <t>LYCOPUS AMERICANUS</t>
  </si>
  <si>
    <t>ALOB2</t>
  </si>
  <si>
    <t>ALNUS OBLONGIFOLIA</t>
  </si>
  <si>
    <t>SAAR14</t>
  </si>
  <si>
    <t>ARTR2</t>
  </si>
  <si>
    <t>ELEOCHARIS ROSTELLATA</t>
  </si>
  <si>
    <t>ANGE</t>
  </si>
  <si>
    <t>Big bluestem</t>
  </si>
  <si>
    <t>ANDROPOGON GERARDII</t>
  </si>
  <si>
    <t>ACMA3</t>
  </si>
  <si>
    <t>CAAM10</t>
  </si>
  <si>
    <t>Bigleaf sedge</t>
  </si>
  <si>
    <t>CAREX AMPLIFOLIA</t>
  </si>
  <si>
    <t>CRATAEGUS DOUGLASII</t>
  </si>
  <si>
    <t>MELU</t>
  </si>
  <si>
    <t>Black medick</t>
  </si>
  <si>
    <t>METICAGO LUPULINA</t>
  </si>
  <si>
    <t>RUHI2</t>
  </si>
  <si>
    <t>Blackeyed susan</t>
  </si>
  <si>
    <t>RUDBECKIA HIRTA</t>
  </si>
  <si>
    <t>PIPU</t>
  </si>
  <si>
    <t>Blue spruce</t>
  </si>
  <si>
    <t>PICEA PUNGENS</t>
  </si>
  <si>
    <t>VACA</t>
  </si>
  <si>
    <t>SAOD2</t>
  </si>
  <si>
    <t>METR3</t>
  </si>
  <si>
    <t>CIVU</t>
  </si>
  <si>
    <t>Bull thistle</t>
  </si>
  <si>
    <t>CIRSIUM VULGARE</t>
  </si>
  <si>
    <t>CIAR4</t>
  </si>
  <si>
    <t>ELCA4</t>
  </si>
  <si>
    <t>Canada wildrye</t>
  </si>
  <si>
    <t>ELYMUS CANADENSIS</t>
  </si>
  <si>
    <t>COCA5</t>
  </si>
  <si>
    <t>Canadian horseweed</t>
  </si>
  <si>
    <t>CONYZA CANADENSIS</t>
  </si>
  <si>
    <t>VICA4</t>
  </si>
  <si>
    <t>Canadian white violet</t>
  </si>
  <si>
    <t>VIOLA CANADENSIS</t>
  </si>
  <si>
    <t>Cardinal flower</t>
  </si>
  <si>
    <t>BRTE</t>
  </si>
  <si>
    <t>Cheatgrass</t>
  </si>
  <si>
    <t>BROMUS TECTORUM</t>
  </si>
  <si>
    <t>SCPA8</t>
  </si>
  <si>
    <t>ACNE9</t>
  </si>
  <si>
    <t>RHCA3</t>
  </si>
  <si>
    <t>Common buckthorn</t>
  </si>
  <si>
    <t>RHAMNUS CARTHARTICA</t>
  </si>
  <si>
    <t>CEPHALANTHUS OCCIDENTALIS</t>
  </si>
  <si>
    <t>JUCO6</t>
  </si>
  <si>
    <t>Common juniper</t>
  </si>
  <si>
    <t>JUNIPERUS COMMUNIS</t>
  </si>
  <si>
    <t>VETH</t>
  </si>
  <si>
    <t>Common mullein</t>
  </si>
  <si>
    <t>VERBASCUM THAPSUS</t>
  </si>
  <si>
    <t>SCOLOCHLOA FESTUCACEA</t>
  </si>
  <si>
    <t>SCPU10</t>
  </si>
  <si>
    <t>OXST</t>
  </si>
  <si>
    <t>Common yellow oxalis</t>
  </si>
  <si>
    <t>OXALIS STRICTA</t>
  </si>
  <si>
    <t>PARTH3</t>
  </si>
  <si>
    <t>Creeper</t>
  </si>
  <si>
    <t>PARTHENOCISSUS Spp.</t>
  </si>
  <si>
    <t>AMPS</t>
  </si>
  <si>
    <t>Cuman ragweed</t>
  </si>
  <si>
    <t>AMBROSIA PSILOSTACHYA</t>
  </si>
  <si>
    <t>RULA3</t>
  </si>
  <si>
    <t>Cutleaf coneflower</t>
  </si>
  <si>
    <t>RUDECKIA LACINIATA</t>
  </si>
  <si>
    <t>HEMA3</t>
  </si>
  <si>
    <t>Dames rocket</t>
  </si>
  <si>
    <t>HESPERIS MATRONALIS</t>
  </si>
  <si>
    <t>PRAN2</t>
  </si>
  <si>
    <t>Desert peach</t>
  </si>
  <si>
    <t>PRUNUS ANDERSONII</t>
  </si>
  <si>
    <t>DF</t>
  </si>
  <si>
    <t>Dry forb</t>
  </si>
  <si>
    <t>DRY FORB</t>
  </si>
  <si>
    <t>Dry grass</t>
  </si>
  <si>
    <t>DRY GRASS</t>
  </si>
  <si>
    <t>Dry shrub</t>
  </si>
  <si>
    <t>JUDU2</t>
  </si>
  <si>
    <t>Dudley's rush</t>
  </si>
  <si>
    <t>JUNCUS DUDLEYI</t>
  </si>
  <si>
    <t>PEGR2</t>
  </si>
  <si>
    <t>Embedded Rock</t>
  </si>
  <si>
    <t>CIEN2</t>
  </si>
  <si>
    <t>Englemann's thistle</t>
  </si>
  <si>
    <t>CIRSIUM ENGELMANNII</t>
  </si>
  <si>
    <t>LIVU</t>
  </si>
  <si>
    <t>European privet</t>
  </si>
  <si>
    <t>LIGUSTRUM VALGARE</t>
  </si>
  <si>
    <t>Fendler meadowrue</t>
  </si>
  <si>
    <t>DYPA</t>
  </si>
  <si>
    <t>Fetid marigold</t>
  </si>
  <si>
    <t>DYSSODIA PAPPOSA</t>
  </si>
  <si>
    <t>BRJA</t>
  </si>
  <si>
    <t>Field brome</t>
  </si>
  <si>
    <t>BROMUS JAPONICUS</t>
  </si>
  <si>
    <t>CRCH</t>
  </si>
  <si>
    <t>Fireberry hawthone</t>
  </si>
  <si>
    <t>CRATAEGUS CHRYSOCARPA</t>
  </si>
  <si>
    <t>CAVU2</t>
  </si>
  <si>
    <t>LYCI</t>
  </si>
  <si>
    <t>Fringed Loosestrife</t>
  </si>
  <si>
    <t>LYSIMACHIA CILIATA</t>
  </si>
  <si>
    <t>ARDO4</t>
  </si>
  <si>
    <t>SOLID</t>
  </si>
  <si>
    <t>Goldenrod</t>
  </si>
  <si>
    <t>SOLIDAGO Spp.</t>
  </si>
  <si>
    <t>VITIS</t>
  </si>
  <si>
    <t>Grape</t>
  </si>
  <si>
    <t>VITIS Spp</t>
  </si>
  <si>
    <t>SAVE4</t>
  </si>
  <si>
    <t>ALVI5</t>
  </si>
  <si>
    <t>Green alder</t>
  </si>
  <si>
    <t>NAVI4</t>
  </si>
  <si>
    <t>Green needlegrass</t>
  </si>
  <si>
    <t>NASSELLA VIRIDULA</t>
  </si>
  <si>
    <t>STVI4</t>
  </si>
  <si>
    <t>STIPA VIRIDULA</t>
  </si>
  <si>
    <t>ELVI</t>
  </si>
  <si>
    <t>Hairy wildrye</t>
  </si>
  <si>
    <t>ELYMUS VILLOSUS</t>
  </si>
  <si>
    <t>SCAC3</t>
  </si>
  <si>
    <t>DIOL</t>
  </si>
  <si>
    <t>Heller's rosette grass</t>
  </si>
  <si>
    <t>DICHANTHELIUM OLIGOSANTHES</t>
  </si>
  <si>
    <t>SISU2</t>
  </si>
  <si>
    <t>Hemlock waterparsnip</t>
  </si>
  <si>
    <t>SIUM SUAVE</t>
  </si>
  <si>
    <t>VEST</t>
  </si>
  <si>
    <t>Hoary verbena</t>
  </si>
  <si>
    <t>VERBENA STRICTA</t>
  </si>
  <si>
    <t>Idaho gooseberry</t>
  </si>
  <si>
    <t>ERCO6</t>
  </si>
  <si>
    <t>Large mountain fleabain</t>
  </si>
  <si>
    <t xml:space="preserve">ERIGERON COULTERI </t>
  </si>
  <si>
    <t>ASTER FOLIACEUM</t>
  </si>
  <si>
    <t>Lemmon's alkaligrass</t>
  </si>
  <si>
    <t>MILE2</t>
  </si>
  <si>
    <t>SCSC</t>
  </si>
  <si>
    <t>Little bluestem</t>
  </si>
  <si>
    <t>SCHIZACHYRIUM SCOPARIUM</t>
  </si>
  <si>
    <t>CAIN9</t>
  </si>
  <si>
    <t>Long-stolon sedge</t>
  </si>
  <si>
    <t>CAREX INOPS</t>
  </si>
  <si>
    <t>SAPR3</t>
  </si>
  <si>
    <t>MacKenzie's willow</t>
  </si>
  <si>
    <t xml:space="preserve">SALIX PROLIXA </t>
  </si>
  <si>
    <t>PHYSOCARPUS MALVACEUS</t>
  </si>
  <si>
    <t>SCGA</t>
  </si>
  <si>
    <t>Marsh skullcap</t>
  </si>
  <si>
    <t>SCUTELLARIA GALERICULATA</t>
  </si>
  <si>
    <t>HEMA2</t>
  </si>
  <si>
    <t>Maximilian sunflower</t>
  </si>
  <si>
    <t>HELIANTHUS MAXIMILIANI</t>
  </si>
  <si>
    <t>THALI2</t>
  </si>
  <si>
    <t>Meadow-rue</t>
  </si>
  <si>
    <t>THALICTRUM Spp</t>
  </si>
  <si>
    <t>CAME2</t>
  </si>
  <si>
    <t>Mead's sedge</t>
  </si>
  <si>
    <t>CAREX MEADII</t>
  </si>
  <si>
    <t>MESIC FORB EARLY</t>
  </si>
  <si>
    <t>MESIC FORB LATE</t>
  </si>
  <si>
    <t>MOCH</t>
  </si>
  <si>
    <t>SAER</t>
  </si>
  <si>
    <t>Missouri River willow</t>
  </si>
  <si>
    <t>SALIX ERIOCEPHALA</t>
  </si>
  <si>
    <t>SOSC2</t>
  </si>
  <si>
    <t>Mountain ash</t>
  </si>
  <si>
    <t>SORBUS SCOPULINA</t>
  </si>
  <si>
    <t>THMO6</t>
  </si>
  <si>
    <t>Mountain goldenbanner</t>
  </si>
  <si>
    <t xml:space="preserve">THERMOPSIS MONTANA </t>
  </si>
  <si>
    <t>AGUR</t>
  </si>
  <si>
    <t>Needleleaf giant hyssop</t>
  </si>
  <si>
    <t xml:space="preserve">AGASTACHE URTICIFOLIA </t>
  </si>
  <si>
    <t>PONE3</t>
  </si>
  <si>
    <t>JUNCUS NEVADENSIS</t>
  </si>
  <si>
    <t>NG</t>
  </si>
  <si>
    <t>No Greenline</t>
  </si>
  <si>
    <t>NO GREENLINE</t>
  </si>
  <si>
    <t>BICE</t>
  </si>
  <si>
    <t>Nodding beggartick</t>
  </si>
  <si>
    <t>BIDENS CERNUA</t>
  </si>
  <si>
    <t>HEHO5</t>
  </si>
  <si>
    <t>Owl's-claw</t>
  </si>
  <si>
    <t>Pacific aster</t>
  </si>
  <si>
    <t>SYMPHYOTRICHUM CHILENSE</t>
  </si>
  <si>
    <t>BEPA</t>
  </si>
  <si>
    <t>Paper birch</t>
  </si>
  <si>
    <t>BETULA PAPYRIFERA</t>
  </si>
  <si>
    <t>JUTE</t>
  </si>
  <si>
    <t>Povery rush</t>
  </si>
  <si>
    <t>JUNCUS TENUIS</t>
  </si>
  <si>
    <t>ROAR3</t>
  </si>
  <si>
    <t>Prairie rose</t>
  </si>
  <si>
    <t>ROSA ARKANSANA</t>
  </si>
  <si>
    <t>COPA28</t>
  </si>
  <si>
    <t>COMARUM PALUSTRE</t>
  </si>
  <si>
    <t>POPA14</t>
  </si>
  <si>
    <t>JUDU</t>
  </si>
  <si>
    <t>Questionable rush</t>
  </si>
  <si>
    <t>JUNCUS DUBIUS</t>
  </si>
  <si>
    <t>TRPR2</t>
  </si>
  <si>
    <t>Red clover</t>
  </si>
  <si>
    <t>TRIFOLIUM PRATENSE</t>
  </si>
  <si>
    <t>CORNUS SERICEA</t>
  </si>
  <si>
    <t>VIRI</t>
  </si>
  <si>
    <t>Riverbank grape</t>
  </si>
  <si>
    <t>VITIS RIPARIA</t>
  </si>
  <si>
    <t>SPCA8</t>
  </si>
  <si>
    <t>Rock tansy</t>
  </si>
  <si>
    <t>SPHAEROMERIA CAPITATA</t>
  </si>
  <si>
    <t>JUNIPERUS SCOPULORUM</t>
  </si>
  <si>
    <t>CASA10</t>
  </si>
  <si>
    <t>ANRO2</t>
  </si>
  <si>
    <t>XAST</t>
  </si>
  <si>
    <t>Rough cocklebur</t>
  </si>
  <si>
    <t>ZANTHIUM STRUMARIUM</t>
  </si>
  <si>
    <t>CRSU5</t>
  </si>
  <si>
    <t>CRATAEGUS SUCCULANTA</t>
  </si>
  <si>
    <t>JUCO</t>
  </si>
  <si>
    <t>Roundfruit rush</t>
  </si>
  <si>
    <t>JUCUS COMPRESSUS</t>
  </si>
  <si>
    <t>CHNA2</t>
  </si>
  <si>
    <t>Rubber rabbitbrush</t>
  </si>
  <si>
    <t xml:space="preserve">CHRYSOTHAMNUS NAUSEOSUS </t>
  </si>
  <si>
    <t>ERNA10</t>
  </si>
  <si>
    <t xml:space="preserve">ERICAMERIA NAUSEOSA </t>
  </si>
  <si>
    <t>RUMEX</t>
  </si>
  <si>
    <t>Rumex</t>
  </si>
  <si>
    <t>RUMEX SPECIES</t>
  </si>
  <si>
    <t>JUNCU</t>
  </si>
  <si>
    <t>SAIN3</t>
  </si>
  <si>
    <t>Sandbar willow</t>
  </si>
  <si>
    <t>SALIX INTERIOR</t>
  </si>
  <si>
    <t>ONAC</t>
  </si>
  <si>
    <t>Scotch thistle</t>
  </si>
  <si>
    <t>ONOPORDUM ACANTHIUM</t>
  </si>
  <si>
    <t>Silver sagebrush</t>
  </si>
  <si>
    <t>Silverweed cinquefoil</t>
  </si>
  <si>
    <t>POAN7</t>
  </si>
  <si>
    <t>ELYMUS TRACHYCAULUS</t>
  </si>
  <si>
    <t>TAPA4</t>
  </si>
  <si>
    <t>TAMARIX PARVIFLORA</t>
  </si>
  <si>
    <t>SYLA3</t>
  </si>
  <si>
    <t>Smooth blue aster</t>
  </si>
  <si>
    <t>SYMPHYOTRICHUM LAEVE</t>
  </si>
  <si>
    <t>POOP</t>
  </si>
  <si>
    <t>Snakemouth Orchid</t>
  </si>
  <si>
    <t>POGONIA OPHIOGLOSSOIDES</t>
  </si>
  <si>
    <t>SYMPH</t>
  </si>
  <si>
    <t>Snowberry</t>
  </si>
  <si>
    <t>SYMPHORICARPUS Spp.</t>
  </si>
  <si>
    <t>ONMO</t>
  </si>
  <si>
    <t>Soft-hair marbleseed</t>
  </si>
  <si>
    <t>ONOSMODIUM MOLLE</t>
  </si>
  <si>
    <t>SCTA2</t>
  </si>
  <si>
    <t>SCHOENOPLECTUS TABERNAEMONTANI</t>
  </si>
  <si>
    <t>Spiny chloracantha</t>
  </si>
  <si>
    <t>EUMA9</t>
  </si>
  <si>
    <t>Spotted joe pye weed</t>
  </si>
  <si>
    <t>EUTROCHIUM MACULATUM</t>
  </si>
  <si>
    <t>CEMA4</t>
  </si>
  <si>
    <t>Spotted knapweed</t>
  </si>
  <si>
    <t>CEST8</t>
  </si>
  <si>
    <t>CENTAUREA STOEBE</t>
  </si>
  <si>
    <t>CHMA7</t>
  </si>
  <si>
    <t>Spotted sandmat</t>
  </si>
  <si>
    <t>CHAMAESYCE MACULATA</t>
  </si>
  <si>
    <t>EUMA7</t>
  </si>
  <si>
    <t>EUPHORBIA MACULATA</t>
  </si>
  <si>
    <t>CIMA2</t>
  </si>
  <si>
    <t>Spotted water hemlock</t>
  </si>
  <si>
    <t>CICUTA MACULATA</t>
  </si>
  <si>
    <t>CASP7</t>
  </si>
  <si>
    <t>Sprengel's sedge</t>
  </si>
  <si>
    <t>CAREX SPRENGELII</t>
  </si>
  <si>
    <t>SORI2</t>
  </si>
  <si>
    <t>Stiff goldenrod</t>
  </si>
  <si>
    <t>SOLIGONEURON RIGIDUM</t>
  </si>
  <si>
    <t>CELA</t>
  </si>
  <si>
    <t>HELIA3</t>
  </si>
  <si>
    <t>Sunflower</t>
  </si>
  <si>
    <t>HELIANTHUS Spp.</t>
  </si>
  <si>
    <t>PAVI2</t>
  </si>
  <si>
    <t>Switchgrass</t>
  </si>
  <si>
    <t>PANICUM VIRGATUM</t>
  </si>
  <si>
    <t>EURYBIA INTEGRIFOLIA</t>
  </si>
  <si>
    <t>RUPA</t>
  </si>
  <si>
    <t>Thimbleberry</t>
  </si>
  <si>
    <t>RUBUS PARVIFLORUS</t>
  </si>
  <si>
    <t>GALIUM TRIFIDUM</t>
  </si>
  <si>
    <t>JUBU</t>
  </si>
  <si>
    <t>Toad Rush</t>
  </si>
  <si>
    <t>JUNCUS BUFONIUS</t>
  </si>
  <si>
    <t>ASSP6</t>
  </si>
  <si>
    <t>Tufted milkvetch</t>
  </si>
  <si>
    <t>ASTRAGALUS SPATHULATUS</t>
  </si>
  <si>
    <t>SCPA</t>
  </si>
  <si>
    <t>Tumblegrass</t>
  </si>
  <si>
    <t>SCHEDONNARDUS PANICULATUS</t>
  </si>
  <si>
    <t>SATW</t>
  </si>
  <si>
    <t>Tweedy's willow</t>
  </si>
  <si>
    <t>SALIX TWEEDYI</t>
  </si>
  <si>
    <t>Twisted Stalk</t>
  </si>
  <si>
    <t>UF</t>
  </si>
  <si>
    <t>Upland forb</t>
  </si>
  <si>
    <t>UPLAND FORB</t>
  </si>
  <si>
    <t>UG</t>
  </si>
  <si>
    <t>UPLAND GRASS</t>
  </si>
  <si>
    <t>US</t>
  </si>
  <si>
    <t>UPLAND SHRUB</t>
  </si>
  <si>
    <t>RACO3</t>
  </si>
  <si>
    <t>Upright prairie coneflower</t>
  </si>
  <si>
    <t>RATIBIDA COLUMNIFERA</t>
  </si>
  <si>
    <t>VERBE</t>
  </si>
  <si>
    <t>Vervain spp.</t>
  </si>
  <si>
    <t>VERBENA Spp</t>
  </si>
  <si>
    <t>VIOLA</t>
  </si>
  <si>
    <t>Viola spp</t>
  </si>
  <si>
    <t>VIOLA Spp</t>
  </si>
  <si>
    <t>ELVI3</t>
  </si>
  <si>
    <t>Virginia wildrye</t>
  </si>
  <si>
    <t>ELYMUS VIRGINICUS</t>
  </si>
  <si>
    <t>Water knotweed</t>
  </si>
  <si>
    <t>POYGONUM AMPHIBIUM</t>
  </si>
  <si>
    <t>RONA2</t>
  </si>
  <si>
    <t>LYCOP4</t>
  </si>
  <si>
    <t>Waterhorehound</t>
  </si>
  <si>
    <t>LYCOPUS Spp</t>
  </si>
  <si>
    <t>CIUN</t>
  </si>
  <si>
    <t>Wavyleaf thistle</t>
  </si>
  <si>
    <t>CIRSIUM UNDULATUM</t>
  </si>
  <si>
    <t>SYSP</t>
  </si>
  <si>
    <t>CIDO</t>
  </si>
  <si>
    <t>Western water hemlock</t>
  </si>
  <si>
    <t>CICUTA DOUGLASII</t>
  </si>
  <si>
    <t>SYER</t>
  </si>
  <si>
    <t>White heath aster</t>
  </si>
  <si>
    <t>SYMPHYOTRICHUM ERICOIDES</t>
  </si>
  <si>
    <t>MOFI</t>
  </si>
  <si>
    <t>Wild bergamont</t>
  </si>
  <si>
    <t>MONARDA FISTULOSA</t>
  </si>
  <si>
    <t>BASA4</t>
  </si>
  <si>
    <t>EPILO</t>
  </si>
  <si>
    <t>Willowherb</t>
  </si>
  <si>
    <t>EPILOBIUM Spp</t>
  </si>
  <si>
    <t>PAVI5</t>
  </si>
  <si>
    <t>Woodbine</t>
  </si>
  <si>
    <t>PARTHENOCISSUS VITACEA</t>
  </si>
  <si>
    <t>CHVI8</t>
  </si>
  <si>
    <t>Yellow rabbitbrush</t>
  </si>
  <si>
    <t>CHRYSOTHAMNUS VISCIDIFLORUS</t>
  </si>
  <si>
    <t>MELILOTUS OFFICINALIS</t>
  </si>
  <si>
    <t>Slope</t>
  </si>
  <si>
    <t>Slope classes:  &lt;.5, &lt;2, 2-4, &gt;4</t>
  </si>
  <si>
    <t>Plot spacing</t>
  </si>
  <si>
    <t>Starting Distance</t>
  </si>
  <si>
    <t>Random number for starting point (number of steps upstream from downstream stake)</t>
  </si>
  <si>
    <t>Satellite Photo or Sketch</t>
  </si>
  <si>
    <t>DMA Data Entry Form</t>
  </si>
  <si>
    <t xml:space="preserve">CODES: </t>
  </si>
  <si>
    <t>ECOLOGICAL STATUS CODES</t>
  </si>
  <si>
    <t>WOODY SPECIES AGE CLASSES</t>
  </si>
  <si>
    <t>Slope Class (Gradient)</t>
  </si>
  <si>
    <t xml:space="preserve">Is recorded as % slope.   </t>
  </si>
  <si>
    <t>Flat meadow streams = &lt; .5%</t>
  </si>
  <si>
    <t>Well- drained meadows = .5 - 2%</t>
  </si>
  <si>
    <t>"B" type channels: 2-4%</t>
  </si>
  <si>
    <t>"A" channels:  &gt;4%</t>
  </si>
  <si>
    <t>, Strongly compacted, cohesive,</t>
  </si>
  <si>
    <t xml:space="preserve"> cemented particles</t>
  </si>
  <si>
    <t>Capability Groups (Winward 2000, page 34)</t>
  </si>
  <si>
    <t>Gradient</t>
  </si>
  <si>
    <t>Group</t>
  </si>
  <si>
    <t>% late seral</t>
  </si>
  <si>
    <t>&lt;.5</t>
  </si>
  <si>
    <t>I</t>
  </si>
  <si>
    <t>98+%</t>
  </si>
  <si>
    <t>II</t>
  </si>
  <si>
    <t>90+ %</t>
  </si>
  <si>
    <t>.5 - 2.0</t>
  </si>
  <si>
    <t>III</t>
  </si>
  <si>
    <t>90+%</t>
  </si>
  <si>
    <t>IV</t>
  </si>
  <si>
    <t>85+%</t>
  </si>
  <si>
    <t>2.0 - 4.0</t>
  </si>
  <si>
    <t>V</t>
  </si>
  <si>
    <t>VI</t>
  </si>
  <si>
    <t>80+%</t>
  </si>
  <si>
    <t>4.0 - 10</t>
  </si>
  <si>
    <t>VII</t>
  </si>
  <si>
    <t>VIII</t>
  </si>
  <si>
    <t>IX</t>
  </si>
  <si>
    <t>95+%</t>
  </si>
  <si>
    <t>&gt;10</t>
  </si>
  <si>
    <t>X</t>
  </si>
  <si>
    <t>SHRUB OR TREE HEIGHT CODES</t>
  </si>
  <si>
    <t>1 = 0 - .5 m,    2 = .5 - 1 m,    3 = 1 - 2 m,    4 = 2 - 4 m,                      5 = 4 - 8 m,    6 &gt; 8 m</t>
  </si>
  <si>
    <t>STREAMBANK STABILITY CODES</t>
  </si>
  <si>
    <t>TYPE of BANK</t>
  </si>
  <si>
    <t xml:space="preserve">E =  Erosional    - All banks not associated with bars   </t>
  </si>
  <si>
    <t>D = Depositional - Any bank containing a sand or gravel bar</t>
  </si>
  <si>
    <t>BANK COVER</t>
  </si>
  <si>
    <t>C= Covered    - Mostly covered by vegetation, rock, logs</t>
  </si>
  <si>
    <t>U= Uncovered  -  Mostly not covered by vegetation, rocks, logs</t>
  </si>
  <si>
    <t>FEATURES OF INSTABILITY</t>
  </si>
  <si>
    <t>F = Fracture   -  Crack visibly obvious on the bank</t>
  </si>
  <si>
    <t>S = Slump    -  Block of bank breaking or sliding down bank into stream</t>
  </si>
  <si>
    <t>SL = Slough   -  "Sluff" material moving down bank or into stream</t>
  </si>
  <si>
    <t>E = Eroding   -  Usually steep and bare faced actively eroding</t>
  </si>
  <si>
    <t xml:space="preserve"> A = Absent  -  No features of instability are present</t>
  </si>
  <si>
    <t>Grazed?</t>
  </si>
  <si>
    <t>PLOT</t>
  </si>
  <si>
    <t>Plot Composition</t>
  </si>
  <si>
    <t>Composition</t>
  </si>
  <si>
    <t>Plot</t>
  </si>
  <si>
    <t>Sum Composition</t>
  </si>
  <si>
    <t>Sample #</t>
  </si>
  <si>
    <t>Random distance from the downstream marker in meters</t>
  </si>
  <si>
    <t>(Enter data in any cell to re-calculate)</t>
  </si>
  <si>
    <t xml:space="preserve">Mean </t>
  </si>
  <si>
    <t>Median</t>
  </si>
  <si>
    <t>Standard Deviation</t>
  </si>
  <si>
    <t>Count</t>
  </si>
  <si>
    <t>Confidence</t>
  </si>
  <si>
    <t>Boot adjust</t>
  </si>
  <si>
    <t>y = 0.9797x - 0.0637</t>
  </si>
  <si>
    <t>Units:</t>
  </si>
  <si>
    <t>From observer variation (Table 9 in the DIG)</t>
  </si>
  <si>
    <t>From observer variation (Table 9)</t>
  </si>
  <si>
    <t>ME</t>
  </si>
  <si>
    <t>RME =</t>
  </si>
  <si>
    <t>N</t>
  </si>
  <si>
    <t xml:space="preserve">For sample size: * </t>
  </si>
  <si>
    <t>Stubble Ht</t>
  </si>
  <si>
    <t>St Ht</t>
  </si>
  <si>
    <t>ALT</t>
  </si>
  <si>
    <t>Margin of error:</t>
  </si>
  <si>
    <t>Confidence level:</t>
  </si>
  <si>
    <t>*See below for an explanation of this table.</t>
  </si>
  <si>
    <t>Link to Cover   table</t>
  </si>
  <si>
    <t>Conversion ft to m</t>
  </si>
  <si>
    <t>Streambank Stability Class</t>
  </si>
  <si>
    <t>type</t>
  </si>
  <si>
    <t>cover</t>
  </si>
  <si>
    <t>stab</t>
  </si>
  <si>
    <t>Streambank Alteration</t>
  </si>
  <si>
    <t>Stubble height</t>
  </si>
  <si>
    <t>GGW &amp; BFW</t>
  </si>
  <si>
    <t>Rhizom</t>
  </si>
  <si>
    <t>Woody age class</t>
  </si>
  <si>
    <t>Woody use</t>
  </si>
  <si>
    <t>Height Class</t>
  </si>
  <si>
    <r>
      <rPr>
        <b/>
        <sz val="11"/>
        <rFont val="Calibri"/>
        <family val="2"/>
      </rPr>
      <t>Determine the absolute cover for each of the cover constituents</t>
    </r>
    <r>
      <rPr>
        <sz val="11"/>
        <rFont val="Calibri"/>
        <family val="2"/>
      </rPr>
      <t xml:space="preserve">: </t>
    </r>
  </si>
  <si>
    <t>This Module is to be Used with Pocket EXCEL (or EXCEL Mobile) for PDAs - Livestock Use only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</si>
</sst>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</numFmts>
  <fonts count="87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ourier New"/>
      <family val="3"/>
    </font>
    <font>
      <sz val="8"/>
      <color indexed="8"/>
      <name val="Arial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sz val="12"/>
      <color indexed="8"/>
      <name val="Verdana"/>
      <family val="2"/>
    </font>
    <font>
      <i/>
      <sz val="10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8"/>
      <color indexed="8"/>
      <name val="Verdana"/>
      <family val="2"/>
    </font>
    <font>
      <b/>
      <sz val="14"/>
      <color indexed="8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sz val="10"/>
      <name val="Courier New"/>
      <family val="3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4"/>
      <color indexed="8"/>
      <name val="Verdana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Verdana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0"/>
      <color indexed="56"/>
      <name val="Arial"/>
      <family val="2"/>
    </font>
    <font>
      <b/>
      <sz val="11"/>
      <color indexed="56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Tahoma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ahoma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Tahoma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ahoma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/>
      <right/>
      <top/>
      <bottom style="double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0" fillId="32" borderId="7" applyNumberFormat="0" applyFont="0" applyAlignment="0" applyProtection="0"/>
    <xf numFmtId="0" fontId="82" fillId="27" borderId="8" applyNumberFormat="0" applyAlignment="0" applyProtection="0"/>
    <xf numFmtId="9" fontId="1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164" fontId="9" fillId="0" borderId="0" xfId="0" applyNumberFormat="1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17" fillId="0" borderId="0" xfId="0" applyFont="1" applyAlignment="1">
      <alignment/>
    </xf>
    <xf numFmtId="0" fontId="4" fillId="0" borderId="10" xfId="0" applyFont="1" applyBorder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wrapText="1"/>
    </xf>
    <xf numFmtId="9" fontId="5" fillId="0" borderId="13" xfId="0" applyNumberFormat="1" applyFont="1" applyBorder="1" applyAlignment="1">
      <alignment horizontal="center" wrapText="1"/>
    </xf>
    <xf numFmtId="0" fontId="19" fillId="33" borderId="14" xfId="0" applyFont="1" applyFill="1" applyBorder="1" applyAlignment="1">
      <alignment/>
    </xf>
    <xf numFmtId="0" fontId="20" fillId="33" borderId="0" xfId="0" applyFont="1" applyFill="1" applyAlignment="1">
      <alignment/>
    </xf>
    <xf numFmtId="0" fontId="22" fillId="0" borderId="15" xfId="0" applyFont="1" applyBorder="1" applyAlignment="1">
      <alignment/>
    </xf>
    <xf numFmtId="0" fontId="20" fillId="0" borderId="10" xfId="0" applyFont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9" fontId="20" fillId="0" borderId="10" xfId="0" applyNumberFormat="1" applyFont="1" applyBorder="1" applyAlignment="1" applyProtection="1">
      <alignment horizontal="center"/>
      <protection locked="0"/>
    </xf>
    <xf numFmtId="0" fontId="21" fillId="33" borderId="0" xfId="0" applyFont="1" applyFill="1" applyAlignment="1">
      <alignment/>
    </xf>
    <xf numFmtId="0" fontId="20" fillId="33" borderId="0" xfId="0" applyFont="1" applyFill="1" applyAlignment="1">
      <alignment horizontal="left"/>
    </xf>
    <xf numFmtId="0" fontId="26" fillId="33" borderId="0" xfId="0" applyFont="1" applyFill="1" applyAlignment="1">
      <alignment horizontal="center"/>
    </xf>
    <xf numFmtId="0" fontId="19" fillId="33" borderId="0" xfId="0" applyFont="1" applyFill="1" applyAlignment="1">
      <alignment/>
    </xf>
    <xf numFmtId="0" fontId="21" fillId="33" borderId="0" xfId="0" applyFont="1" applyFill="1" applyAlignment="1">
      <alignment horizontal="left"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164" fontId="21" fillId="33" borderId="0" xfId="0" applyNumberFormat="1" applyFont="1" applyFill="1" applyAlignment="1">
      <alignment horizontal="right"/>
    </xf>
    <xf numFmtId="0" fontId="24" fillId="33" borderId="10" xfId="0" applyFont="1" applyFill="1" applyBorder="1" applyAlignment="1">
      <alignment/>
    </xf>
    <xf numFmtId="0" fontId="24" fillId="33" borderId="10" xfId="0" applyFont="1" applyFill="1" applyBorder="1" applyAlignment="1">
      <alignment horizontal="left"/>
    </xf>
    <xf numFmtId="0" fontId="24" fillId="33" borderId="10" xfId="0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/>
    </xf>
    <xf numFmtId="0" fontId="24" fillId="33" borderId="17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/>
    </xf>
    <xf numFmtId="0" fontId="24" fillId="33" borderId="10" xfId="0" applyFont="1" applyFill="1" applyBorder="1" applyAlignment="1">
      <alignment horizontal="right"/>
    </xf>
    <xf numFmtId="0" fontId="24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22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left"/>
    </xf>
    <xf numFmtId="0" fontId="10" fillId="33" borderId="19" xfId="0" applyFont="1" applyFill="1" applyBorder="1" applyAlignment="1">
      <alignment horizontal="right"/>
    </xf>
    <xf numFmtId="0" fontId="6" fillId="33" borderId="20" xfId="0" applyFont="1" applyFill="1" applyBorder="1" applyAlignment="1">
      <alignment horizontal="left"/>
    </xf>
    <xf numFmtId="0" fontId="6" fillId="33" borderId="21" xfId="0" applyFont="1" applyFill="1" applyBorder="1" applyAlignment="1">
      <alignment horizontal="left"/>
    </xf>
    <xf numFmtId="0" fontId="20" fillId="33" borderId="19" xfId="0" applyFont="1" applyFill="1" applyBorder="1" applyAlignment="1">
      <alignment/>
    </xf>
    <xf numFmtId="0" fontId="12" fillId="0" borderId="0" xfId="0" applyFont="1" applyAlignment="1">
      <alignment horizontal="center" vertical="top" wrapText="1"/>
    </xf>
    <xf numFmtId="0" fontId="16" fillId="0" borderId="0" xfId="0" applyFont="1" applyAlignment="1">
      <alignment vertical="top" wrapText="1"/>
    </xf>
    <xf numFmtId="1" fontId="13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13" fillId="33" borderId="10" xfId="0" applyFont="1" applyFill="1" applyBorder="1" applyAlignment="1">
      <alignment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20" fillId="33" borderId="0" xfId="0" applyFont="1" applyFill="1" applyAlignment="1">
      <alignment horizontal="center"/>
    </xf>
    <xf numFmtId="0" fontId="10" fillId="33" borderId="2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19" fillId="33" borderId="0" xfId="0" applyFont="1" applyFill="1" applyAlignment="1">
      <alignment vertical="top" wrapText="1"/>
    </xf>
    <xf numFmtId="0" fontId="20" fillId="33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22" xfId="0" applyFont="1" applyFill="1" applyBorder="1" applyAlignment="1">
      <alignment/>
    </xf>
    <xf numFmtId="0" fontId="20" fillId="33" borderId="14" xfId="0" applyFont="1" applyFill="1" applyBorder="1" applyAlignment="1">
      <alignment/>
    </xf>
    <xf numFmtId="0" fontId="19" fillId="33" borderId="23" xfId="0" applyFont="1" applyFill="1" applyBorder="1" applyAlignment="1">
      <alignment horizontal="right"/>
    </xf>
    <xf numFmtId="1" fontId="20" fillId="0" borderId="10" xfId="0" applyNumberFormat="1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/>
      <protection locked="0"/>
    </xf>
    <xf numFmtId="0" fontId="20" fillId="34" borderId="10" xfId="0" applyFont="1" applyFill="1" applyBorder="1" applyAlignment="1" applyProtection="1">
      <alignment/>
      <protection locked="0"/>
    </xf>
    <xf numFmtId="0" fontId="23" fillId="35" borderId="12" xfId="0" applyFont="1" applyFill="1" applyBorder="1" applyAlignment="1">
      <alignment/>
    </xf>
    <xf numFmtId="0" fontId="24" fillId="33" borderId="24" xfId="0" applyFont="1" applyFill="1" applyBorder="1" applyAlignment="1">
      <alignment horizontal="center"/>
    </xf>
    <xf numFmtId="0" fontId="20" fillId="34" borderId="10" xfId="0" applyFont="1" applyFill="1" applyBorder="1" applyAlignment="1" applyProtection="1">
      <alignment horizontal="center"/>
      <protection locked="0"/>
    </xf>
    <xf numFmtId="0" fontId="19" fillId="33" borderId="11" xfId="0" applyFont="1" applyFill="1" applyBorder="1" applyAlignment="1">
      <alignment/>
    </xf>
    <xf numFmtId="0" fontId="20" fillId="0" borderId="10" xfId="0" applyFont="1" applyBorder="1" applyAlignment="1" applyProtection="1">
      <alignment horizontal="left"/>
      <protection locked="0"/>
    </xf>
    <xf numFmtId="1" fontId="20" fillId="36" borderId="10" xfId="0" applyNumberFormat="1" applyFont="1" applyFill="1" applyBorder="1" applyAlignment="1" applyProtection="1">
      <alignment horizontal="center"/>
      <protection locked="0"/>
    </xf>
    <xf numFmtId="0" fontId="20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/>
      <protection locked="0"/>
    </xf>
    <xf numFmtId="0" fontId="20" fillId="33" borderId="18" xfId="0" applyFont="1" applyFill="1" applyBorder="1" applyAlignment="1">
      <alignment/>
    </xf>
    <xf numFmtId="0" fontId="19" fillId="33" borderId="22" xfId="0" applyFont="1" applyFill="1" applyBorder="1" applyAlignment="1">
      <alignment horizontal="right"/>
    </xf>
    <xf numFmtId="0" fontId="20" fillId="34" borderId="11" xfId="0" applyFont="1" applyFill="1" applyBorder="1" applyAlignment="1" applyProtection="1">
      <alignment horizontal="center"/>
      <protection locked="0"/>
    </xf>
    <xf numFmtId="0" fontId="19" fillId="33" borderId="20" xfId="0" applyFont="1" applyFill="1" applyBorder="1" applyAlignment="1">
      <alignment horizontal="left"/>
    </xf>
    <xf numFmtId="0" fontId="20" fillId="33" borderId="25" xfId="0" applyFont="1" applyFill="1" applyBorder="1" applyAlignment="1" applyProtection="1">
      <alignment horizontal="left"/>
      <protection locked="0"/>
    </xf>
    <xf numFmtId="0" fontId="15" fillId="33" borderId="26" xfId="0" applyFont="1" applyFill="1" applyBorder="1" applyAlignment="1">
      <alignment/>
    </xf>
    <xf numFmtId="0" fontId="20" fillId="0" borderId="11" xfId="0" applyFont="1" applyBorder="1" applyAlignment="1" applyProtection="1">
      <alignment/>
      <protection locked="0"/>
    </xf>
    <xf numFmtId="0" fontId="20" fillId="34" borderId="19" xfId="0" applyFont="1" applyFill="1" applyBorder="1" applyAlignment="1" applyProtection="1">
      <alignment/>
      <protection locked="0"/>
    </xf>
    <xf numFmtId="0" fontId="20" fillId="34" borderId="12" xfId="0" applyFont="1" applyFill="1" applyBorder="1" applyAlignment="1" applyProtection="1">
      <alignment/>
      <protection locked="0"/>
    </xf>
    <xf numFmtId="0" fontId="24" fillId="34" borderId="10" xfId="0" applyFont="1" applyFill="1" applyBorder="1" applyAlignment="1" applyProtection="1">
      <alignment horizontal="left"/>
      <protection locked="0"/>
    </xf>
    <xf numFmtId="0" fontId="15" fillId="34" borderId="19" xfId="0" applyFont="1" applyFill="1" applyBorder="1" applyAlignment="1" applyProtection="1">
      <alignment/>
      <protection locked="0"/>
    </xf>
    <xf numFmtId="0" fontId="24" fillId="33" borderId="21" xfId="0" applyFont="1" applyFill="1" applyBorder="1" applyAlignment="1">
      <alignment horizontal="center"/>
    </xf>
    <xf numFmtId="0" fontId="20" fillId="34" borderId="12" xfId="0" applyFont="1" applyFill="1" applyBorder="1" applyAlignment="1" applyProtection="1">
      <alignment horizontal="center"/>
      <protection locked="0"/>
    </xf>
    <xf numFmtId="0" fontId="24" fillId="33" borderId="18" xfId="0" applyFont="1" applyFill="1" applyBorder="1" applyAlignment="1">
      <alignment horizontal="left"/>
    </xf>
    <xf numFmtId="0" fontId="24" fillId="33" borderId="27" xfId="0" applyFont="1" applyFill="1" applyBorder="1" applyAlignment="1">
      <alignment horizontal="center" vertical="center"/>
    </xf>
    <xf numFmtId="0" fontId="24" fillId="33" borderId="26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 applyProtection="1">
      <alignment horizontal="right" vertical="center"/>
      <protection locked="0"/>
    </xf>
    <xf numFmtId="0" fontId="24" fillId="33" borderId="24" xfId="0" applyFont="1" applyFill="1" applyBorder="1" applyAlignment="1">
      <alignment horizontal="left"/>
    </xf>
    <xf numFmtId="0" fontId="24" fillId="33" borderId="15" xfId="0" applyFont="1" applyFill="1" applyBorder="1" applyAlignment="1">
      <alignment horizontal="right" vertical="center"/>
    </xf>
    <xf numFmtId="0" fontId="24" fillId="34" borderId="10" xfId="0" applyFont="1" applyFill="1" applyBorder="1" applyAlignment="1">
      <alignment horizontal="right" vertical="center"/>
    </xf>
    <xf numFmtId="0" fontId="15" fillId="34" borderId="10" xfId="0" applyFont="1" applyFill="1" applyBorder="1" applyAlignment="1" applyProtection="1">
      <alignment/>
      <protection locked="0"/>
    </xf>
    <xf numFmtId="0" fontId="4" fillId="37" borderId="10" xfId="0" applyFont="1" applyFill="1" applyBorder="1" applyAlignment="1">
      <alignment/>
    </xf>
    <xf numFmtId="0" fontId="24" fillId="33" borderId="24" xfId="0" applyFont="1" applyFill="1" applyBorder="1" applyAlignment="1">
      <alignment horizontal="left" vertical="center"/>
    </xf>
    <xf numFmtId="0" fontId="24" fillId="34" borderId="10" xfId="0" applyFont="1" applyFill="1" applyBorder="1" applyAlignment="1" applyProtection="1">
      <alignment horizontal="left" vertical="center"/>
      <protection locked="0"/>
    </xf>
    <xf numFmtId="0" fontId="19" fillId="38" borderId="10" xfId="0" applyFont="1" applyFill="1" applyBorder="1" applyAlignment="1">
      <alignment/>
    </xf>
    <xf numFmtId="0" fontId="26" fillId="33" borderId="18" xfId="0" applyFont="1" applyFill="1" applyBorder="1" applyAlignment="1">
      <alignment/>
    </xf>
    <xf numFmtId="0" fontId="20" fillId="34" borderId="18" xfId="0" applyFont="1" applyFill="1" applyBorder="1" applyAlignment="1" applyProtection="1">
      <alignment/>
      <protection locked="0"/>
    </xf>
    <xf numFmtId="0" fontId="26" fillId="33" borderId="10" xfId="0" applyFont="1" applyFill="1" applyBorder="1" applyAlignment="1">
      <alignment/>
    </xf>
    <xf numFmtId="0" fontId="27" fillId="0" borderId="0" xfId="0" applyFont="1" applyAlignment="1">
      <alignment/>
    </xf>
    <xf numFmtId="0" fontId="8" fillId="33" borderId="20" xfId="0" applyFont="1" applyFill="1" applyBorder="1" applyAlignment="1">
      <alignment horizontal="left"/>
    </xf>
    <xf numFmtId="0" fontId="10" fillId="33" borderId="15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/>
    </xf>
    <xf numFmtId="0" fontId="12" fillId="33" borderId="12" xfId="0" applyFont="1" applyFill="1" applyBorder="1" applyAlignment="1">
      <alignment horizontal="center" vertical="top" wrapText="1"/>
    </xf>
    <xf numFmtId="0" fontId="10" fillId="33" borderId="24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 vertical="top" wrapText="1"/>
    </xf>
    <xf numFmtId="0" fontId="24" fillId="33" borderId="26" xfId="0" applyFont="1" applyFill="1" applyBorder="1" applyAlignment="1">
      <alignment horizontal="center"/>
    </xf>
    <xf numFmtId="0" fontId="19" fillId="38" borderId="11" xfId="0" applyFont="1" applyFill="1" applyBorder="1" applyAlignment="1">
      <alignment/>
    </xf>
    <xf numFmtId="0" fontId="20" fillId="38" borderId="12" xfId="0" applyFont="1" applyFill="1" applyBorder="1" applyAlignment="1">
      <alignment/>
    </xf>
    <xf numFmtId="0" fontId="4" fillId="33" borderId="0" xfId="0" applyFont="1" applyFill="1" applyAlignment="1">
      <alignment horizontal="left" vertical="top"/>
    </xf>
    <xf numFmtId="0" fontId="20" fillId="33" borderId="0" xfId="0" applyFont="1" applyFill="1" applyAlignment="1" applyProtection="1">
      <alignment horizontal="center"/>
      <protection locked="0"/>
    </xf>
    <xf numFmtId="2" fontId="5" fillId="0" borderId="13" xfId="0" applyNumberFormat="1" applyFont="1" applyBorder="1" applyAlignment="1">
      <alignment horizontal="center" wrapText="1"/>
    </xf>
    <xf numFmtId="0" fontId="25" fillId="33" borderId="0" xfId="0" applyFont="1" applyFill="1" applyAlignment="1">
      <alignment vertical="top" wrapText="1"/>
    </xf>
    <xf numFmtId="0" fontId="20" fillId="34" borderId="11" xfId="0" applyFont="1" applyFill="1" applyBorder="1" applyAlignment="1" applyProtection="1">
      <alignment/>
      <protection locked="0"/>
    </xf>
    <xf numFmtId="0" fontId="28" fillId="0" borderId="0" xfId="0" applyFont="1" applyAlignment="1">
      <alignment/>
    </xf>
    <xf numFmtId="0" fontId="14" fillId="0" borderId="0" xfId="0" applyFont="1" applyAlignment="1">
      <alignment/>
    </xf>
    <xf numFmtId="0" fontId="29" fillId="0" borderId="0" xfId="0" applyFont="1" applyAlignment="1">
      <alignment/>
    </xf>
    <xf numFmtId="0" fontId="19" fillId="33" borderId="28" xfId="0" applyFont="1" applyFill="1" applyBorder="1" applyAlignment="1">
      <alignment/>
    </xf>
    <xf numFmtId="0" fontId="20" fillId="33" borderId="29" xfId="0" applyFont="1" applyFill="1" applyBorder="1" applyAlignment="1">
      <alignment/>
    </xf>
    <xf numFmtId="0" fontId="20" fillId="33" borderId="30" xfId="0" applyFont="1" applyFill="1" applyBorder="1" applyAlignment="1">
      <alignment/>
    </xf>
    <xf numFmtId="0" fontId="20" fillId="33" borderId="31" xfId="0" applyFont="1" applyFill="1" applyBorder="1" applyAlignment="1">
      <alignment/>
    </xf>
    <xf numFmtId="0" fontId="30" fillId="33" borderId="32" xfId="0" applyFont="1" applyFill="1" applyBorder="1" applyAlignment="1">
      <alignment/>
    </xf>
    <xf numFmtId="0" fontId="30" fillId="33" borderId="33" xfId="0" applyFont="1" applyFill="1" applyBorder="1" applyAlignment="1">
      <alignment/>
    </xf>
    <xf numFmtId="0" fontId="20" fillId="33" borderId="32" xfId="0" applyFont="1" applyFill="1" applyBorder="1" applyAlignment="1">
      <alignment/>
    </xf>
    <xf numFmtId="0" fontId="20" fillId="33" borderId="33" xfId="0" applyFont="1" applyFill="1" applyBorder="1" applyAlignment="1">
      <alignment/>
    </xf>
    <xf numFmtId="0" fontId="31" fillId="0" borderId="11" xfId="0" applyFont="1" applyBorder="1" applyAlignment="1">
      <alignment/>
    </xf>
    <xf numFmtId="0" fontId="32" fillId="0" borderId="19" xfId="0" applyFont="1" applyBorder="1" applyAlignment="1">
      <alignment/>
    </xf>
    <xf numFmtId="0" fontId="31" fillId="0" borderId="18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 wrapText="1"/>
    </xf>
    <xf numFmtId="0" fontId="32" fillId="0" borderId="18" xfId="0" applyFont="1" applyBorder="1" applyAlignment="1">
      <alignment vertical="center"/>
    </xf>
    <xf numFmtId="0" fontId="32" fillId="0" borderId="18" xfId="0" applyFont="1" applyBorder="1" applyAlignment="1">
      <alignment vertical="center" wrapText="1"/>
    </xf>
    <xf numFmtId="0" fontId="32" fillId="0" borderId="10" xfId="0" applyFont="1" applyBorder="1" applyAlignment="1">
      <alignment vertical="center"/>
    </xf>
    <xf numFmtId="0" fontId="32" fillId="0" borderId="10" xfId="0" applyFont="1" applyBorder="1" applyAlignment="1">
      <alignment vertical="center" wrapText="1"/>
    </xf>
    <xf numFmtId="16" fontId="32" fillId="0" borderId="10" xfId="0" applyNumberFormat="1" applyFont="1" applyBorder="1" applyAlignment="1">
      <alignment vertical="center"/>
    </xf>
    <xf numFmtId="0" fontId="33" fillId="0" borderId="0" xfId="0" applyFont="1" applyAlignment="1">
      <alignment/>
    </xf>
    <xf numFmtId="0" fontId="32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32" fillId="0" borderId="12" xfId="0" applyFont="1" applyBorder="1" applyAlignment="1">
      <alignment horizontal="left"/>
    </xf>
    <xf numFmtId="0" fontId="32" fillId="0" borderId="18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32" fillId="0" borderId="10" xfId="0" applyFont="1" applyBorder="1" applyAlignment="1">
      <alignment horizontal="center" vertical="center"/>
    </xf>
    <xf numFmtId="0" fontId="86" fillId="0" borderId="1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vertical="center"/>
    </xf>
    <xf numFmtId="0" fontId="32" fillId="39" borderId="10" xfId="0" applyFont="1" applyFill="1" applyBorder="1" applyAlignment="1">
      <alignment horizontal="center" vertical="center"/>
    </xf>
    <xf numFmtId="0" fontId="86" fillId="0" borderId="10" xfId="0" applyFont="1" applyBorder="1" applyAlignment="1">
      <alignment horizontal="center"/>
    </xf>
    <xf numFmtId="0" fontId="86" fillId="0" borderId="10" xfId="0" applyFont="1" applyBorder="1" applyAlignment="1">
      <alignment vertical="center"/>
    </xf>
    <xf numFmtId="0" fontId="6" fillId="0" borderId="11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13" fillId="0" borderId="22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164" fontId="13" fillId="0" borderId="18" xfId="0" applyNumberFormat="1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>
      <alignment vertical="center"/>
    </xf>
    <xf numFmtId="0" fontId="13" fillId="37" borderId="22" xfId="0" applyFont="1" applyFill="1" applyBorder="1" applyAlignment="1" applyProtection="1">
      <alignment horizontal="center" vertical="center"/>
      <protection locked="0"/>
    </xf>
    <xf numFmtId="0" fontId="13" fillId="37" borderId="10" xfId="0" applyFont="1" applyFill="1" applyBorder="1" applyAlignment="1" applyProtection="1">
      <alignment horizontal="center" vertical="center"/>
      <protection locked="0"/>
    </xf>
    <xf numFmtId="164" fontId="13" fillId="37" borderId="10" xfId="0" applyNumberFormat="1" applyFont="1" applyFill="1" applyBorder="1" applyAlignment="1" applyProtection="1">
      <alignment horizontal="center" vertical="center"/>
      <protection locked="0"/>
    </xf>
    <xf numFmtId="164" fontId="13" fillId="37" borderId="11" xfId="0" applyNumberFormat="1" applyFont="1" applyFill="1" applyBorder="1" applyAlignment="1" applyProtection="1">
      <alignment horizontal="center" vertical="center"/>
      <protection locked="0"/>
    </xf>
    <xf numFmtId="0" fontId="13" fillId="37" borderId="11" xfId="0" applyFont="1" applyFill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164" fontId="13" fillId="0" borderId="10" xfId="0" applyNumberFormat="1" applyFont="1" applyBorder="1" applyAlignment="1" applyProtection="1">
      <alignment horizontal="center" vertical="center"/>
      <protection locked="0"/>
    </xf>
    <xf numFmtId="164" fontId="13" fillId="0" borderId="11" xfId="0" applyNumberFormat="1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1" fontId="13" fillId="0" borderId="10" xfId="0" applyNumberFormat="1" applyFont="1" applyBorder="1" applyAlignment="1" applyProtection="1">
      <alignment horizontal="center" vertical="center"/>
      <protection locked="0"/>
    </xf>
    <xf numFmtId="0" fontId="12" fillId="37" borderId="22" xfId="0" applyFont="1" applyFill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164" fontId="13" fillId="0" borderId="15" xfId="0" applyNumberFormat="1" applyFont="1" applyBorder="1" applyAlignment="1" applyProtection="1">
      <alignment horizontal="center" vertical="center"/>
      <protection locked="0"/>
    </xf>
    <xf numFmtId="164" fontId="13" fillId="0" borderId="26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20" fillId="33" borderId="12" xfId="0" applyFont="1" applyFill="1" applyBorder="1" applyAlignment="1">
      <alignment horizontal="left"/>
    </xf>
    <xf numFmtId="164" fontId="13" fillId="33" borderId="23" xfId="0" applyNumberFormat="1" applyFont="1" applyFill="1" applyBorder="1" applyAlignment="1">
      <alignment horizontal="center"/>
    </xf>
    <xf numFmtId="0" fontId="20" fillId="34" borderId="0" xfId="0" applyFont="1" applyFill="1" applyBorder="1" applyAlignment="1" applyProtection="1">
      <alignment horizontal="left" vertical="top" wrapText="1"/>
      <protection locked="0"/>
    </xf>
    <xf numFmtId="0" fontId="30" fillId="33" borderId="0" xfId="0" applyFont="1" applyFill="1" applyAlignment="1" applyProtection="1">
      <alignment/>
      <protection locked="0"/>
    </xf>
    <xf numFmtId="0" fontId="30" fillId="0" borderId="30" xfId="0" applyFont="1" applyFill="1" applyBorder="1" applyAlignment="1" applyProtection="1">
      <alignment/>
      <protection locked="0"/>
    </xf>
    <xf numFmtId="0" fontId="30" fillId="0" borderId="34" xfId="0" applyFont="1" applyFill="1" applyBorder="1" applyAlignment="1" applyProtection="1">
      <alignment/>
      <protection locked="0"/>
    </xf>
    <xf numFmtId="0" fontId="30" fillId="0" borderId="31" xfId="0" applyFont="1" applyFill="1" applyBorder="1" applyAlignment="1" applyProtection="1">
      <alignment/>
      <protection locked="0"/>
    </xf>
    <xf numFmtId="0" fontId="30" fillId="0" borderId="35" xfId="0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/>
      <protection locked="0"/>
    </xf>
    <xf numFmtId="0" fontId="30" fillId="0" borderId="36" xfId="0" applyFont="1" applyFill="1" applyBorder="1" applyAlignment="1" applyProtection="1">
      <alignment/>
      <protection locked="0"/>
    </xf>
    <xf numFmtId="0" fontId="30" fillId="0" borderId="32" xfId="0" applyFont="1" applyFill="1" applyBorder="1" applyAlignment="1" applyProtection="1">
      <alignment/>
      <protection locked="0"/>
    </xf>
    <xf numFmtId="0" fontId="30" fillId="0" borderId="37" xfId="0" applyFont="1" applyFill="1" applyBorder="1" applyAlignment="1" applyProtection="1">
      <alignment/>
      <protection locked="0"/>
    </xf>
    <xf numFmtId="0" fontId="30" fillId="0" borderId="33" xfId="0" applyFont="1" applyFill="1" applyBorder="1" applyAlignment="1" applyProtection="1">
      <alignment/>
      <protection locked="0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 wrapText="1"/>
    </xf>
    <xf numFmtId="0" fontId="34" fillId="0" borderId="35" xfId="0" applyFont="1" applyBorder="1" applyAlignment="1">
      <alignment/>
    </xf>
    <xf numFmtId="0" fontId="35" fillId="0" borderId="36" xfId="0" applyFont="1" applyBorder="1" applyAlignment="1">
      <alignment/>
    </xf>
    <xf numFmtId="17" fontId="35" fillId="0" borderId="0" xfId="0" applyNumberFormat="1" applyFont="1" applyAlignment="1">
      <alignment horizontal="left"/>
    </xf>
    <xf numFmtId="0" fontId="35" fillId="0" borderId="35" xfId="0" applyFont="1" applyBorder="1" applyAlignment="1">
      <alignment/>
    </xf>
    <xf numFmtId="0" fontId="35" fillId="0" borderId="30" xfId="0" applyFont="1" applyBorder="1" applyAlignment="1">
      <alignment/>
    </xf>
    <xf numFmtId="0" fontId="35" fillId="0" borderId="34" xfId="0" applyFont="1" applyBorder="1" applyAlignment="1">
      <alignment/>
    </xf>
    <xf numFmtId="0" fontId="35" fillId="0" borderId="31" xfId="0" applyFont="1" applyBorder="1" applyAlignment="1">
      <alignment/>
    </xf>
    <xf numFmtId="0" fontId="36" fillId="0" borderId="35" xfId="0" applyFont="1" applyBorder="1" applyAlignment="1">
      <alignment/>
    </xf>
    <xf numFmtId="0" fontId="36" fillId="0" borderId="35" xfId="0" applyFont="1" applyBorder="1" applyAlignment="1">
      <alignment horizontal="center"/>
    </xf>
    <xf numFmtId="0" fontId="36" fillId="0" borderId="0" xfId="0" applyFont="1" applyAlignment="1">
      <alignment/>
    </xf>
    <xf numFmtId="0" fontId="35" fillId="0" borderId="35" xfId="0" applyFont="1" applyBorder="1" applyAlignment="1">
      <alignment horizontal="center"/>
    </xf>
    <xf numFmtId="0" fontId="78" fillId="0" borderId="0" xfId="53" applyAlignment="1" applyProtection="1">
      <alignment/>
      <protection/>
    </xf>
    <xf numFmtId="0" fontId="34" fillId="0" borderId="35" xfId="0" applyFont="1" applyBorder="1" applyAlignment="1">
      <alignment/>
    </xf>
    <xf numFmtId="0" fontId="34" fillId="0" borderId="38" xfId="0" applyFont="1" applyBorder="1" applyAlignment="1">
      <alignment/>
    </xf>
    <xf numFmtId="0" fontId="34" fillId="0" borderId="14" xfId="0" applyFont="1" applyBorder="1" applyAlignment="1">
      <alignment/>
    </xf>
    <xf numFmtId="0" fontId="35" fillId="0" borderId="32" xfId="0" applyFont="1" applyBorder="1" applyAlignment="1">
      <alignment/>
    </xf>
    <xf numFmtId="0" fontId="35" fillId="0" borderId="37" xfId="0" applyFont="1" applyBorder="1" applyAlignment="1">
      <alignment/>
    </xf>
    <xf numFmtId="0" fontId="35" fillId="0" borderId="33" xfId="0" applyFont="1" applyBorder="1" applyAlignment="1">
      <alignment/>
    </xf>
    <xf numFmtId="0" fontId="34" fillId="0" borderId="30" xfId="0" applyFont="1" applyBorder="1" applyAlignment="1">
      <alignment/>
    </xf>
    <xf numFmtId="0" fontId="35" fillId="0" borderId="34" xfId="0" applyFont="1" applyBorder="1" applyAlignment="1">
      <alignment wrapText="1"/>
    </xf>
    <xf numFmtId="0" fontId="35" fillId="0" borderId="37" xfId="0" applyFont="1" applyBorder="1" applyAlignment="1">
      <alignment wrapText="1"/>
    </xf>
    <xf numFmtId="0" fontId="35" fillId="0" borderId="0" xfId="0" applyFont="1" applyAlignment="1" applyProtection="1">
      <alignment/>
      <protection locked="0"/>
    </xf>
    <xf numFmtId="1" fontId="13" fillId="0" borderId="18" xfId="0" applyNumberFormat="1" applyFont="1" applyBorder="1" applyAlignment="1" applyProtection="1">
      <alignment horizontal="center" vertical="center"/>
      <protection locked="0"/>
    </xf>
    <xf numFmtId="1" fontId="13" fillId="37" borderId="11" xfId="0" applyNumberFormat="1" applyFont="1" applyFill="1" applyBorder="1" applyAlignment="1" applyProtection="1">
      <alignment horizontal="center" vertical="center"/>
      <protection locked="0"/>
    </xf>
    <xf numFmtId="0" fontId="38" fillId="0" borderId="10" xfId="0" applyFont="1" applyBorder="1" applyAlignment="1">
      <alignment horizontal="center" wrapText="1"/>
    </xf>
    <xf numFmtId="1" fontId="37" fillId="0" borderId="10" xfId="0" applyNumberFormat="1" applyFont="1" applyBorder="1" applyAlignment="1">
      <alignment horizontal="center"/>
    </xf>
    <xf numFmtId="2" fontId="37" fillId="0" borderId="0" xfId="0" applyNumberFormat="1" applyFont="1" applyAlignment="1">
      <alignment/>
    </xf>
    <xf numFmtId="2" fontId="37" fillId="0" borderId="39" xfId="0" applyNumberFormat="1" applyFont="1" applyBorder="1" applyAlignment="1">
      <alignment/>
    </xf>
    <xf numFmtId="2" fontId="38" fillId="0" borderId="10" xfId="0" applyNumberFormat="1" applyFont="1" applyBorder="1" applyAlignment="1">
      <alignment/>
    </xf>
    <xf numFmtId="2" fontId="37" fillId="0" borderId="10" xfId="0" applyNumberFormat="1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40" xfId="0" applyFont="1" applyBorder="1" applyAlignment="1">
      <alignment horizontal="left"/>
    </xf>
    <xf numFmtId="0" fontId="38" fillId="0" borderId="41" xfId="0" applyFont="1" applyBorder="1" applyAlignment="1">
      <alignment horizontal="center" wrapText="1"/>
    </xf>
    <xf numFmtId="0" fontId="39" fillId="0" borderId="41" xfId="0" applyFont="1" applyBorder="1" applyAlignment="1">
      <alignment horizontal="center" vertical="center"/>
    </xf>
    <xf numFmtId="0" fontId="38" fillId="0" borderId="42" xfId="0" applyFont="1" applyBorder="1" applyAlignment="1">
      <alignment/>
    </xf>
    <xf numFmtId="0" fontId="37" fillId="0" borderId="42" xfId="0" applyFont="1" applyBorder="1" applyAlignment="1">
      <alignment horizontal="center"/>
    </xf>
    <xf numFmtId="0" fontId="13" fillId="0" borderId="22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center"/>
      <protection locked="0"/>
    </xf>
    <xf numFmtId="0" fontId="37" fillId="0" borderId="0" xfId="0" applyFont="1" applyAlignment="1">
      <alignment/>
    </xf>
    <xf numFmtId="0" fontId="38" fillId="0" borderId="0" xfId="0" applyFont="1" applyAlignment="1">
      <alignment horizontal="left"/>
    </xf>
    <xf numFmtId="164" fontId="13" fillId="0" borderId="0" xfId="0" applyNumberFormat="1" applyFont="1" applyAlignment="1" applyProtection="1">
      <alignment horizontal="center"/>
      <protection locked="0"/>
    </xf>
    <xf numFmtId="0" fontId="40" fillId="0" borderId="0" xfId="0" applyFont="1" applyAlignment="1">
      <alignment horizontal="left"/>
    </xf>
    <xf numFmtId="1" fontId="13" fillId="33" borderId="43" xfId="0" applyNumberFormat="1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9" fontId="13" fillId="0" borderId="0" xfId="59" applyFont="1" applyAlignment="1" applyProtection="1">
      <alignment horizontal="center"/>
      <protection locked="0"/>
    </xf>
    <xf numFmtId="9" fontId="38" fillId="0" borderId="0" xfId="59" applyFont="1" applyAlignment="1">
      <alignment horizontal="center"/>
    </xf>
    <xf numFmtId="164" fontId="37" fillId="0" borderId="0" xfId="0" applyNumberFormat="1" applyFont="1" applyAlignment="1">
      <alignment/>
    </xf>
    <xf numFmtId="1" fontId="38" fillId="0" borderId="0" xfId="0" applyNumberFormat="1" applyFont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7" fillId="0" borderId="0" xfId="0" applyFont="1" applyAlignment="1">
      <alignment horizontal="center"/>
    </xf>
    <xf numFmtId="9" fontId="37" fillId="0" borderId="0" xfId="59" applyFont="1" applyAlignment="1">
      <alignment horizontal="center"/>
    </xf>
    <xf numFmtId="165" fontId="38" fillId="0" borderId="0" xfId="59" applyNumberFormat="1" applyFont="1" applyAlignment="1">
      <alignment horizontal="center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left"/>
    </xf>
    <xf numFmtId="9" fontId="37" fillId="0" borderId="28" xfId="59" applyFont="1" applyBorder="1" applyAlignment="1">
      <alignment horizontal="center"/>
    </xf>
    <xf numFmtId="9" fontId="38" fillId="0" borderId="29" xfId="59" applyFont="1" applyBorder="1" applyAlignment="1">
      <alignment horizontal="center"/>
    </xf>
    <xf numFmtId="0" fontId="37" fillId="0" borderId="44" xfId="0" applyFont="1" applyBorder="1" applyAlignment="1">
      <alignment horizontal="center"/>
    </xf>
    <xf numFmtId="165" fontId="38" fillId="0" borderId="0" xfId="59" applyNumberFormat="1" applyFont="1" applyBorder="1" applyAlignment="1">
      <alignment horizontal="center"/>
    </xf>
    <xf numFmtId="2" fontId="37" fillId="0" borderId="44" xfId="59" applyNumberFormat="1" applyFont="1" applyBorder="1" applyAlignment="1">
      <alignment horizontal="center"/>
    </xf>
    <xf numFmtId="165" fontId="38" fillId="0" borderId="29" xfId="59" applyNumberFormat="1" applyFont="1" applyBorder="1" applyAlignment="1">
      <alignment horizontal="center"/>
    </xf>
    <xf numFmtId="9" fontId="37" fillId="0" borderId="44" xfId="59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1" fontId="37" fillId="0" borderId="29" xfId="0" applyNumberFormat="1" applyFont="1" applyBorder="1" applyAlignment="1">
      <alignment horizontal="center"/>
    </xf>
    <xf numFmtId="0" fontId="37" fillId="0" borderId="29" xfId="0" applyFont="1" applyBorder="1" applyAlignment="1">
      <alignment/>
    </xf>
    <xf numFmtId="0" fontId="20" fillId="33" borderId="20" xfId="0" applyFont="1" applyFill="1" applyBorder="1" applyAlignment="1">
      <alignment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left"/>
    </xf>
    <xf numFmtId="0" fontId="42" fillId="33" borderId="10" xfId="0" applyFont="1" applyFill="1" applyBorder="1" applyAlignment="1">
      <alignment/>
    </xf>
    <xf numFmtId="0" fontId="43" fillId="38" borderId="10" xfId="0" applyFont="1" applyFill="1" applyBorder="1" applyAlignment="1">
      <alignment horizontal="center"/>
    </xf>
    <xf numFmtId="0" fontId="20" fillId="38" borderId="10" xfId="0" applyFon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30" fillId="38" borderId="10" xfId="0" applyFont="1" applyFill="1" applyBorder="1" applyAlignment="1">
      <alignment horizontal="center"/>
    </xf>
    <xf numFmtId="0" fontId="5" fillId="38" borderId="10" xfId="0" applyFont="1" applyFill="1" applyBorder="1" applyAlignment="1" applyProtection="1">
      <alignment horizontal="center"/>
      <protection locked="0"/>
    </xf>
    <xf numFmtId="0" fontId="30" fillId="33" borderId="0" xfId="0" applyFont="1" applyFill="1" applyAlignment="1">
      <alignment/>
    </xf>
    <xf numFmtId="0" fontId="19" fillId="33" borderId="11" xfId="0" applyFont="1" applyFill="1" applyBorder="1" applyAlignment="1" applyProtection="1">
      <alignment/>
      <protection locked="0"/>
    </xf>
    <xf numFmtId="0" fontId="13" fillId="0" borderId="10" xfId="0" applyFont="1" applyBorder="1" applyAlignment="1" applyProtection="1">
      <alignment horizontal="center"/>
      <protection locked="0"/>
    </xf>
    <xf numFmtId="164" fontId="24" fillId="33" borderId="0" xfId="0" applyNumberFormat="1" applyFont="1" applyFill="1" applyAlignment="1" applyProtection="1">
      <alignment horizontal="right"/>
      <protection locked="0"/>
    </xf>
    <xf numFmtId="2" fontId="20" fillId="40" borderId="10" xfId="0" applyNumberFormat="1" applyFont="1" applyFill="1" applyBorder="1" applyAlignment="1">
      <alignment horizontal="center"/>
    </xf>
    <xf numFmtId="0" fontId="20" fillId="40" borderId="10" xfId="0" applyFont="1" applyFill="1" applyBorder="1" applyAlignment="1">
      <alignment horizontal="center"/>
    </xf>
    <xf numFmtId="165" fontId="43" fillId="40" borderId="10" xfId="59" applyNumberFormat="1" applyFont="1" applyFill="1" applyBorder="1" applyAlignment="1">
      <alignment horizontal="center"/>
    </xf>
    <xf numFmtId="0" fontId="0" fillId="35" borderId="15" xfId="0" applyFill="1" applyBorder="1" applyAlignment="1">
      <alignment horizontal="right"/>
    </xf>
    <xf numFmtId="0" fontId="13" fillId="37" borderId="10" xfId="0" applyFont="1" applyFill="1" applyBorder="1" applyAlignment="1" applyProtection="1">
      <alignment horizontal="center"/>
      <protection locked="0"/>
    </xf>
    <xf numFmtId="164" fontId="0" fillId="38" borderId="10" xfId="0" applyNumberFormat="1" applyFill="1" applyBorder="1" applyAlignment="1">
      <alignment horizontal="center"/>
    </xf>
    <xf numFmtId="2" fontId="0" fillId="38" borderId="10" xfId="0" applyNumberFormat="1" applyFill="1" applyBorder="1" applyAlignment="1">
      <alignment horizontal="center"/>
    </xf>
    <xf numFmtId="0" fontId="44" fillId="33" borderId="45" xfId="0" applyFont="1" applyFill="1" applyBorder="1" applyAlignment="1">
      <alignment horizontal="left" vertical="center"/>
    </xf>
    <xf numFmtId="0" fontId="45" fillId="41" borderId="46" xfId="0" applyFont="1" applyFill="1" applyBorder="1" applyAlignment="1">
      <alignment horizontal="center" vertical="center" wrapText="1"/>
    </xf>
    <xf numFmtId="1" fontId="45" fillId="33" borderId="47" xfId="0" applyNumberFormat="1" applyFont="1" applyFill="1" applyBorder="1" applyAlignment="1">
      <alignment horizontal="center" vertical="center" wrapText="1"/>
    </xf>
    <xf numFmtId="1" fontId="78" fillId="33" borderId="48" xfId="53" applyNumberFormat="1" applyFill="1" applyBorder="1" applyAlignment="1" applyProtection="1">
      <alignment horizontal="center" vertical="center" wrapText="1"/>
      <protection/>
    </xf>
    <xf numFmtId="1" fontId="45" fillId="33" borderId="48" xfId="0" applyNumberFormat="1" applyFont="1" applyFill="1" applyBorder="1" applyAlignment="1">
      <alignment horizontal="center" vertical="center" wrapText="1"/>
    </xf>
    <xf numFmtId="1" fontId="45" fillId="41" borderId="47" xfId="0" applyNumberFormat="1" applyFont="1" applyFill="1" applyBorder="1" applyAlignment="1">
      <alignment horizontal="center" vertical="center"/>
    </xf>
    <xf numFmtId="1" fontId="45" fillId="33" borderId="45" xfId="0" applyNumberFormat="1" applyFont="1" applyFill="1" applyBorder="1" applyAlignment="1">
      <alignment horizontal="center" vertical="center" wrapText="1"/>
    </xf>
    <xf numFmtId="0" fontId="13" fillId="33" borderId="49" xfId="0" applyFont="1" applyFill="1" applyBorder="1" applyAlignment="1">
      <alignment/>
    </xf>
    <xf numFmtId="0" fontId="37" fillId="0" borderId="0" xfId="0" applyFont="1" applyAlignment="1">
      <alignment wrapText="1"/>
    </xf>
    <xf numFmtId="0" fontId="13" fillId="33" borderId="10" xfId="0" applyFont="1" applyFill="1" applyBorder="1" applyAlignment="1">
      <alignment horizontal="center" wrapText="1"/>
    </xf>
    <xf numFmtId="0" fontId="13" fillId="33" borderId="11" xfId="0" applyFont="1" applyFill="1" applyBorder="1" applyAlignment="1">
      <alignment horizontal="center"/>
    </xf>
    <xf numFmtId="0" fontId="37" fillId="0" borderId="12" xfId="0" applyFont="1" applyBorder="1" applyAlignment="1">
      <alignment/>
    </xf>
    <xf numFmtId="1" fontId="38" fillId="0" borderId="50" xfId="0" applyNumberFormat="1" applyFont="1" applyBorder="1" applyAlignment="1">
      <alignment horizontal="center" wrapText="1"/>
    </xf>
    <xf numFmtId="1" fontId="38" fillId="0" borderId="12" xfId="0" applyNumberFormat="1" applyFont="1" applyBorder="1" applyAlignment="1">
      <alignment horizontal="center" wrapText="1"/>
    </xf>
    <xf numFmtId="1" fontId="38" fillId="0" borderId="10" xfId="0" applyNumberFormat="1" applyFont="1" applyBorder="1" applyAlignment="1">
      <alignment horizontal="center" wrapText="1"/>
    </xf>
    <xf numFmtId="0" fontId="38" fillId="0" borderId="42" xfId="0" applyFont="1" applyBorder="1" applyAlignment="1">
      <alignment horizontal="center" wrapText="1"/>
    </xf>
    <xf numFmtId="0" fontId="38" fillId="0" borderId="21" xfId="0" applyFont="1" applyBorder="1" applyAlignment="1">
      <alignment horizontal="center" wrapText="1"/>
    </xf>
    <xf numFmtId="0" fontId="38" fillId="0" borderId="16" xfId="0" applyFont="1" applyBorder="1" applyAlignment="1">
      <alignment horizontal="center" wrapText="1"/>
    </xf>
    <xf numFmtId="0" fontId="38" fillId="0" borderId="51" xfId="0" applyFont="1" applyBorder="1" applyAlignment="1">
      <alignment horizontal="center" wrapText="1"/>
    </xf>
    <xf numFmtId="0" fontId="38" fillId="0" borderId="52" xfId="0" applyFont="1" applyBorder="1" applyAlignment="1">
      <alignment horizontal="left"/>
    </xf>
    <xf numFmtId="0" fontId="38" fillId="0" borderId="0" xfId="0" applyFont="1" applyAlignment="1">
      <alignment horizontal="center" wrapText="1"/>
    </xf>
    <xf numFmtId="0" fontId="38" fillId="0" borderId="36" xfId="0" applyFont="1" applyBorder="1" applyAlignment="1">
      <alignment horizontal="center"/>
    </xf>
    <xf numFmtId="0" fontId="38" fillId="0" borderId="0" xfId="0" applyFont="1" applyAlignment="1">
      <alignment wrapText="1"/>
    </xf>
    <xf numFmtId="0" fontId="38" fillId="0" borderId="35" xfId="0" applyFont="1" applyBorder="1" applyAlignment="1">
      <alignment horizontal="center"/>
    </xf>
    <xf numFmtId="0" fontId="12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38" fillId="0" borderId="53" xfId="0" applyFont="1" applyBorder="1" applyAlignment="1">
      <alignment horizontal="center"/>
    </xf>
    <xf numFmtId="0" fontId="37" fillId="0" borderId="53" xfId="0" applyFont="1" applyBorder="1" applyAlignment="1">
      <alignment horizontal="center"/>
    </xf>
    <xf numFmtId="0" fontId="38" fillId="0" borderId="37" xfId="0" applyFont="1" applyBorder="1" applyAlignment="1">
      <alignment/>
    </xf>
    <xf numFmtId="0" fontId="37" fillId="0" borderId="36" xfId="0" applyFont="1" applyBorder="1" applyAlignment="1">
      <alignment/>
    </xf>
    <xf numFmtId="0" fontId="37" fillId="0" borderId="32" xfId="0" applyFont="1" applyBorder="1" applyAlignment="1">
      <alignment/>
    </xf>
    <xf numFmtId="0" fontId="38" fillId="0" borderId="37" xfId="0" applyFont="1" applyBorder="1" applyAlignment="1">
      <alignment horizontal="center"/>
    </xf>
    <xf numFmtId="0" fontId="37" fillId="0" borderId="37" xfId="0" applyFont="1" applyBorder="1" applyAlignment="1">
      <alignment/>
    </xf>
    <xf numFmtId="0" fontId="37" fillId="0" borderId="33" xfId="0" applyFont="1" applyBorder="1" applyAlignment="1">
      <alignment/>
    </xf>
    <xf numFmtId="0" fontId="37" fillId="0" borderId="47" xfId="0" applyFont="1" applyBorder="1" applyAlignment="1">
      <alignment/>
    </xf>
    <xf numFmtId="0" fontId="37" fillId="0" borderId="46" xfId="0" applyFont="1" applyBorder="1" applyAlignment="1">
      <alignment/>
    </xf>
    <xf numFmtId="0" fontId="37" fillId="0" borderId="48" xfId="0" applyFont="1" applyBorder="1" applyAlignment="1">
      <alignment/>
    </xf>
    <xf numFmtId="0" fontId="3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3" fillId="0" borderId="54" xfId="0" applyFont="1" applyBorder="1" applyAlignment="1" applyProtection="1">
      <alignment horizontal="center"/>
      <protection locked="0"/>
    </xf>
    <xf numFmtId="0" fontId="13" fillId="0" borderId="55" xfId="0" applyFont="1" applyBorder="1" applyAlignment="1" applyProtection="1">
      <alignment horizontal="center"/>
      <protection locked="0"/>
    </xf>
    <xf numFmtId="0" fontId="41" fillId="0" borderId="18" xfId="53" applyFont="1" applyBorder="1" applyAlignment="1" applyProtection="1">
      <alignment horizontal="center"/>
      <protection/>
    </xf>
    <xf numFmtId="0" fontId="46" fillId="0" borderId="0" xfId="0" applyFont="1" applyAlignment="1">
      <alignment vertical="center"/>
    </xf>
    <xf numFmtId="0" fontId="35" fillId="0" borderId="32" xfId="0" applyFont="1" applyBorder="1" applyAlignment="1">
      <alignment wrapText="1"/>
    </xf>
    <xf numFmtId="0" fontId="35" fillId="0" borderId="37" xfId="0" applyFont="1" applyBorder="1" applyAlignment="1">
      <alignment wrapText="1"/>
    </xf>
    <xf numFmtId="0" fontId="35" fillId="0" borderId="33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4</xdr:row>
      <xdr:rowOff>28575</xdr:rowOff>
    </xdr:from>
    <xdr:to>
      <xdr:col>17</xdr:col>
      <xdr:colOff>333375</xdr:colOff>
      <xdr:row>20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295400"/>
          <a:ext cx="10086975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828675</xdr:colOff>
      <xdr:row>23</xdr:row>
      <xdr:rowOff>123825</xdr:rowOff>
    </xdr:from>
    <xdr:to>
      <xdr:col>17</xdr:col>
      <xdr:colOff>285750</xdr:colOff>
      <xdr:row>36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5943600"/>
          <a:ext cx="10296525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="150" zoomScaleNormal="150" zoomScalePageLayoutView="0" workbookViewId="0" topLeftCell="A1">
      <selection activeCell="K16" sqref="K16"/>
    </sheetView>
  </sheetViews>
  <sheetFormatPr defaultColWidth="8.421875" defaultRowHeight="12.75"/>
  <cols>
    <col min="1" max="1" width="8.421875" style="0" bestFit="1" customWidth="1"/>
  </cols>
  <sheetData>
    <row r="1" ht="15">
      <c r="A1" s="129" t="s">
        <v>1787</v>
      </c>
    </row>
    <row r="2" ht="12">
      <c r="A2" s="21" t="s">
        <v>0</v>
      </c>
    </row>
    <row r="3" ht="12">
      <c r="A3" s="21" t="s">
        <v>1</v>
      </c>
    </row>
    <row r="4" ht="12">
      <c r="A4" s="21" t="s">
        <v>2</v>
      </c>
    </row>
    <row r="5" ht="12">
      <c r="A5" s="21" t="s">
        <v>0</v>
      </c>
    </row>
    <row r="6" ht="12">
      <c r="A6" s="2" t="s">
        <v>3</v>
      </c>
    </row>
    <row r="7" ht="12">
      <c r="A7" t="s">
        <v>4</v>
      </c>
    </row>
    <row r="8" ht="12">
      <c r="A8" t="s">
        <v>5</v>
      </c>
    </row>
    <row r="9" ht="15">
      <c r="A9" s="129" t="s">
        <v>6</v>
      </c>
    </row>
    <row r="10" ht="12">
      <c r="A10" s="21" t="s">
        <v>7</v>
      </c>
    </row>
    <row r="11" ht="15">
      <c r="A11" s="129" t="s">
        <v>8</v>
      </c>
    </row>
    <row r="12" ht="12">
      <c r="A12" t="s">
        <v>9</v>
      </c>
    </row>
    <row r="13" ht="12">
      <c r="A13" t="s">
        <v>10</v>
      </c>
    </row>
    <row r="14" ht="12">
      <c r="A14" t="s">
        <v>11</v>
      </c>
    </row>
    <row r="15" ht="12">
      <c r="A15" t="s">
        <v>12</v>
      </c>
    </row>
    <row r="16" ht="12">
      <c r="A16" t="s">
        <v>13</v>
      </c>
    </row>
    <row r="17" ht="15">
      <c r="A17" s="128" t="s">
        <v>14</v>
      </c>
    </row>
    <row r="18" ht="12">
      <c r="A18" t="s">
        <v>15</v>
      </c>
    </row>
    <row r="19" ht="12">
      <c r="A19" t="s">
        <v>16</v>
      </c>
    </row>
    <row r="20" ht="12">
      <c r="A20" t="s">
        <v>17</v>
      </c>
    </row>
    <row r="21" ht="12">
      <c r="A21" t="s">
        <v>18</v>
      </c>
    </row>
    <row r="22" ht="13.5" customHeight="1">
      <c r="A22" t="s">
        <v>19</v>
      </c>
    </row>
    <row r="23" ht="12">
      <c r="A23" s="130" t="s">
        <v>20</v>
      </c>
    </row>
    <row r="24" ht="12">
      <c r="A24" t="s">
        <v>21</v>
      </c>
    </row>
    <row r="25" ht="12">
      <c r="A25" t="s">
        <v>1308</v>
      </c>
    </row>
    <row r="26" ht="12">
      <c r="A26" t="s">
        <v>22</v>
      </c>
    </row>
    <row r="27" ht="12">
      <c r="A27" t="s">
        <v>1309</v>
      </c>
    </row>
    <row r="28" ht="12">
      <c r="A28" t="s">
        <v>1304</v>
      </c>
    </row>
    <row r="29" ht="12">
      <c r="A29" t="s">
        <v>1305</v>
      </c>
    </row>
    <row r="30" ht="12">
      <c r="A30" t="s">
        <v>1306</v>
      </c>
    </row>
    <row r="31" ht="12">
      <c r="A31" t="s">
        <v>1310</v>
      </c>
    </row>
    <row r="32" ht="12">
      <c r="A32" t="s">
        <v>1307</v>
      </c>
    </row>
    <row r="33" ht="15">
      <c r="A33" s="129" t="s">
        <v>23</v>
      </c>
    </row>
    <row r="34" ht="12">
      <c r="A34" t="s">
        <v>24</v>
      </c>
    </row>
    <row r="35" ht="12">
      <c r="A35" t="s">
        <v>25</v>
      </c>
    </row>
    <row r="36" ht="12.75">
      <c r="A36" s="1" t="s">
        <v>26</v>
      </c>
    </row>
    <row r="37" ht="12">
      <c r="A37" t="s">
        <v>27</v>
      </c>
    </row>
    <row r="38" ht="12.75">
      <c r="A38" s="1" t="s">
        <v>28</v>
      </c>
    </row>
    <row r="39" ht="12">
      <c r="A39" s="13" t="s">
        <v>29</v>
      </c>
    </row>
    <row r="40" spans="1:7" ht="12">
      <c r="A40" s="21" t="s">
        <v>30</v>
      </c>
      <c r="G40" t="s">
        <v>0</v>
      </c>
    </row>
    <row r="41" ht="12">
      <c r="A41" t="s">
        <v>31</v>
      </c>
    </row>
    <row r="42" ht="12">
      <c r="A42" s="21" t="s">
        <v>32</v>
      </c>
    </row>
    <row r="43" ht="12">
      <c r="A43" s="2" t="s">
        <v>33</v>
      </c>
    </row>
    <row r="44" ht="12">
      <c r="A44" s="2" t="s">
        <v>34</v>
      </c>
    </row>
    <row r="45" ht="12">
      <c r="A45" s="2" t="s">
        <v>35</v>
      </c>
    </row>
    <row r="46" ht="12">
      <c r="A46" s="2" t="s">
        <v>36</v>
      </c>
    </row>
    <row r="47" ht="12">
      <c r="A47" s="2" t="s">
        <v>37</v>
      </c>
    </row>
    <row r="48" ht="12">
      <c r="A48" s="2" t="s">
        <v>38</v>
      </c>
    </row>
    <row r="49" ht="15">
      <c r="A49" s="129" t="s">
        <v>39</v>
      </c>
    </row>
    <row r="50" ht="12">
      <c r="A50" s="2" t="s">
        <v>40</v>
      </c>
    </row>
    <row r="51" ht="12">
      <c r="A51" s="2" t="s">
        <v>41</v>
      </c>
    </row>
    <row r="52" ht="12">
      <c r="A52" s="2" t="s">
        <v>42</v>
      </c>
    </row>
    <row r="53" ht="12">
      <c r="A53" s="2" t="s">
        <v>43</v>
      </c>
    </row>
    <row r="54" ht="15">
      <c r="A54" s="129" t="s">
        <v>44</v>
      </c>
    </row>
    <row r="55" ht="12">
      <c r="A55" s="2" t="s">
        <v>45</v>
      </c>
    </row>
    <row r="56" ht="12">
      <c r="A56" s="2" t="s">
        <v>46</v>
      </c>
    </row>
    <row r="57" ht="12">
      <c r="A57" s="2" t="s">
        <v>47</v>
      </c>
    </row>
    <row r="58" ht="12">
      <c r="A58" s="2" t="s">
        <v>48</v>
      </c>
    </row>
    <row r="59" ht="12">
      <c r="A59" s="2" t="s">
        <v>49</v>
      </c>
    </row>
    <row r="60" ht="12">
      <c r="A60" s="2" t="s">
        <v>50</v>
      </c>
    </row>
    <row r="61" ht="12">
      <c r="A61" s="2" t="s">
        <v>51</v>
      </c>
    </row>
    <row r="62" ht="12">
      <c r="A62" s="2" t="s">
        <v>52</v>
      </c>
    </row>
    <row r="63" ht="12">
      <c r="A63" s="2" t="s">
        <v>53</v>
      </c>
    </row>
    <row r="64" ht="12">
      <c r="A64" s="2" t="s">
        <v>54</v>
      </c>
    </row>
    <row r="65" ht="12">
      <c r="A65" s="2" t="s">
        <v>55</v>
      </c>
    </row>
    <row r="66" ht="12">
      <c r="A66" s="2" t="s">
        <v>56</v>
      </c>
    </row>
    <row r="67" ht="12">
      <c r="A67" s="2" t="s">
        <v>57</v>
      </c>
    </row>
    <row r="68" ht="15">
      <c r="A68" s="129" t="s">
        <v>58</v>
      </c>
    </row>
    <row r="69" ht="12">
      <c r="A69" s="2" t="s">
        <v>59</v>
      </c>
    </row>
    <row r="70" ht="12">
      <c r="A70" s="2" t="s">
        <v>60</v>
      </c>
    </row>
    <row r="71" ht="12">
      <c r="A71" s="2" t="s">
        <v>61</v>
      </c>
    </row>
    <row r="72" ht="12">
      <c r="A72" s="2" t="s">
        <v>62</v>
      </c>
    </row>
    <row r="73" ht="12">
      <c r="A73" s="2"/>
    </row>
    <row r="74" ht="15">
      <c r="A74" s="129" t="s">
        <v>63</v>
      </c>
    </row>
    <row r="75" ht="12">
      <c r="A75" t="s">
        <v>64</v>
      </c>
    </row>
    <row r="76" ht="17.25">
      <c r="A76" s="113" t="s">
        <v>65</v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9"/>
  <sheetViews>
    <sheetView zoomScalePageLayoutView="0" workbookViewId="0" topLeftCell="A1">
      <selection activeCell="L3" sqref="L3"/>
    </sheetView>
  </sheetViews>
  <sheetFormatPr defaultColWidth="9.140625" defaultRowHeight="12.75"/>
  <cols>
    <col min="1" max="1" width="12.57421875" style="27" customWidth="1"/>
    <col min="2" max="2" width="20.00390625" style="27" customWidth="1"/>
    <col min="3" max="3" width="21.421875" style="27" customWidth="1"/>
    <col min="4" max="4" width="20.421875" style="27" customWidth="1"/>
    <col min="5" max="5" width="13.57421875" style="27" bestFit="1" customWidth="1"/>
    <col min="6" max="6" width="12.57421875" style="27" customWidth="1"/>
    <col min="7" max="7" width="13.421875" style="27" customWidth="1"/>
    <col min="8" max="8" width="12.140625" style="27" customWidth="1"/>
    <col min="9" max="9" width="12.57421875" style="27" customWidth="1"/>
    <col min="10" max="10" width="11.00390625" style="27" customWidth="1"/>
    <col min="11" max="11" width="9.8515625" style="27" customWidth="1"/>
    <col min="12" max="12" width="13.00390625" style="27" customWidth="1"/>
    <col min="13" max="14" width="9.140625" style="27" bestFit="1" customWidth="1"/>
    <col min="15" max="15" width="9.00390625" style="27" hidden="1" customWidth="1"/>
    <col min="16" max="16" width="9.140625" style="27" bestFit="1" customWidth="1"/>
    <col min="17" max="16384" width="9.140625" style="27" customWidth="1"/>
  </cols>
  <sheetData>
    <row r="1" spans="1:22" s="284" customFormat="1" ht="13.5">
      <c r="A1" s="26" t="s">
        <v>66</v>
      </c>
      <c r="B1" s="27"/>
      <c r="C1" s="275"/>
      <c r="D1" s="39" t="s">
        <v>1766</v>
      </c>
      <c r="E1" s="42"/>
      <c r="F1" s="42" t="s">
        <v>1767</v>
      </c>
      <c r="G1" s="276"/>
      <c r="H1" s="277" t="s">
        <v>68</v>
      </c>
      <c r="I1" s="278" t="s">
        <v>70</v>
      </c>
      <c r="J1" s="35"/>
      <c r="K1" s="27"/>
      <c r="L1" s="27"/>
      <c r="M1" s="27"/>
      <c r="N1" s="27"/>
      <c r="O1" s="275"/>
      <c r="P1" s="279" t="s">
        <v>69</v>
      </c>
      <c r="Q1" s="280"/>
      <c r="R1" s="281" t="s">
        <v>140</v>
      </c>
      <c r="S1" s="282"/>
      <c r="T1" s="283" t="s">
        <v>67</v>
      </c>
      <c r="U1" s="283" t="s">
        <v>1768</v>
      </c>
      <c r="V1" s="283" t="s">
        <v>1769</v>
      </c>
    </row>
    <row r="2" spans="1:22" s="284" customFormat="1" ht="15" customHeight="1">
      <c r="A2" s="83"/>
      <c r="B2" s="285" t="s">
        <v>71</v>
      </c>
      <c r="C2" s="286"/>
      <c r="D2" s="287" t="s">
        <v>1770</v>
      </c>
      <c r="E2" s="288"/>
      <c r="F2" s="288">
        <f>DMA!G513</f>
        <v>0.83</v>
      </c>
      <c r="G2" s="289"/>
      <c r="H2" s="290">
        <f>DMA!J513/100</f>
        <v>0.0052</v>
      </c>
      <c r="I2" s="290" t="e">
        <f>DMA!B513</f>
        <v>#DIV/0!</v>
      </c>
      <c r="J2" s="35"/>
      <c r="K2" s="27"/>
      <c r="L2" s="27"/>
      <c r="M2" s="27"/>
      <c r="N2" s="27"/>
      <c r="O2" s="291" t="s">
        <v>141</v>
      </c>
      <c r="P2" s="280">
        <f>IF($E3=0.8,1.28,IF($E3=0.85,1.49,IF(E3=0.9,1.64,IF(E3=0.95,1.96,IF(E3=0.99,2.58,1)))))</f>
        <v>1.96</v>
      </c>
      <c r="Q2" s="280"/>
      <c r="R2" s="280">
        <f>P2</f>
        <v>1.96</v>
      </c>
      <c r="S2" s="280"/>
      <c r="T2" s="280">
        <f>P2</f>
        <v>1.96</v>
      </c>
      <c r="U2" s="280">
        <f>R2</f>
        <v>1.96</v>
      </c>
      <c r="V2" s="280">
        <f>P2</f>
        <v>1.96</v>
      </c>
    </row>
    <row r="3" spans="1:22" s="284" customFormat="1" ht="15" customHeight="1">
      <c r="A3" s="83"/>
      <c r="B3" s="285" t="s">
        <v>72</v>
      </c>
      <c r="C3" s="292"/>
      <c r="D3" s="287" t="s">
        <v>1771</v>
      </c>
      <c r="E3" s="31">
        <v>0.95</v>
      </c>
      <c r="F3" s="83" t="s">
        <v>1772</v>
      </c>
      <c r="G3" s="83"/>
      <c r="H3" s="83"/>
      <c r="I3" s="83"/>
      <c r="J3" s="83"/>
      <c r="K3" s="27"/>
      <c r="L3" s="27"/>
      <c r="M3" s="27"/>
      <c r="N3" s="27"/>
      <c r="O3" s="291" t="s">
        <v>142</v>
      </c>
      <c r="P3" s="280" t="e">
        <f>#REF!</f>
        <v>#REF!</v>
      </c>
      <c r="Q3" s="280"/>
      <c r="R3" s="293" t="e">
        <f>STDEV(DMA!J$5:J$503)</f>
        <v>#DIV/0!</v>
      </c>
      <c r="S3" s="293"/>
      <c r="T3" s="293" t="e">
        <f>STDEV(DMA!#REF!)</f>
        <v>#REF!</v>
      </c>
      <c r="U3" s="293" t="e">
        <f>STDEV(DMA!G5:G503)</f>
        <v>#DIV/0!</v>
      </c>
      <c r="V3" s="294">
        <f>IF(ISERROR(DMA!B506),"",DMA!B506)</f>
      </c>
    </row>
    <row r="4" spans="2:17" ht="15">
      <c r="B4" s="80" t="s">
        <v>73</v>
      </c>
      <c r="C4" s="81"/>
      <c r="O4" s="28">
        <f>IF(DMA!C8="cs",1,IF(DMA!C8="cu",2,IF(DMA!C8="us",3,IF(DMA!C8="uu",4,""))))</f>
      </c>
      <c r="Q4" s="30" t="e">
        <f>H2*AVERAGE(#REF!)</f>
        <v>#REF!</v>
      </c>
    </row>
    <row r="5" spans="2:15" ht="15">
      <c r="B5" s="80" t="s">
        <v>74</v>
      </c>
      <c r="C5" s="81"/>
      <c r="D5" s="32" t="s">
        <v>1690</v>
      </c>
      <c r="O5" s="28">
        <f>IF(DMA!C9="cs",1,IF(DMA!C9="cu",2,IF(DMA!C9="us",3,IF(DMA!C9="uu",4,""))))</f>
      </c>
    </row>
    <row r="6" spans="2:15" ht="15">
      <c r="B6" s="80" t="s">
        <v>1688</v>
      </c>
      <c r="C6" s="29">
        <v>3.75</v>
      </c>
      <c r="D6" s="82">
        <f ca="1">RAND()*10</f>
        <v>1.272688676739513</v>
      </c>
      <c r="E6" s="33" t="s">
        <v>1752</v>
      </c>
      <c r="O6" s="28">
        <f>IF(DMA!C10="cs",1,IF(DMA!C10="cu",2,IF(DMA!C10="us",3,IF(DMA!C10="uu",4,""))))</f>
      </c>
    </row>
    <row r="7" spans="2:15" ht="15">
      <c r="B7" s="80" t="s">
        <v>1689</v>
      </c>
      <c r="C7" s="29"/>
      <c r="D7" s="193" t="s">
        <v>1751</v>
      </c>
      <c r="E7" s="65"/>
      <c r="F7" s="34"/>
      <c r="G7" s="34"/>
      <c r="H7" s="34"/>
      <c r="I7" s="34" t="s">
        <v>0</v>
      </c>
      <c r="J7" s="34"/>
      <c r="O7" s="28">
        <f>IF(DMA!C11="cs",1,IF(DMA!C11="cu",2,IF(DMA!C11="us",3,IF(DMA!C11="uu",4,""))))</f>
      </c>
    </row>
    <row r="8" spans="1:15" ht="15">
      <c r="A8" s="35" t="s">
        <v>75</v>
      </c>
      <c r="D8" s="33"/>
      <c r="E8" s="41" t="s">
        <v>76</v>
      </c>
      <c r="F8" s="42"/>
      <c r="G8" s="41" t="s">
        <v>77</v>
      </c>
      <c r="H8" s="42"/>
      <c r="I8" s="41" t="s">
        <v>78</v>
      </c>
      <c r="J8" s="42"/>
      <c r="O8" s="28">
        <f>IF(DMA!B12="cs",1,IF(DMA!B12="cu",2,IF(DMA!B12="us",3,IF(DMA!B12="uu",4,""))))</f>
      </c>
    </row>
    <row r="9" spans="1:16" ht="15">
      <c r="A9" s="36" t="s">
        <v>79</v>
      </c>
      <c r="B9" s="37" t="s">
        <v>80</v>
      </c>
      <c r="C9" s="37" t="s">
        <v>81</v>
      </c>
      <c r="D9" s="37" t="s">
        <v>82</v>
      </c>
      <c r="E9" s="99" t="s">
        <v>83</v>
      </c>
      <c r="F9" s="44" t="s">
        <v>84</v>
      </c>
      <c r="G9" s="45" t="s">
        <v>83</v>
      </c>
      <c r="H9" s="44" t="s">
        <v>84</v>
      </c>
      <c r="I9" s="45" t="s">
        <v>83</v>
      </c>
      <c r="J9" s="100" t="s">
        <v>84</v>
      </c>
      <c r="P9" s="38">
        <f>IF(DMA!C13="cs",1,IF(DMA!C13="cu",2,IF(DMA!C13="us",3,IF(DMA!C13="uu",4,""))))</f>
      </c>
    </row>
    <row r="10" spans="1:15" ht="21" customHeight="1">
      <c r="A10" s="75"/>
      <c r="B10" s="75"/>
      <c r="C10" s="75"/>
      <c r="D10" s="91"/>
      <c r="E10" s="76"/>
      <c r="F10" s="76"/>
      <c r="G10" s="76"/>
      <c r="H10" s="76"/>
      <c r="I10" s="76"/>
      <c r="J10" s="76"/>
      <c r="O10" s="28">
        <f>IF(DMA!C14="cs",1,IF(DMA!C14="cu",2,IF(DMA!C14="us",3,IF(DMA!C14="uu",4,""))))</f>
      </c>
    </row>
    <row r="11" spans="1:15" ht="14.25" customHeight="1">
      <c r="A11" s="88" t="s">
        <v>85</v>
      </c>
      <c r="B11" s="89"/>
      <c r="C11" s="89"/>
      <c r="D11" s="90"/>
      <c r="E11" s="98" t="s">
        <v>86</v>
      </c>
      <c r="F11" s="98" t="s">
        <v>87</v>
      </c>
      <c r="G11" s="98" t="s">
        <v>86</v>
      </c>
      <c r="H11" s="102" t="s">
        <v>87</v>
      </c>
      <c r="I11" s="103" t="s">
        <v>88</v>
      </c>
      <c r="J11" s="107" t="s">
        <v>89</v>
      </c>
      <c r="O11" s="50"/>
    </row>
    <row r="12" spans="2:15" ht="14.25" customHeight="1" thickBot="1">
      <c r="B12" s="127"/>
      <c r="C12" s="92"/>
      <c r="D12" s="93"/>
      <c r="E12" s="94"/>
      <c r="F12" s="95"/>
      <c r="G12" s="101"/>
      <c r="H12" s="105"/>
      <c r="I12" s="104"/>
      <c r="J12" s="108"/>
      <c r="O12" s="28">
        <f>IF(DMA!C15="cs",1,IF(DMA!C15="cu",2,IF(DMA!C15="us",3,IF(DMA!C15="uu",4,""))))</f>
      </c>
    </row>
    <row r="13" spans="2:15" ht="15" thickBot="1">
      <c r="B13" s="46"/>
      <c r="C13" s="46"/>
      <c r="D13" s="46"/>
      <c r="E13" s="47" t="s">
        <v>90</v>
      </c>
      <c r="F13" s="29"/>
      <c r="H13" s="85"/>
      <c r="I13" s="86" t="s">
        <v>91</v>
      </c>
      <c r="J13" s="87"/>
      <c r="K13" s="131" t="s">
        <v>92</v>
      </c>
      <c r="L13" s="132"/>
      <c r="O13" s="28">
        <f>IF(DMA!C16="cs",1,IF(DMA!C16="cu",2,IF(DMA!C16="us",3,IF(DMA!C16="uu",4,""))))</f>
      </c>
    </row>
    <row r="14" spans="2:15" ht="15">
      <c r="B14" s="46"/>
      <c r="C14" s="46"/>
      <c r="D14" s="46"/>
      <c r="E14" s="47" t="s">
        <v>93</v>
      </c>
      <c r="F14" s="29"/>
      <c r="K14" s="133" t="s">
        <v>1312</v>
      </c>
      <c r="L14" s="134"/>
      <c r="O14" s="28">
        <f>IF(DMA!C18="cs",1,IF(DMA!C18="cu",2,IF(DMA!C18="us",3,IF(DMA!C18="uu",4,""))))</f>
      </c>
    </row>
    <row r="15" spans="2:15" ht="15" thickBot="1">
      <c r="B15" s="46"/>
      <c r="C15" s="46"/>
      <c r="D15" s="46"/>
      <c r="E15" s="47" t="s">
        <v>94</v>
      </c>
      <c r="F15" s="29"/>
      <c r="K15" s="135"/>
      <c r="L15" s="136"/>
      <c r="O15" s="28">
        <f>IF(DMA!C20="cs",1,IF(DMA!C20="cu",2,IF(DMA!C20="us",3,IF(DMA!C20="uu",4,""))))</f>
      </c>
    </row>
    <row r="16" spans="2:15" ht="15">
      <c r="B16" s="40"/>
      <c r="C16" s="40"/>
      <c r="D16" s="40"/>
      <c r="E16" s="47"/>
      <c r="F16" s="69"/>
      <c r="G16" s="96" t="s">
        <v>1686</v>
      </c>
      <c r="H16" s="43" t="s">
        <v>69</v>
      </c>
      <c r="K16" s="133" t="s">
        <v>1313</v>
      </c>
      <c r="L16" s="134"/>
      <c r="O16" s="28"/>
    </row>
    <row r="17" spans="1:15" ht="15" thickBot="1">
      <c r="A17" s="35" t="s">
        <v>0</v>
      </c>
      <c r="B17" s="70"/>
      <c r="C17" s="57"/>
      <c r="D17" s="57"/>
      <c r="E17" s="47" t="s">
        <v>95</v>
      </c>
      <c r="F17" s="29"/>
      <c r="G17" s="120" t="s">
        <v>96</v>
      </c>
      <c r="H17" s="78" t="s">
        <v>96</v>
      </c>
      <c r="I17" s="49" t="s">
        <v>97</v>
      </c>
      <c r="K17" s="137" t="s">
        <v>1311</v>
      </c>
      <c r="L17" s="138"/>
      <c r="O17" s="28">
        <f>IF(DMA!C22="cs",1,IF(DMA!C22="cu",2,IF(DMA!C22="us",3,IF(DMA!C22="uu",4,""))))</f>
      </c>
    </row>
    <row r="18" spans="1:15" ht="15">
      <c r="A18" s="35" t="s">
        <v>0</v>
      </c>
      <c r="B18" s="71"/>
      <c r="C18" s="72"/>
      <c r="D18" s="71"/>
      <c r="E18" s="73" t="s">
        <v>98</v>
      </c>
      <c r="F18" s="74"/>
      <c r="G18" s="97"/>
      <c r="H18" s="79"/>
      <c r="I18" s="77" t="e">
        <f>IF(#REF!="","",IF(#REF!&lt;2.01,"silt_clay_sand",IF(#REF!&gt;264,"boulder",IF(#REF!&gt;63.5,"cobble",IF(#REF!&gt;2,"gravel")))))</f>
        <v>#REF!</v>
      </c>
      <c r="K18" s="133" t="s">
        <v>1314</v>
      </c>
      <c r="L18" s="134"/>
      <c r="O18" s="28">
        <f>IF(DMA!C23="cs",1,IF(DMA!C23="cu",2,IF(DMA!C23="us",3,IF(DMA!C23="uu",4,""))))</f>
      </c>
    </row>
    <row r="19" spans="1:12" ht="13.5" thickBot="1">
      <c r="A19" s="48" t="s">
        <v>99</v>
      </c>
      <c r="B19" s="49"/>
      <c r="K19" s="137"/>
      <c r="L19" s="138"/>
    </row>
    <row r="20" spans="1:2" ht="13.5">
      <c r="A20" s="49"/>
      <c r="B20" s="48" t="s">
        <v>1687</v>
      </c>
    </row>
    <row r="21" spans="1:2" ht="13.5">
      <c r="A21" s="49"/>
      <c r="B21" s="48" t="s">
        <v>100</v>
      </c>
    </row>
    <row r="22" ht="15">
      <c r="O22" s="28">
        <f>IF(DMA!C27="cs",1,IF(DMA!C27="cu",2,IF(DMA!C27="us",3,IF(DMA!C27="uu",4,""))))</f>
      </c>
    </row>
    <row r="23" spans="1:15" ht="15">
      <c r="A23" s="121" t="s">
        <v>101</v>
      </c>
      <c r="B23" s="122"/>
      <c r="O23" s="28">
        <f>IF(DMA!C28="cs",1,IF(DMA!C28="cu",2,IF(DMA!C28="us",3,IF(DMA!C28="uu",4,""))))</f>
      </c>
    </row>
    <row r="24" spans="3:15" ht="15">
      <c r="C24" s="35"/>
      <c r="O24" s="28">
        <f>IF(DMA!C29="cs",1,IF(DMA!C29="cu",2,IF(DMA!C29="us",3,IF(DMA!C29="uu",4,""))))</f>
      </c>
    </row>
    <row r="25" spans="1:15" ht="54" customHeight="1">
      <c r="A25" s="68" t="s">
        <v>102</v>
      </c>
      <c r="B25" s="68" t="s">
        <v>103</v>
      </c>
      <c r="C25" s="68"/>
      <c r="I25" s="109" t="s">
        <v>104</v>
      </c>
      <c r="J25" s="109" t="s">
        <v>105</v>
      </c>
      <c r="O25" s="28">
        <f>IF(DMA!C30="cs",1,IF(DMA!C30="cu",2,IF(DMA!C30="us",3,IF(DMA!C30="uu",4,""))))</f>
      </c>
    </row>
    <row r="26" spans="1:15" ht="34.5">
      <c r="A26" s="79"/>
      <c r="B26" s="126" t="s">
        <v>106</v>
      </c>
      <c r="I26" s="110" t="s">
        <v>107</v>
      </c>
      <c r="J26" s="111"/>
      <c r="O26" s="28">
        <f>IF(DMA!C31="cs",1,IF(DMA!C31="cu",2,IF(DMA!C31="us",3,IF(DMA!C31="uu",4,""))))</f>
      </c>
    </row>
    <row r="27" spans="1:15" ht="27" customHeight="1">
      <c r="A27" s="79"/>
      <c r="B27" s="126" t="s">
        <v>108</v>
      </c>
      <c r="I27" s="112" t="s">
        <v>109</v>
      </c>
      <c r="J27" s="76"/>
      <c r="O27" s="28">
        <f>IF(DMA!C32="cs",1,IF(DMA!C32="cu",2,IF(DMA!C32="us",3,IF(DMA!C32="uu",4,""))))</f>
      </c>
    </row>
    <row r="28" spans="1:15" ht="57.75" customHeight="1">
      <c r="A28" s="79"/>
      <c r="B28" s="126" t="s">
        <v>110</v>
      </c>
      <c r="I28" s="112" t="s">
        <v>111</v>
      </c>
      <c r="J28" s="76"/>
      <c r="O28" s="28">
        <f>IF(DMA!C33="cs",1,IF(DMA!C33="cu",2,IF(DMA!C33="us",3,IF(DMA!C33="uu",4,""))))</f>
      </c>
    </row>
    <row r="29" spans="1:15" ht="45.75">
      <c r="A29" s="79"/>
      <c r="B29" s="126" t="s">
        <v>112</v>
      </c>
      <c r="I29" s="112" t="s">
        <v>113</v>
      </c>
      <c r="J29" s="76"/>
      <c r="O29" s="28">
        <f>IF(DMA!C34="cs",1,IF(DMA!C34="cu",2,IF(DMA!C34="us",3,IF(DMA!C34="uu",4,""))))</f>
      </c>
    </row>
    <row r="30" spans="1:15" ht="34.5">
      <c r="A30" s="79"/>
      <c r="B30" s="126" t="s">
        <v>114</v>
      </c>
      <c r="O30" s="28">
        <f>IF(DMA!C35="cs",1,IF(DMA!C35="cu",2,IF(DMA!C35="us",3,IF(DMA!C35="uu",4,""))))</f>
      </c>
    </row>
    <row r="31" spans="1:15" ht="36.75" customHeight="1">
      <c r="A31" s="79"/>
      <c r="B31" s="126" t="s">
        <v>115</v>
      </c>
      <c r="O31" s="28">
        <f>IF(DMA!C36="cs",1,IF(DMA!C36="cu",2,IF(DMA!C36="us",3,IF(DMA!C36="uu",4,""))))</f>
      </c>
    </row>
    <row r="32" spans="1:15" ht="38.25" customHeight="1">
      <c r="A32" s="79"/>
      <c r="B32" s="126" t="s">
        <v>116</v>
      </c>
      <c r="O32" s="28">
        <f>IF(DMA!C37="cs",1,IF(DMA!C37="cu",2,IF(DMA!C37="us",3,IF(DMA!C37="uu",4,""))))</f>
      </c>
    </row>
    <row r="33" spans="1:15" ht="45.75">
      <c r="A33" s="79"/>
      <c r="B33" s="126" t="s">
        <v>117</v>
      </c>
      <c r="O33" s="28">
        <f>IF(DMA!C38="cs",1,IF(DMA!C38="cu",2,IF(DMA!C38="us",3,IF(DMA!C38="uu",4,""))))</f>
      </c>
    </row>
    <row r="34" spans="1:15" ht="15">
      <c r="A34" s="124"/>
      <c r="O34" s="28">
        <f>IF(DMA!C39="cs",1,IF(DMA!C39="cu",2,IF(DMA!C39="us",3,IF(DMA!C39="uu",4,""))))</f>
      </c>
    </row>
    <row r="35" spans="1:15" ht="15">
      <c r="A35" s="79"/>
      <c r="B35" s="35" t="s">
        <v>118</v>
      </c>
      <c r="O35" s="28">
        <f>IF(DMA!C40="cs",1,IF(DMA!C40="cu",2,IF(DMA!C40="us",3,IF(DMA!C40="uu",4,""))))</f>
      </c>
    </row>
    <row r="36" spans="1:15" ht="15">
      <c r="A36" s="124"/>
      <c r="O36" s="28">
        <f>IF(DMA!C41="cs",1,IF(DMA!C41="cu",2,IF(DMA!C41="us",3,IF(DMA!C41="uu",4,""))))</f>
      </c>
    </row>
    <row r="37" spans="1:15" ht="15">
      <c r="A37" s="79"/>
      <c r="B37" s="35" t="s">
        <v>119</v>
      </c>
      <c r="O37" s="28">
        <f>IF(DMA!C42="cs",1,IF(DMA!C42="cu",2,IF(DMA!C42="us",3,IF(DMA!C42="uu",4,""))))</f>
      </c>
    </row>
    <row r="38" spans="1:15" ht="15">
      <c r="A38" s="83"/>
      <c r="O38" s="28">
        <f>IF(DMA!C43="cs",1,IF(DMA!C43="cu",2,IF(DMA!C43="us",3,IF(DMA!C43="uu",4,""))))</f>
      </c>
    </row>
    <row r="39" spans="1:15" ht="15">
      <c r="A39" s="84" t="s">
        <v>120</v>
      </c>
      <c r="O39" s="28">
        <f>IF(DMA!C44="cs",1,IF(DMA!C44="cu",2,IF(DMA!C44="us",3,IF(DMA!C44="uu",4,""))))</f>
      </c>
    </row>
    <row r="40" spans="1:15" ht="87.75" customHeight="1">
      <c r="A40" s="195"/>
      <c r="B40" s="195"/>
      <c r="C40" s="195"/>
      <c r="D40" s="123"/>
      <c r="E40" s="123"/>
      <c r="O40" s="28">
        <f>IF(DMA!C45="cs",1,IF(DMA!C45="cu",2,IF(DMA!C45="us",3,IF(DMA!C45="uu",4,""))))</f>
      </c>
    </row>
    <row r="41" ht="15">
      <c r="O41" s="28">
        <f>IF(DMA!C46="cs",1,IF(DMA!C46="cu",2,IF(DMA!C46="us",3,IF(DMA!C46="uu",4,""))))</f>
      </c>
    </row>
    <row r="42" ht="15">
      <c r="O42" s="28">
        <f>IF(DMA!C47="cs",1,IF(DMA!C47="cu",2,IF(DMA!C47="us",3,IF(DMA!C47="uu",4,""))))</f>
      </c>
    </row>
    <row r="43" spans="1:15" ht="15" thickBot="1">
      <c r="A43" s="84" t="s">
        <v>1691</v>
      </c>
      <c r="B43" s="83"/>
      <c r="C43" s="83"/>
      <c r="D43" s="83"/>
      <c r="E43" s="83"/>
      <c r="F43" s="196"/>
      <c r="G43" s="196"/>
      <c r="O43" s="28">
        <f>IF(DMA!C48="cs",1,IF(DMA!C48="cu",2,IF(DMA!C48="us",3,IF(DMA!C48="uu",4,""))))</f>
      </c>
    </row>
    <row r="44" spans="1:15" ht="15">
      <c r="A44" s="197"/>
      <c r="B44" s="198"/>
      <c r="C44" s="198"/>
      <c r="D44" s="198"/>
      <c r="E44" s="198"/>
      <c r="F44" s="198"/>
      <c r="G44" s="199"/>
      <c r="O44" s="28">
        <f>IF(DMA!C49="cs",1,IF(DMA!C49="cu",2,IF(DMA!C49="us",3,IF(DMA!C49="uu",4,""))))</f>
      </c>
    </row>
    <row r="45" spans="1:15" ht="15">
      <c r="A45" s="200"/>
      <c r="B45" s="201"/>
      <c r="C45" s="201"/>
      <c r="D45" s="201"/>
      <c r="E45" s="201"/>
      <c r="F45" s="201"/>
      <c r="G45" s="202"/>
      <c r="O45" s="28">
        <f>IF(DMA!C50="cs",1,IF(DMA!C50="cu",2,IF(DMA!C50="us",3,IF(DMA!C50="uu",4,""))))</f>
      </c>
    </row>
    <row r="46" spans="1:15" ht="15">
      <c r="A46" s="200"/>
      <c r="B46" s="201"/>
      <c r="C46" s="201"/>
      <c r="D46" s="201"/>
      <c r="E46" s="201"/>
      <c r="F46" s="201"/>
      <c r="G46" s="202"/>
      <c r="O46" s="28">
        <f>IF(DMA!C51="cs",1,IF(DMA!C51="cu",2,IF(DMA!C51="us",3,IF(DMA!C51="uu",4,""))))</f>
      </c>
    </row>
    <row r="47" spans="1:15" ht="15">
      <c r="A47" s="200"/>
      <c r="B47" s="201"/>
      <c r="C47" s="201"/>
      <c r="D47" s="201"/>
      <c r="E47" s="201"/>
      <c r="F47" s="201"/>
      <c r="G47" s="202"/>
      <c r="O47" s="28">
        <f>IF(DMA!C52="cs",1,IF(DMA!C52="cu",2,IF(DMA!C52="us",3,IF(DMA!C52="uu",4,""))))</f>
      </c>
    </row>
    <row r="48" spans="1:15" ht="15">
      <c r="A48" s="200"/>
      <c r="B48" s="201"/>
      <c r="C48" s="201"/>
      <c r="D48" s="201"/>
      <c r="E48" s="201"/>
      <c r="F48" s="201"/>
      <c r="G48" s="202"/>
      <c r="O48" s="28">
        <f>IF(DMA!C53="cs",1,IF(DMA!C53="cu",2,IF(DMA!C53="us",3,IF(DMA!C53="uu",4,""))))</f>
      </c>
    </row>
    <row r="49" spans="1:15" ht="15">
      <c r="A49" s="200"/>
      <c r="B49" s="201"/>
      <c r="C49" s="201"/>
      <c r="D49" s="201"/>
      <c r="E49" s="201"/>
      <c r="F49" s="201"/>
      <c r="G49" s="202"/>
      <c r="O49" s="28">
        <f>IF(DMA!C54="cs",1,IF(DMA!C54="cu",2,IF(DMA!C54="us",3,IF(DMA!C54="uu",4,""))))</f>
      </c>
    </row>
    <row r="50" spans="1:15" ht="15">
      <c r="A50" s="200"/>
      <c r="B50" s="201"/>
      <c r="C50" s="201"/>
      <c r="D50" s="201"/>
      <c r="E50" s="201"/>
      <c r="F50" s="201"/>
      <c r="G50" s="202"/>
      <c r="O50" s="28">
        <f>IF(DMA!C55="cs",1,IF(DMA!C55="cu",2,IF(DMA!C55="us",3,IF(DMA!C55="uu",4,""))))</f>
      </c>
    </row>
    <row r="51" spans="1:15" ht="15">
      <c r="A51" s="200"/>
      <c r="B51" s="201"/>
      <c r="C51" s="201"/>
      <c r="D51" s="201"/>
      <c r="E51" s="201"/>
      <c r="F51" s="201"/>
      <c r="G51" s="202"/>
      <c r="O51" s="28">
        <f>IF(DMA!C56="cs",1,IF(DMA!C56="cu",2,IF(DMA!C56="us",3,IF(DMA!C56="uu",4,""))))</f>
      </c>
    </row>
    <row r="52" spans="1:15" ht="15">
      <c r="A52" s="200"/>
      <c r="B52" s="201"/>
      <c r="C52" s="201"/>
      <c r="D52" s="201"/>
      <c r="E52" s="201"/>
      <c r="F52" s="201"/>
      <c r="G52" s="202"/>
      <c r="O52" s="28">
        <f>IF(DMA!C57="cs",1,IF(DMA!C57="cu",2,IF(DMA!C57="us",3,IF(DMA!C57="uu",4,""))))</f>
      </c>
    </row>
    <row r="53" spans="1:15" ht="15">
      <c r="A53" s="200"/>
      <c r="B53" s="201"/>
      <c r="C53" s="201"/>
      <c r="D53" s="201"/>
      <c r="E53" s="201"/>
      <c r="F53" s="201"/>
      <c r="G53" s="202"/>
      <c r="O53" s="28">
        <f>IF(DMA!C58="cs",1,IF(DMA!C58="cu",2,IF(DMA!C58="us",3,IF(DMA!C58="uu",4,""))))</f>
      </c>
    </row>
    <row r="54" spans="1:15" ht="15">
      <c r="A54" s="200"/>
      <c r="B54" s="201"/>
      <c r="C54" s="201"/>
      <c r="D54" s="201"/>
      <c r="E54" s="201"/>
      <c r="F54" s="201"/>
      <c r="G54" s="202"/>
      <c r="O54" s="28">
        <f>IF(DMA!C59="cs",1,IF(DMA!C59="cu",2,IF(DMA!C59="us",3,IF(DMA!C59="uu",4,""))))</f>
      </c>
    </row>
    <row r="55" spans="1:15" ht="15">
      <c r="A55" s="200"/>
      <c r="B55" s="201"/>
      <c r="C55" s="201"/>
      <c r="D55" s="201"/>
      <c r="E55" s="201"/>
      <c r="F55" s="201"/>
      <c r="G55" s="202"/>
      <c r="O55" s="28">
        <f>IF(DMA!C60="cs",1,IF(DMA!C60="cu",2,IF(DMA!C60="us",3,IF(DMA!C60="uu",4,""))))</f>
      </c>
    </row>
    <row r="56" spans="1:15" ht="15">
      <c r="A56" s="200"/>
      <c r="B56" s="201"/>
      <c r="C56" s="201"/>
      <c r="D56" s="201"/>
      <c r="E56" s="201"/>
      <c r="F56" s="201"/>
      <c r="G56" s="202"/>
      <c r="O56" s="28">
        <f>IF(DMA!C61="cs",1,IF(DMA!C61="cu",2,IF(DMA!C61="us",3,IF(DMA!C61="uu",4,""))))</f>
      </c>
    </row>
    <row r="57" spans="1:15" ht="15">
      <c r="A57" s="200"/>
      <c r="B57" s="201"/>
      <c r="C57" s="201"/>
      <c r="D57" s="201"/>
      <c r="E57" s="201"/>
      <c r="F57" s="201"/>
      <c r="G57" s="202"/>
      <c r="O57" s="28">
        <f>IF(DMA!C62="cs",1,IF(DMA!C62="cu",2,IF(DMA!C62="us",3,IF(DMA!C62="uu",4,""))))</f>
      </c>
    </row>
    <row r="58" spans="1:15" ht="15">
      <c r="A58" s="200"/>
      <c r="B58" s="201"/>
      <c r="C58" s="201"/>
      <c r="D58" s="201"/>
      <c r="E58" s="201"/>
      <c r="F58" s="201"/>
      <c r="G58" s="202"/>
      <c r="O58" s="28">
        <f>IF(DMA!C63="cs",1,IF(DMA!C63="cu",2,IF(DMA!C63="us",3,IF(DMA!C63="uu",4,""))))</f>
      </c>
    </row>
    <row r="59" spans="1:15" ht="15">
      <c r="A59" s="200"/>
      <c r="B59" s="201"/>
      <c r="C59" s="201"/>
      <c r="D59" s="201"/>
      <c r="E59" s="201"/>
      <c r="F59" s="201"/>
      <c r="G59" s="202"/>
      <c r="O59" s="28">
        <f>IF(DMA!C64="cs",1,IF(DMA!C64="cu",2,IF(DMA!C64="us",3,IF(DMA!C64="uu",4,""))))</f>
      </c>
    </row>
    <row r="60" spans="1:15" ht="15">
      <c r="A60" s="200"/>
      <c r="B60" s="201"/>
      <c r="C60" s="201"/>
      <c r="D60" s="201"/>
      <c r="E60" s="201"/>
      <c r="F60" s="201"/>
      <c r="G60" s="202"/>
      <c r="O60" s="28">
        <f>IF(DMA!C65="cs",1,IF(DMA!C65="cu",2,IF(DMA!C65="us",3,IF(DMA!C65="uu",4,""))))</f>
      </c>
    </row>
    <row r="61" spans="1:15" ht="15">
      <c r="A61" s="200"/>
      <c r="B61" s="201"/>
      <c r="C61" s="201"/>
      <c r="D61" s="201"/>
      <c r="E61" s="201"/>
      <c r="F61" s="201"/>
      <c r="G61" s="202"/>
      <c r="O61" s="28">
        <f>IF(DMA!C66="cs",1,IF(DMA!C66="cu",2,IF(DMA!C66="us",3,IF(DMA!C66="uu",4,""))))</f>
      </c>
    </row>
    <row r="62" spans="1:15" ht="15">
      <c r="A62" s="200"/>
      <c r="B62" s="201"/>
      <c r="C62" s="201"/>
      <c r="D62" s="201"/>
      <c r="E62" s="201"/>
      <c r="F62" s="201"/>
      <c r="G62" s="202"/>
      <c r="O62" s="28">
        <f>IF(DMA!C67="cs",1,IF(DMA!C67="cu",2,IF(DMA!C67="us",3,IF(DMA!C67="uu",4,""))))</f>
      </c>
    </row>
    <row r="63" spans="1:15" ht="15">
      <c r="A63" s="200"/>
      <c r="B63" s="201"/>
      <c r="C63" s="201"/>
      <c r="D63" s="201"/>
      <c r="E63" s="201"/>
      <c r="F63" s="201"/>
      <c r="G63" s="202"/>
      <c r="O63" s="28">
        <f>IF(DMA!C68="cs",1,IF(DMA!C68="cu",2,IF(DMA!C68="us",3,IF(DMA!C68="uu",4,""))))</f>
      </c>
    </row>
    <row r="64" spans="1:15" ht="15">
      <c r="A64" s="200"/>
      <c r="B64" s="201"/>
      <c r="C64" s="201"/>
      <c r="D64" s="201"/>
      <c r="E64" s="201"/>
      <c r="F64" s="201"/>
      <c r="G64" s="202"/>
      <c r="O64" s="28">
        <f>IF(DMA!C69="cs",1,IF(DMA!C69="cu",2,IF(DMA!C69="us",3,IF(DMA!C69="uu",4,""))))</f>
      </c>
    </row>
    <row r="65" spans="1:15" ht="15">
      <c r="A65" s="200"/>
      <c r="B65" s="201"/>
      <c r="C65" s="201"/>
      <c r="D65" s="201"/>
      <c r="E65" s="201"/>
      <c r="F65" s="201"/>
      <c r="G65" s="202"/>
      <c r="O65" s="28">
        <f>IF(DMA!C70="cs",1,IF(DMA!C70="cu",2,IF(DMA!C70="us",3,IF(DMA!C70="uu",4,""))))</f>
      </c>
    </row>
    <row r="66" spans="1:15" ht="15">
      <c r="A66" s="200"/>
      <c r="B66" s="201"/>
      <c r="C66" s="201"/>
      <c r="D66" s="201"/>
      <c r="E66" s="201"/>
      <c r="F66" s="201"/>
      <c r="G66" s="202"/>
      <c r="O66" s="28">
        <f>IF(DMA!C71="cs",1,IF(DMA!C71="cu",2,IF(DMA!C71="us",3,IF(DMA!C71="uu",4,""))))</f>
      </c>
    </row>
    <row r="67" spans="1:15" ht="15">
      <c r="A67" s="200"/>
      <c r="B67" s="201"/>
      <c r="C67" s="201"/>
      <c r="D67" s="201"/>
      <c r="E67" s="201"/>
      <c r="F67" s="201"/>
      <c r="G67" s="202"/>
      <c r="O67" s="28">
        <f>IF(DMA!C72="cs",1,IF(DMA!C72="cu",2,IF(DMA!C72="us",3,IF(DMA!C72="uu",4,""))))</f>
      </c>
    </row>
    <row r="68" spans="1:15" ht="15">
      <c r="A68" s="200"/>
      <c r="B68" s="201"/>
      <c r="C68" s="201"/>
      <c r="D68" s="201"/>
      <c r="E68" s="201"/>
      <c r="F68" s="201"/>
      <c r="G68" s="202"/>
      <c r="O68" s="28">
        <f>IF(DMA!C73="cs",1,IF(DMA!C73="cu",2,IF(DMA!C73="us",3,IF(DMA!C73="uu",4,""))))</f>
      </c>
    </row>
    <row r="69" spans="1:15" ht="15">
      <c r="A69" s="200"/>
      <c r="B69" s="201"/>
      <c r="C69" s="201"/>
      <c r="D69" s="201"/>
      <c r="E69" s="201"/>
      <c r="F69" s="201"/>
      <c r="G69" s="202"/>
      <c r="O69" s="28">
        <f>IF(DMA!C74="cs",1,IF(DMA!C74="cu",2,IF(DMA!C74="us",3,IF(DMA!C74="uu",4,""))))</f>
      </c>
    </row>
    <row r="70" spans="1:15" ht="15" thickBot="1">
      <c r="A70" s="203"/>
      <c r="B70" s="204"/>
      <c r="C70" s="204"/>
      <c r="D70" s="204"/>
      <c r="E70" s="204"/>
      <c r="F70" s="204"/>
      <c r="G70" s="205"/>
      <c r="O70" s="28">
        <f>IF(DMA!C75="cs",1,IF(DMA!C75="cu",2,IF(DMA!C75="us",3,IF(DMA!C75="uu",4,""))))</f>
      </c>
    </row>
    <row r="71" ht="15">
      <c r="O71" s="28">
        <f>IF(DMA!C76="cs",1,IF(DMA!C76="cu",2,IF(DMA!C76="us",3,IF(DMA!C76="uu",4,""))))</f>
      </c>
    </row>
    <row r="72" ht="15">
      <c r="O72" s="28">
        <f>IF(DMA!C77="cs",1,IF(DMA!C77="cu",2,IF(DMA!C77="us",3,IF(DMA!C77="uu",4,""))))</f>
      </c>
    </row>
    <row r="73" ht="15">
      <c r="O73" s="28">
        <f>IF(DMA!C78="cs",1,IF(DMA!C78="cu",2,IF(DMA!C78="us",3,IF(DMA!C78="uu",4,""))))</f>
      </c>
    </row>
    <row r="74" ht="15">
      <c r="O74" s="28">
        <f>IF(DMA!C79="cs",1,IF(DMA!C79="cu",2,IF(DMA!C79="us",3,IF(DMA!C79="uu",4,""))))</f>
      </c>
    </row>
    <row r="75" ht="15">
      <c r="O75" s="28">
        <f>IF(DMA!C80="cs",1,IF(DMA!C80="cu",2,IF(DMA!C80="us",3,IF(DMA!C80="uu",4,""))))</f>
      </c>
    </row>
    <row r="76" ht="15">
      <c r="O76" s="28">
        <f>IF(DMA!C81="cs",1,IF(DMA!C81="cu",2,IF(DMA!C81="us",3,IF(DMA!C81="uu",4,""))))</f>
      </c>
    </row>
    <row r="77" ht="15">
      <c r="O77" s="28">
        <f>IF(DMA!C82="cs",1,IF(DMA!C82="cu",2,IF(DMA!C82="us",3,IF(DMA!C82="uu",4,""))))</f>
      </c>
    </row>
    <row r="78" ht="15">
      <c r="O78" s="28">
        <f>IF(DMA!C83="cs",1,IF(DMA!C83="cu",2,IF(DMA!C83="us",3,IF(DMA!C83="uu",4,""))))</f>
      </c>
    </row>
    <row r="79" ht="15">
      <c r="O79" s="28">
        <f>IF(DMA!C84="cs",1,IF(DMA!C84="cu",2,IF(DMA!C84="us",3,IF(DMA!C84="uu",4,""))))</f>
      </c>
    </row>
    <row r="80" ht="15">
      <c r="O80" s="28">
        <f>IF(DMA!C85="cs",1,IF(DMA!C85="cu",2,IF(DMA!C85="us",3,IF(DMA!C85="uu",4,""))))</f>
      </c>
    </row>
    <row r="81" ht="15">
      <c r="O81" s="28">
        <f>IF(DMA!C86="cs",1,IF(DMA!C86="cu",2,IF(DMA!C86="us",3,IF(DMA!C86="uu",4,""))))</f>
      </c>
    </row>
    <row r="82" ht="15">
      <c r="O82" s="28">
        <f>IF(DMA!C87="cs",1,IF(DMA!C87="cu",2,IF(DMA!C87="us",3,IF(DMA!C87="uu",4,""))))</f>
      </c>
    </row>
    <row r="83" ht="15">
      <c r="O83" s="28">
        <f>IF(DMA!C88="cs",1,IF(DMA!C88="cu",2,IF(DMA!C88="us",3,IF(DMA!C88="uu",4,""))))</f>
      </c>
    </row>
    <row r="84" ht="15">
      <c r="O84" s="28">
        <f>IF(DMA!C89="cs",1,IF(DMA!C89="cu",2,IF(DMA!C89="us",3,IF(DMA!C89="uu",4,""))))</f>
      </c>
    </row>
    <row r="85" ht="15">
      <c r="O85" s="28">
        <f>IF(DMA!C90="cs",1,IF(DMA!C90="cu",2,IF(DMA!C90="us",3,IF(DMA!C90="uu",4,""))))</f>
      </c>
    </row>
    <row r="86" ht="15">
      <c r="O86" s="28">
        <f>IF(DMA!C91="cs",1,IF(DMA!C91="cu",2,IF(DMA!C91="us",3,IF(DMA!C91="uu",4,""))))</f>
      </c>
    </row>
    <row r="87" ht="15">
      <c r="O87" s="28">
        <f>IF(DMA!C92="cs",1,IF(DMA!C92="cu",2,IF(DMA!C92="us",3,IF(DMA!C92="uu",4,""))))</f>
      </c>
    </row>
    <row r="88" ht="15">
      <c r="O88" s="28">
        <f>IF(DMA!C93="cs",1,IF(DMA!C93="cu",2,IF(DMA!C93="us",3,IF(DMA!C93="uu",4,""))))</f>
      </c>
    </row>
    <row r="89" ht="15">
      <c r="O89" s="28">
        <f>IF(DMA!C94="cs",1,IF(DMA!C94="cu",2,IF(DMA!C94="us",3,IF(DMA!C94="uu",4,""))))</f>
      </c>
    </row>
    <row r="90" ht="15">
      <c r="O90" s="28">
        <f>IF(DMA!C95="cs",1,IF(DMA!C95="cu",2,IF(DMA!C95="us",3,IF(DMA!C95="uu",4,""))))</f>
      </c>
    </row>
    <row r="91" ht="15">
      <c r="O91" s="28">
        <f>IF(DMA!C96="cs",1,IF(DMA!C96="cu",2,IF(DMA!C96="us",3,IF(DMA!C96="uu",4,""))))</f>
      </c>
    </row>
    <row r="92" ht="15">
      <c r="O92" s="28">
        <f>IF(DMA!C97="cs",1,IF(DMA!C97="cu",2,IF(DMA!C97="us",3,IF(DMA!C97="uu",4,""))))</f>
      </c>
    </row>
    <row r="93" ht="15">
      <c r="O93" s="28">
        <f>IF(DMA!C98="cs",1,IF(DMA!C98="cu",2,IF(DMA!C98="us",3,IF(DMA!C98="uu",4,""))))</f>
      </c>
    </row>
    <row r="94" ht="15">
      <c r="O94" s="28">
        <f>IF(DMA!C99="cs",1,IF(DMA!C99="cu",2,IF(DMA!C99="us",3,IF(DMA!C99="uu",4,""))))</f>
      </c>
    </row>
    <row r="95" ht="15">
      <c r="O95" s="28">
        <f>IF(DMA!C100="cs",1,IF(DMA!C100="cu",2,IF(DMA!C100="us",3,IF(DMA!C100="uu",4,""))))</f>
      </c>
    </row>
    <row r="96" ht="15">
      <c r="O96" s="28">
        <f>IF(DMA!C101="cs",1,IF(DMA!C101="cu",2,IF(DMA!C101="us",3,IF(DMA!C101="uu",4,""))))</f>
      </c>
    </row>
    <row r="97" ht="15">
      <c r="O97" s="28">
        <f>IF(DMA!C102="cs",1,IF(DMA!C102="cu",2,IF(DMA!C102="us",3,IF(DMA!C102="uu",4,""))))</f>
      </c>
    </row>
    <row r="98" ht="15">
      <c r="O98" s="28">
        <f>IF(DMA!C103="cs",1,IF(DMA!C103="cu",2,IF(DMA!C103="us",3,IF(DMA!C103="uu",4,""))))</f>
      </c>
    </row>
    <row r="99" ht="15">
      <c r="O99" s="28">
        <f>IF(DMA!C104="cs",1,IF(DMA!C104="cu",2,IF(DMA!C104="us",3,IF(DMA!C104="uu",4,""))))</f>
      </c>
    </row>
    <row r="100" ht="15">
      <c r="O100" s="28">
        <f>IF(DMA!C105="cs",1,IF(DMA!C105="cu",2,IF(DMA!C105="us",3,IF(DMA!C105="uu",4,""))))</f>
      </c>
    </row>
    <row r="101" ht="15">
      <c r="O101" s="28">
        <f>IF(DMA!C106="cs",1,IF(DMA!C106="cu",2,IF(DMA!C106="us",3,IF(DMA!C106="uu",4,""))))</f>
      </c>
    </row>
    <row r="102" ht="15">
      <c r="O102" s="28">
        <f>IF(DMA!C107="cs",1,IF(DMA!C107="cu",2,IF(DMA!C107="us",3,IF(DMA!C107="uu",4,""))))</f>
      </c>
    </row>
    <row r="103" ht="15">
      <c r="O103" s="28">
        <f>IF(DMA!C108="cs",1,IF(DMA!C108="cu",2,IF(DMA!C108="us",3,IF(DMA!C108="uu",4,""))))</f>
      </c>
    </row>
    <row r="104" ht="15">
      <c r="O104" s="28">
        <f>IF(DMA!C109="cs",1,IF(DMA!C109="cu",2,IF(DMA!C109="us",3,IF(DMA!C109="uu",4,""))))</f>
      </c>
    </row>
    <row r="105" ht="15">
      <c r="O105" s="28">
        <f>IF(DMA!C110="cs",1,IF(DMA!C110="cu",2,IF(DMA!C110="us",3,IF(DMA!C110="uu",4,""))))</f>
      </c>
    </row>
    <row r="106" ht="15">
      <c r="O106" s="28">
        <f>IF(DMA!C111="cs",1,IF(DMA!C111="cu",2,IF(DMA!C111="us",3,IF(DMA!C111="uu",4,""))))</f>
      </c>
    </row>
    <row r="107" ht="15">
      <c r="O107" s="28">
        <f>IF(DMA!C112="cs",1,IF(DMA!C112="cu",2,IF(DMA!C112="us",3,IF(DMA!C112="uu",4,""))))</f>
      </c>
    </row>
    <row r="108" ht="15">
      <c r="O108" s="28">
        <f>IF(DMA!C113="cs",1,IF(DMA!C113="cu",2,IF(DMA!C113="us",3,IF(DMA!C113="uu",4,""))))</f>
      </c>
    </row>
    <row r="109" ht="15">
      <c r="O109" s="28">
        <f>IF(DMA!C114="cs",1,IF(DMA!C114="cu",2,IF(DMA!C114="us",3,IF(DMA!C114="uu",4,""))))</f>
      </c>
    </row>
    <row r="110" ht="15">
      <c r="O110" s="28">
        <f>IF(DMA!C115="cs",1,IF(DMA!C115="cu",2,IF(DMA!C115="us",3,IF(DMA!C115="uu",4,""))))</f>
      </c>
    </row>
    <row r="111" ht="15">
      <c r="O111" s="28">
        <f>IF(DMA!C116="cs",1,IF(DMA!C116="cu",2,IF(DMA!C116="us",3,IF(DMA!C116="uu",4,""))))</f>
      </c>
    </row>
    <row r="112" ht="15">
      <c r="O112" s="28">
        <f>IF(DMA!C117="cs",1,IF(DMA!C117="cu",2,IF(DMA!C117="us",3,IF(DMA!C117="uu",4,""))))</f>
      </c>
    </row>
    <row r="113" ht="15">
      <c r="O113" s="28">
        <f>IF(DMA!C118="cs",1,IF(DMA!C118="cu",2,IF(DMA!C118="us",3,IF(DMA!C118="uu",4,""))))</f>
      </c>
    </row>
    <row r="114" ht="15">
      <c r="O114" s="28">
        <f>IF(DMA!C119="cs",1,IF(DMA!C119="cu",2,IF(DMA!C119="us",3,IF(DMA!C119="uu",4,""))))</f>
      </c>
    </row>
    <row r="115" ht="15">
      <c r="O115" s="28">
        <f>IF(DMA!C120="cs",1,IF(DMA!C120="cu",2,IF(DMA!C120="us",3,IF(DMA!C120="uu",4,""))))</f>
      </c>
    </row>
    <row r="116" ht="15">
      <c r="O116" s="28">
        <f>IF(DMA!C121="cs",1,IF(DMA!C121="cu",2,IF(DMA!C121="us",3,IF(DMA!C121="uu",4,""))))</f>
      </c>
    </row>
    <row r="117" ht="15">
      <c r="O117" s="28">
        <f>IF(DMA!C122="cs",1,IF(DMA!C122="cu",2,IF(DMA!C122="us",3,IF(DMA!C122="uu",4,""))))</f>
      </c>
    </row>
    <row r="118" ht="15">
      <c r="O118" s="28">
        <f>IF(DMA!C123="cs",1,IF(DMA!C123="cu",2,IF(DMA!C123="us",3,IF(DMA!C123="uu",4,""))))</f>
      </c>
    </row>
    <row r="119" ht="15">
      <c r="O119" s="28">
        <f>IF(DMA!C124="cs",1,IF(DMA!C124="cu",2,IF(DMA!C124="us",3,IF(DMA!C124="uu",4,""))))</f>
      </c>
    </row>
    <row r="120" ht="15">
      <c r="O120" s="28">
        <f>IF(DMA!C125="cs",1,IF(DMA!C125="cu",2,IF(DMA!C125="us",3,IF(DMA!C125="uu",4,""))))</f>
      </c>
    </row>
    <row r="121" ht="15">
      <c r="O121" s="28">
        <f>IF(DMA!C126="cs",1,IF(DMA!C126="cu",2,IF(DMA!C126="us",3,IF(DMA!C126="uu",4,""))))</f>
      </c>
    </row>
    <row r="122" ht="15">
      <c r="O122" s="28">
        <f>IF(DMA!C127="cs",1,IF(DMA!C127="cu",2,IF(DMA!C127="us",3,IF(DMA!C127="uu",4,""))))</f>
      </c>
    </row>
    <row r="123" ht="15">
      <c r="O123" s="28">
        <f>IF(DMA!C128="cs",1,IF(DMA!C128="cu",2,IF(DMA!C128="us",3,IF(DMA!C128="uu",4,""))))</f>
      </c>
    </row>
    <row r="124" ht="15">
      <c r="O124" s="28">
        <f>IF(DMA!C129="cs",1,IF(DMA!C129="cu",2,IF(DMA!C129="us",3,IF(DMA!C129="uu",4,""))))</f>
      </c>
    </row>
    <row r="125" ht="15">
      <c r="O125" s="28">
        <f>IF(DMA!C130="cs",1,IF(DMA!C130="cu",2,IF(DMA!C130="us",3,IF(DMA!C130="uu",4,""))))</f>
      </c>
    </row>
    <row r="126" ht="15">
      <c r="O126" s="28">
        <f>IF(DMA!C131="cs",1,IF(DMA!C131="cu",2,IF(DMA!C131="us",3,IF(DMA!C131="uu",4,""))))</f>
      </c>
    </row>
    <row r="127" ht="15">
      <c r="O127" s="28">
        <f>IF(DMA!C132="cs",1,IF(DMA!C132="cu",2,IF(DMA!C132="us",3,IF(DMA!C132="uu",4,""))))</f>
      </c>
    </row>
    <row r="128" ht="15">
      <c r="O128" s="28">
        <f>IF(DMA!C133="cs",1,IF(DMA!C133="cu",2,IF(DMA!C133="us",3,IF(DMA!C133="uu",4,""))))</f>
      </c>
    </row>
    <row r="129" ht="15">
      <c r="O129" s="28">
        <f>IF(DMA!C134="cs",1,IF(DMA!C134="cu",2,IF(DMA!C134="us",3,IF(DMA!C134="uu",4,""))))</f>
      </c>
    </row>
    <row r="130" ht="15">
      <c r="O130" s="28">
        <f>IF(DMA!C135="cs",1,IF(DMA!C135="cu",2,IF(DMA!C135="us",3,IF(DMA!C135="uu",4,""))))</f>
      </c>
    </row>
    <row r="131" ht="15">
      <c r="O131" s="28">
        <f>IF(DMA!C136="cs",1,IF(DMA!C136="cu",2,IF(DMA!C136="us",3,IF(DMA!C136="uu",4,""))))</f>
      </c>
    </row>
    <row r="132" ht="15">
      <c r="O132" s="28">
        <f>IF(DMA!C137="cs",1,IF(DMA!C137="cu",2,IF(DMA!C137="us",3,IF(DMA!C137="uu",4,""))))</f>
      </c>
    </row>
    <row r="133" ht="15">
      <c r="O133" s="28">
        <f>IF(DMA!C138="cs",1,IF(DMA!C138="cu",2,IF(DMA!C138="us",3,IF(DMA!C138="uu",4,""))))</f>
      </c>
    </row>
    <row r="134" ht="15">
      <c r="O134" s="28">
        <f>IF(DMA!C139="cs",1,IF(DMA!C139="cu",2,IF(DMA!C139="us",3,IF(DMA!C139="uu",4,""))))</f>
      </c>
    </row>
    <row r="135" ht="15">
      <c r="O135" s="28">
        <f>IF(DMA!C140="cs",1,IF(DMA!C140="cu",2,IF(DMA!C140="us",3,IF(DMA!C140="uu",4,""))))</f>
      </c>
    </row>
    <row r="136" ht="15">
      <c r="O136" s="28">
        <f>IF(DMA!C141="cs",1,IF(DMA!C141="cu",2,IF(DMA!C141="us",3,IF(DMA!C141="uu",4,""))))</f>
      </c>
    </row>
    <row r="137" ht="15">
      <c r="O137" s="28">
        <f>IF(DMA!C142="cs",1,IF(DMA!C142="cu",2,IF(DMA!C142="us",3,IF(DMA!C142="uu",4,""))))</f>
      </c>
    </row>
    <row r="138" ht="15">
      <c r="O138" s="28">
        <f>IF(DMA!C143="cs",1,IF(DMA!C143="cu",2,IF(DMA!C143="us",3,IF(DMA!C143="uu",4,""))))</f>
      </c>
    </row>
    <row r="139" ht="15">
      <c r="O139" s="28">
        <f>IF(DMA!C144="cs",1,IF(DMA!C144="cu",2,IF(DMA!C144="us",3,IF(DMA!C144="uu",4,""))))</f>
      </c>
    </row>
    <row r="140" ht="15">
      <c r="O140" s="28">
        <f>IF(DMA!C145="cs",1,IF(DMA!C145="cu",2,IF(DMA!C145="us",3,IF(DMA!C145="uu",4,""))))</f>
      </c>
    </row>
    <row r="141" ht="15">
      <c r="O141" s="28">
        <f>IF(DMA!C146="cs",1,IF(DMA!C146="cu",2,IF(DMA!C146="us",3,IF(DMA!C146="uu",4,""))))</f>
      </c>
    </row>
    <row r="142" ht="15">
      <c r="O142" s="28">
        <f>IF(DMA!C147="cs",1,IF(DMA!C147="cu",2,IF(DMA!C147="us",3,IF(DMA!C147="uu",4,""))))</f>
      </c>
    </row>
    <row r="143" ht="15">
      <c r="O143" s="28">
        <f>IF(DMA!C148="cs",1,IF(DMA!C148="cu",2,IF(DMA!C148="us",3,IF(DMA!C148="uu",4,""))))</f>
      </c>
    </row>
    <row r="144" ht="15">
      <c r="O144" s="28">
        <f>IF(DMA!C149="cs",1,IF(DMA!C149="cu",2,IF(DMA!C149="us",3,IF(DMA!C149="uu",4,""))))</f>
      </c>
    </row>
    <row r="145" ht="15">
      <c r="O145" s="28">
        <f>IF(DMA!C150="cs",1,IF(DMA!C150="cu",2,IF(DMA!C150="us",3,IF(DMA!C150="uu",4,""))))</f>
      </c>
    </row>
    <row r="146" ht="15">
      <c r="O146" s="28">
        <f>IF(DMA!C196="cs",1,IF(DMA!C196="cu",2,IF(DMA!C196="us",3,IF(DMA!C196="uu",4,""))))</f>
      </c>
    </row>
    <row r="147" ht="15">
      <c r="O147" s="28">
        <f>IF(DMA!C197="cs",1,IF(DMA!C197="cu",2,IF(DMA!C197="us",3,IF(DMA!C197="uu",4,""))))</f>
      </c>
    </row>
    <row r="148" ht="15">
      <c r="O148" s="28">
        <f>IF(DMA!C198="cs",1,IF(DMA!C198="cu",2,IF(DMA!C198="us",3,IF(DMA!C198="uu",4,""))))</f>
      </c>
    </row>
    <row r="149" ht="15">
      <c r="O149" s="28">
        <f>IF(DMA!C205="cs",1,IF(DMA!C205="cu",2,IF(DMA!C205="us",3,IF(DMA!C205="uu",4,""))))</f>
      </c>
    </row>
  </sheetData>
  <sheetProtection/>
  <printOptions gridLines="1"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T545"/>
  <sheetViews>
    <sheetView zoomScalePageLayoutView="0" workbookViewId="0" topLeftCell="A1">
      <selection activeCell="Q1" sqref="Q1"/>
    </sheetView>
  </sheetViews>
  <sheetFormatPr defaultColWidth="9.140625" defaultRowHeight="12.75"/>
  <cols>
    <col min="1" max="1" width="11.57421875" style="2" customWidth="1"/>
    <col min="2" max="3" width="11.421875" style="6" customWidth="1"/>
    <col min="4" max="4" width="12.00390625" style="6" customWidth="1"/>
    <col min="5" max="5" width="10.00390625" style="6" customWidth="1"/>
    <col min="6" max="8" width="11.421875" style="6" customWidth="1"/>
    <col min="9" max="10" width="10.140625" style="6" customWidth="1"/>
    <col min="11" max="12" width="11.421875" style="6" customWidth="1"/>
    <col min="13" max="13" width="13.140625" style="6" customWidth="1"/>
    <col min="14" max="14" width="9.140625" style="6" bestFit="1" customWidth="1"/>
    <col min="15" max="15" width="20.00390625" style="6" customWidth="1"/>
    <col min="16" max="16" width="9.421875" style="6" bestFit="1" customWidth="1"/>
    <col min="17" max="17" width="18.421875" style="6" bestFit="1" customWidth="1"/>
    <col min="18" max="19" width="9.140625" style="6" bestFit="1" customWidth="1"/>
    <col min="20" max="21" width="8.421875" style="0" bestFit="1" customWidth="1"/>
    <col min="22" max="22" width="9.140625" style="6" bestFit="1" customWidth="1"/>
    <col min="23" max="16384" width="9.140625" style="6" customWidth="1"/>
  </cols>
  <sheetData>
    <row r="1" spans="1:11" s="10" customFormat="1" ht="15">
      <c r="A1" s="1" t="s">
        <v>1692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8" s="10" customFormat="1" ht="14.25" thickBot="1">
      <c r="A2" s="114"/>
      <c r="B2" s="118" t="s">
        <v>121</v>
      </c>
      <c r="C2" s="53" t="s">
        <v>122</v>
      </c>
      <c r="D2" s="54"/>
      <c r="E2" s="19"/>
      <c r="F2" s="55" t="s">
        <v>123</v>
      </c>
      <c r="G2" s="56"/>
      <c r="H2" s="56"/>
      <c r="I2" s="17" t="s">
        <v>124</v>
      </c>
      <c r="J2" s="18"/>
      <c r="K2" s="116"/>
      <c r="L2" s="58"/>
      <c r="M2" s="51"/>
      <c r="Q2" s="240" t="s">
        <v>1747</v>
      </c>
      <c r="R2" s="236"/>
    </row>
    <row r="3" spans="1:20" s="10" customFormat="1" ht="26.25" customHeight="1" thickBot="1">
      <c r="A3" s="115" t="s">
        <v>1750</v>
      </c>
      <c r="B3" s="119" t="s">
        <v>126</v>
      </c>
      <c r="C3" s="66" t="s">
        <v>127</v>
      </c>
      <c r="D3" s="66" t="s">
        <v>128</v>
      </c>
      <c r="E3" s="52" t="s">
        <v>129</v>
      </c>
      <c r="F3" s="20" t="s">
        <v>130</v>
      </c>
      <c r="G3" s="20" t="s">
        <v>131</v>
      </c>
      <c r="H3" s="20" t="s">
        <v>1744</v>
      </c>
      <c r="I3" s="20" t="s">
        <v>132</v>
      </c>
      <c r="J3" s="20" t="s">
        <v>133</v>
      </c>
      <c r="K3" s="117" t="s">
        <v>134</v>
      </c>
      <c r="L3" s="59"/>
      <c r="M3" s="62" t="s">
        <v>135</v>
      </c>
      <c r="N3" s="62" t="s">
        <v>136</v>
      </c>
      <c r="O3" s="64" t="s">
        <v>137</v>
      </c>
      <c r="P3" s="64" t="s">
        <v>138</v>
      </c>
      <c r="Q3" s="241"/>
      <c r="R3" s="237"/>
      <c r="S3" s="234"/>
      <c r="T3" s="234"/>
    </row>
    <row r="4" spans="1:150" s="248" customFormat="1" ht="26.25" customHeight="1" thickBot="1">
      <c r="A4" s="295" t="s">
        <v>1750</v>
      </c>
      <c r="B4" s="297" t="str">
        <f>IF(ISERROR(B517),"N Min= "&amp;80,"N Min= "&amp;ROUNDUP(B517,0))</f>
        <v>N Min= 80</v>
      </c>
      <c r="C4" s="296" t="str">
        <f>"Sample points    N = "&amp;MAX(A5:A502)</f>
        <v>Sample points    N = 1</v>
      </c>
      <c r="D4" s="298" t="s">
        <v>1773</v>
      </c>
      <c r="E4" s="299"/>
      <c r="F4" s="300" t="str">
        <f>"N= "&amp;COUNT(G5:G503)</f>
        <v>N= 0</v>
      </c>
      <c r="G4" s="301" t="str">
        <f>IF(ISERROR(G517),"N Min= "&amp;80,"N Min= "&amp;ROUNDUP(G517,0))</f>
        <v>N Min= 80</v>
      </c>
      <c r="H4" s="299"/>
      <c r="I4" s="300" t="str">
        <f>"N= "&amp;COUNT(J5:J503)</f>
        <v>N= 0</v>
      </c>
      <c r="J4" s="299" t="str">
        <f>IF(ISERROR(J517),"N Min= "&amp;52,"N Min= "&amp;ROUNDUP(J517,0))</f>
        <v>N Min= 52</v>
      </c>
      <c r="K4" s="302"/>
      <c r="L4" s="303" t="s">
        <v>1774</v>
      </c>
      <c r="M4" s="64" t="s">
        <v>135</v>
      </c>
      <c r="N4" s="64" t="s">
        <v>136</v>
      </c>
      <c r="O4" s="304" t="s">
        <v>1775</v>
      </c>
      <c r="P4" s="305" t="s">
        <v>138</v>
      </c>
      <c r="Q4" s="242" t="s">
        <v>1748</v>
      </c>
      <c r="R4" s="238" t="s">
        <v>1746</v>
      </c>
      <c r="S4" s="234" t="s">
        <v>1745</v>
      </c>
      <c r="T4" s="244" t="s">
        <v>1749</v>
      </c>
      <c r="U4" s="306"/>
      <c r="V4" s="244"/>
      <c r="W4" s="307"/>
      <c r="X4" s="308"/>
      <c r="Y4" s="309"/>
      <c r="Z4" s="234"/>
      <c r="AA4" s="310"/>
      <c r="AB4" s="311"/>
      <c r="AC4" s="312"/>
      <c r="AD4" s="312"/>
      <c r="AE4" s="313"/>
      <c r="AF4" s="314"/>
      <c r="AG4" s="312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53"/>
      <c r="AS4" s="253"/>
      <c r="AT4" s="253"/>
      <c r="AU4" s="253"/>
      <c r="AV4" s="253"/>
      <c r="AW4" s="253"/>
      <c r="AX4" s="315"/>
      <c r="AY4" s="315"/>
      <c r="AZ4" s="316"/>
      <c r="BA4" s="317"/>
      <c r="BB4" s="317"/>
      <c r="BC4" s="317"/>
      <c r="BD4" s="303"/>
      <c r="BE4" s="240"/>
      <c r="BF4" s="240"/>
      <c r="BG4" s="316"/>
      <c r="BH4" s="240"/>
      <c r="BI4" s="240"/>
      <c r="BL4" s="318"/>
      <c r="BM4" s="260"/>
      <c r="BN4" s="253"/>
      <c r="BO4" s="316"/>
      <c r="BP4" s="240"/>
      <c r="BQ4" s="319"/>
      <c r="BR4" s="240"/>
      <c r="BU4" s="320"/>
      <c r="BV4" s="240"/>
      <c r="BW4" s="240"/>
      <c r="BZ4" s="253"/>
      <c r="CA4" s="253"/>
      <c r="CB4" s="253"/>
      <c r="CC4" s="253"/>
      <c r="CD4" s="240"/>
      <c r="CE4" s="240"/>
      <c r="CF4" s="240"/>
      <c r="CG4" s="240"/>
      <c r="CH4" s="318"/>
      <c r="CI4" s="240"/>
      <c r="CJ4" s="240"/>
      <c r="CK4" s="321"/>
      <c r="CL4" s="321"/>
      <c r="CM4" s="321"/>
      <c r="CN4" s="321"/>
      <c r="CO4" s="321"/>
      <c r="CP4" s="322"/>
      <c r="CQ4" s="323"/>
      <c r="CR4" s="324"/>
      <c r="CS4" s="325"/>
      <c r="CT4" s="326"/>
      <c r="CU4" s="326"/>
      <c r="CV4" s="326"/>
      <c r="CW4" s="327"/>
      <c r="CX4" s="325" t="s">
        <v>1776</v>
      </c>
      <c r="CY4" s="327" t="s">
        <v>1777</v>
      </c>
      <c r="CZ4" s="328" t="s">
        <v>1778</v>
      </c>
      <c r="DA4" s="329"/>
      <c r="DB4" s="330"/>
      <c r="DC4" s="330"/>
      <c r="DD4" s="331"/>
      <c r="DE4" s="240"/>
      <c r="DF4" s="253"/>
      <c r="DG4" s="253"/>
      <c r="DH4" s="253"/>
      <c r="DI4" s="332" t="s">
        <v>1748</v>
      </c>
      <c r="DJ4" s="333" t="s">
        <v>1747</v>
      </c>
      <c r="DK4" s="334" t="s">
        <v>125</v>
      </c>
      <c r="DL4" s="334" t="s">
        <v>1779</v>
      </c>
      <c r="DM4" s="335" t="s">
        <v>1780</v>
      </c>
      <c r="DN4" s="335" t="s">
        <v>1781</v>
      </c>
      <c r="DO4" s="332" t="s">
        <v>1782</v>
      </c>
      <c r="DP4" s="335" t="s">
        <v>1783</v>
      </c>
      <c r="DQ4" s="335" t="s">
        <v>1784</v>
      </c>
      <c r="DR4" s="335" t="s">
        <v>1785</v>
      </c>
      <c r="DS4" s="336" t="s">
        <v>1744</v>
      </c>
      <c r="EE4" s="337">
        <v>1</v>
      </c>
      <c r="EF4" s="337"/>
      <c r="EG4" s="337"/>
      <c r="EH4" s="338"/>
      <c r="EI4" s="339">
        <f>IF(SUM(EF4:EH4)=0,"",100-SUM(EF4:EH4))</f>
      </c>
      <c r="EJ4" s="340" t="s">
        <v>1786</v>
      </c>
      <c r="ES4" s="297" t="str">
        <f>IF(ISERROR(ES517),"N Desired= "&amp;80,"N Desired= "&amp;ROUNDUP(ES517,0))</f>
        <v>N Desired= 0</v>
      </c>
      <c r="ET4" s="296"/>
    </row>
    <row r="5" spans="1:20" s="10" customFormat="1" ht="13.5">
      <c r="A5" s="169">
        <v>1</v>
      </c>
      <c r="B5" s="171"/>
      <c r="C5" s="172"/>
      <c r="D5" s="170"/>
      <c r="E5" s="173"/>
      <c r="F5" s="232"/>
      <c r="G5" s="173"/>
      <c r="H5" s="173"/>
      <c r="I5" s="169"/>
      <c r="J5" s="174"/>
      <c r="K5" s="194">
        <f>IF(A5="","",Header!C7)</f>
        <v>0</v>
      </c>
      <c r="L5" s="60"/>
      <c r="M5" s="63"/>
      <c r="N5" s="64"/>
      <c r="O5" s="64">
        <f aca="true" t="shared" si="0" ref="O5:O67">IF(M5="",N5,M5)</f>
        <v>0</v>
      </c>
      <c r="P5" s="64">
        <f aca="true" t="shared" si="1" ref="P5:P67">IF($O5="cs",1,IF($O5="cu",2,IF($O5="us",3,IF($O5="uu",4,""))))</f>
      </c>
      <c r="Q5" s="243">
        <f aca="true" t="shared" si="2" ref="Q5:Q68">IF(A5="","",A5)</f>
        <v>1</v>
      </c>
      <c r="R5" s="239" t="e">
        <f>#REF!</f>
        <v>#REF!</v>
      </c>
      <c r="S5" s="235">
        <f>Q5</f>
        <v>1</v>
      </c>
      <c r="T5" s="245" t="e">
        <f>IF(Q5&lt;&gt;"",SUMIF(S:S,Q5,R:R),"")</f>
        <v>#REF!</v>
      </c>
    </row>
    <row r="6" spans="1:20" ht="13.5" customHeight="1">
      <c r="A6" s="175"/>
      <c r="B6" s="176"/>
      <c r="C6" s="176"/>
      <c r="D6" s="176"/>
      <c r="E6" s="177"/>
      <c r="F6" s="233"/>
      <c r="G6" s="177"/>
      <c r="H6" s="177"/>
      <c r="I6" s="179"/>
      <c r="J6" s="176"/>
      <c r="K6" s="194">
        <f>IF(A6="","",Header!C$6*(A6-1)+K$5)</f>
      </c>
      <c r="L6" s="60"/>
      <c r="M6" s="63"/>
      <c r="N6" s="64"/>
      <c r="O6" s="64">
        <f t="shared" si="0"/>
        <v>0</v>
      </c>
      <c r="P6" s="64">
        <f t="shared" si="1"/>
      </c>
      <c r="Q6" s="243">
        <f t="shared" si="2"/>
      </c>
      <c r="R6" s="239" t="e">
        <f>#REF!</f>
        <v>#REF!</v>
      </c>
      <c r="S6" s="235">
        <f aca="true" t="shared" si="3" ref="S6:S69">IF(A6&gt;A5,A6,S5)</f>
        <v>1</v>
      </c>
      <c r="T6" s="245">
        <f aca="true" t="shared" si="4" ref="T6:T69">IF(Q6&lt;&gt;"",SUMIF(S$1:S$65536,Q6,R$1:R$65536),"")</f>
      </c>
    </row>
    <row r="7" spans="1:20" s="9" customFormat="1" ht="13.5">
      <c r="A7" s="180"/>
      <c r="B7" s="171"/>
      <c r="C7" s="170"/>
      <c r="D7" s="181"/>
      <c r="E7" s="182"/>
      <c r="F7" s="183"/>
      <c r="G7" s="182"/>
      <c r="H7" s="182"/>
      <c r="I7" s="185"/>
      <c r="J7" s="181"/>
      <c r="K7" s="194">
        <f>IF(A7="","",Header!C$6*(A7-1)+K$5)</f>
      </c>
      <c r="L7" s="60"/>
      <c r="M7" s="63"/>
      <c r="N7" s="64"/>
      <c r="O7" s="64">
        <f t="shared" si="0"/>
        <v>0</v>
      </c>
      <c r="P7" s="64">
        <f t="shared" si="1"/>
      </c>
      <c r="Q7" s="243">
        <f t="shared" si="2"/>
      </c>
      <c r="R7" s="239" t="e">
        <f>#REF!</f>
        <v>#REF!</v>
      </c>
      <c r="S7" s="235">
        <f t="shared" si="3"/>
        <v>1</v>
      </c>
      <c r="T7" s="245">
        <f t="shared" si="4"/>
      </c>
    </row>
    <row r="8" spans="1:20" ht="15">
      <c r="A8" s="186"/>
      <c r="B8" s="176"/>
      <c r="C8" s="176"/>
      <c r="D8" s="176"/>
      <c r="E8" s="177"/>
      <c r="F8" s="178"/>
      <c r="G8" s="177"/>
      <c r="H8" s="177"/>
      <c r="I8" s="179"/>
      <c r="J8" s="176"/>
      <c r="K8" s="194">
        <f>IF(A8="","",Header!C$6*(A8-1)+K$5)</f>
      </c>
      <c r="L8" s="60"/>
      <c r="M8" s="63"/>
      <c r="N8" s="64"/>
      <c r="O8" s="64">
        <f t="shared" si="0"/>
        <v>0</v>
      </c>
      <c r="P8" s="64">
        <f t="shared" si="1"/>
      </c>
      <c r="Q8" s="243">
        <f t="shared" si="2"/>
      </c>
      <c r="R8" s="239" t="e">
        <f>#REF!</f>
        <v>#REF!</v>
      </c>
      <c r="S8" s="235">
        <f t="shared" si="3"/>
        <v>1</v>
      </c>
      <c r="T8" s="245">
        <f t="shared" si="4"/>
      </c>
    </row>
    <row r="9" spans="1:20" ht="15">
      <c r="A9" s="180"/>
      <c r="B9" s="184"/>
      <c r="C9" s="170"/>
      <c r="D9" s="181"/>
      <c r="E9" s="182"/>
      <c r="F9" s="183"/>
      <c r="G9" s="182"/>
      <c r="H9" s="182"/>
      <c r="I9" s="181"/>
      <c r="J9" s="181"/>
      <c r="K9" s="194">
        <f>IF(A9="","",Header!C$6*(A9-1)+K$5)</f>
      </c>
      <c r="L9" s="60"/>
      <c r="M9" s="63"/>
      <c r="N9" s="64"/>
      <c r="O9" s="64">
        <f t="shared" si="0"/>
        <v>0</v>
      </c>
      <c r="P9" s="64">
        <f t="shared" si="1"/>
      </c>
      <c r="Q9" s="243">
        <f t="shared" si="2"/>
      </c>
      <c r="R9" s="239" t="e">
        <f>#REF!</f>
        <v>#REF!</v>
      </c>
      <c r="S9" s="235">
        <f t="shared" si="3"/>
        <v>1</v>
      </c>
      <c r="T9" s="245">
        <f t="shared" si="4"/>
      </c>
    </row>
    <row r="10" spans="1:20" ht="15">
      <c r="A10" s="186"/>
      <c r="B10" s="179"/>
      <c r="C10" s="176"/>
      <c r="D10" s="176"/>
      <c r="E10" s="177"/>
      <c r="F10" s="178"/>
      <c r="G10" s="177"/>
      <c r="H10" s="177"/>
      <c r="I10" s="179"/>
      <c r="J10" s="176"/>
      <c r="K10" s="194">
        <f>IF(A10="","",Header!C$6*(A10-1)+K$5)</f>
      </c>
      <c r="L10" s="60"/>
      <c r="M10" s="63"/>
      <c r="N10" s="64"/>
      <c r="O10" s="64">
        <f t="shared" si="0"/>
        <v>0</v>
      </c>
      <c r="P10" s="64">
        <f t="shared" si="1"/>
      </c>
      <c r="Q10" s="243">
        <f t="shared" si="2"/>
      </c>
      <c r="R10" s="239" t="e">
        <f>#REF!</f>
        <v>#REF!</v>
      </c>
      <c r="S10" s="235">
        <f t="shared" si="3"/>
        <v>1</v>
      </c>
      <c r="T10" s="245">
        <f t="shared" si="4"/>
      </c>
    </row>
    <row r="11" spans="1:20" ht="15">
      <c r="A11" s="180"/>
      <c r="B11" s="184"/>
      <c r="C11" s="170"/>
      <c r="D11" s="181"/>
      <c r="E11" s="182"/>
      <c r="F11" s="183"/>
      <c r="G11" s="182"/>
      <c r="H11" s="182"/>
      <c r="I11" s="181"/>
      <c r="J11" s="181"/>
      <c r="K11" s="194">
        <f>IF(A11="","",Header!C$6*(A11-1)+K$5)</f>
      </c>
      <c r="L11" s="60"/>
      <c r="M11" s="63"/>
      <c r="N11" s="64"/>
      <c r="O11" s="64">
        <f t="shared" si="0"/>
        <v>0</v>
      </c>
      <c r="P11" s="64">
        <f t="shared" si="1"/>
      </c>
      <c r="Q11" s="243">
        <f t="shared" si="2"/>
      </c>
      <c r="R11" s="239" t="e">
        <f>#REF!</f>
        <v>#REF!</v>
      </c>
      <c r="S11" s="235">
        <f t="shared" si="3"/>
        <v>1</v>
      </c>
      <c r="T11" s="245">
        <f t="shared" si="4"/>
      </c>
    </row>
    <row r="12" spans="1:20" ht="15">
      <c r="A12" s="186"/>
      <c r="B12" s="179"/>
      <c r="C12" s="176"/>
      <c r="D12" s="176"/>
      <c r="E12" s="177"/>
      <c r="F12" s="178"/>
      <c r="G12" s="177"/>
      <c r="H12" s="177"/>
      <c r="I12" s="179"/>
      <c r="J12" s="176"/>
      <c r="K12" s="194">
        <f>IF(A12="","",Header!C$6*(A12-1)+K$5)</f>
      </c>
      <c r="L12" s="60"/>
      <c r="M12" s="63"/>
      <c r="N12" s="64"/>
      <c r="O12" s="64">
        <f t="shared" si="0"/>
        <v>0</v>
      </c>
      <c r="P12" s="64">
        <f t="shared" si="1"/>
      </c>
      <c r="Q12" s="243">
        <f t="shared" si="2"/>
      </c>
      <c r="R12" s="239" t="e">
        <f>#REF!</f>
        <v>#REF!</v>
      </c>
      <c r="S12" s="235">
        <f t="shared" si="3"/>
        <v>1</v>
      </c>
      <c r="T12" s="245">
        <f t="shared" si="4"/>
      </c>
    </row>
    <row r="13" spans="1:20" ht="13.5" customHeight="1">
      <c r="A13" s="180"/>
      <c r="B13" s="184"/>
      <c r="C13" s="170"/>
      <c r="D13" s="181"/>
      <c r="E13" s="182"/>
      <c r="F13" s="183"/>
      <c r="G13" s="182"/>
      <c r="H13" s="182"/>
      <c r="I13" s="181"/>
      <c r="J13" s="181"/>
      <c r="K13" s="194">
        <f>IF(A13="","",Header!C$6*(A13-1)+K$5)</f>
      </c>
      <c r="L13" s="60"/>
      <c r="M13" s="63"/>
      <c r="N13" s="64"/>
      <c r="O13" s="64">
        <f t="shared" si="0"/>
        <v>0</v>
      </c>
      <c r="P13" s="64">
        <f t="shared" si="1"/>
      </c>
      <c r="Q13" s="243">
        <f t="shared" si="2"/>
      </c>
      <c r="R13" s="239" t="e">
        <f>#REF!</f>
        <v>#REF!</v>
      </c>
      <c r="S13" s="235">
        <f t="shared" si="3"/>
        <v>1</v>
      </c>
      <c r="T13" s="245">
        <f t="shared" si="4"/>
      </c>
    </row>
    <row r="14" spans="1:20" ht="15">
      <c r="A14" s="186"/>
      <c r="B14" s="179"/>
      <c r="C14" s="176"/>
      <c r="D14" s="176"/>
      <c r="E14" s="177"/>
      <c r="F14" s="178"/>
      <c r="G14" s="177"/>
      <c r="H14" s="177"/>
      <c r="I14" s="179"/>
      <c r="J14" s="176"/>
      <c r="K14" s="194">
        <f>IF(A14="","",Header!C$6*(A14-1)+K$5)</f>
      </c>
      <c r="L14" s="60"/>
      <c r="M14" s="63"/>
      <c r="N14" s="64"/>
      <c r="O14" s="64">
        <f t="shared" si="0"/>
        <v>0</v>
      </c>
      <c r="P14" s="64">
        <f t="shared" si="1"/>
      </c>
      <c r="Q14" s="243">
        <f t="shared" si="2"/>
      </c>
      <c r="R14" s="239" t="e">
        <f>#REF!</f>
        <v>#REF!</v>
      </c>
      <c r="S14" s="235">
        <f t="shared" si="3"/>
        <v>1</v>
      </c>
      <c r="T14" s="245">
        <f t="shared" si="4"/>
      </c>
    </row>
    <row r="15" spans="1:20" ht="15">
      <c r="A15" s="187"/>
      <c r="B15" s="184"/>
      <c r="C15" s="170"/>
      <c r="D15" s="181"/>
      <c r="E15" s="182"/>
      <c r="F15" s="183"/>
      <c r="G15" s="182"/>
      <c r="H15" s="182"/>
      <c r="I15" s="181"/>
      <c r="J15" s="181"/>
      <c r="K15" s="194">
        <f>IF(A15="","",Header!C$6*(A15-1)+K$5)</f>
      </c>
      <c r="L15" s="60"/>
      <c r="M15" s="63"/>
      <c r="N15" s="64"/>
      <c r="O15" s="64">
        <f t="shared" si="0"/>
        <v>0</v>
      </c>
      <c r="P15" s="64">
        <f t="shared" si="1"/>
      </c>
      <c r="Q15" s="243">
        <f t="shared" si="2"/>
      </c>
      <c r="R15" s="239" t="e">
        <f>#REF!</f>
        <v>#REF!</v>
      </c>
      <c r="S15" s="235">
        <f t="shared" si="3"/>
        <v>1</v>
      </c>
      <c r="T15" s="245">
        <f t="shared" si="4"/>
      </c>
    </row>
    <row r="16" spans="1:20" ht="15">
      <c r="A16" s="186"/>
      <c r="B16" s="179"/>
      <c r="C16" s="176"/>
      <c r="D16" s="176"/>
      <c r="E16" s="177"/>
      <c r="F16" s="178"/>
      <c r="G16" s="177"/>
      <c r="H16" s="177"/>
      <c r="I16" s="179"/>
      <c r="J16" s="176"/>
      <c r="K16" s="194">
        <f>IF(A16="","",Header!C$6*(A16-1)+K$5)</f>
      </c>
      <c r="L16" s="60"/>
      <c r="M16" s="63"/>
      <c r="N16" s="64"/>
      <c r="O16" s="64">
        <f t="shared" si="0"/>
        <v>0</v>
      </c>
      <c r="P16" s="64">
        <f t="shared" si="1"/>
      </c>
      <c r="Q16" s="243">
        <f t="shared" si="2"/>
      </c>
      <c r="R16" s="239" t="e">
        <f>#REF!</f>
        <v>#REF!</v>
      </c>
      <c r="S16" s="235">
        <f t="shared" si="3"/>
        <v>1</v>
      </c>
      <c r="T16" s="245">
        <f t="shared" si="4"/>
      </c>
    </row>
    <row r="17" spans="1:20" ht="15">
      <c r="A17" s="187"/>
      <c r="B17" s="184"/>
      <c r="C17" s="170"/>
      <c r="D17" s="181"/>
      <c r="E17" s="182"/>
      <c r="F17" s="182"/>
      <c r="G17" s="182"/>
      <c r="H17" s="182"/>
      <c r="I17" s="181"/>
      <c r="J17" s="181"/>
      <c r="K17" s="194">
        <f>IF(A17="","",Header!C$6*(A17-1)+K$5)</f>
      </c>
      <c r="L17" s="60"/>
      <c r="M17" s="63"/>
      <c r="N17" s="64"/>
      <c r="O17" s="64">
        <f t="shared" si="0"/>
        <v>0</v>
      </c>
      <c r="P17" s="64">
        <f t="shared" si="1"/>
      </c>
      <c r="Q17" s="243">
        <f t="shared" si="2"/>
      </c>
      <c r="R17" s="239" t="e">
        <f>#REF!</f>
        <v>#REF!</v>
      </c>
      <c r="S17" s="235">
        <f t="shared" si="3"/>
        <v>1</v>
      </c>
      <c r="T17" s="245">
        <f t="shared" si="4"/>
      </c>
    </row>
    <row r="18" spans="1:20" ht="15">
      <c r="A18" s="186"/>
      <c r="B18" s="179"/>
      <c r="C18" s="176"/>
      <c r="D18" s="176"/>
      <c r="E18" s="177"/>
      <c r="F18" s="178"/>
      <c r="G18" s="177"/>
      <c r="H18" s="177"/>
      <c r="I18" s="179"/>
      <c r="J18" s="176"/>
      <c r="K18" s="194">
        <f>IF(A18="","",Header!C$6*(A18-1)+K$5)</f>
      </c>
      <c r="L18" s="60"/>
      <c r="M18" s="63"/>
      <c r="N18" s="64"/>
      <c r="O18" s="64">
        <f t="shared" si="0"/>
        <v>0</v>
      </c>
      <c r="P18" s="64">
        <f t="shared" si="1"/>
      </c>
      <c r="Q18" s="243">
        <f t="shared" si="2"/>
      </c>
      <c r="R18" s="239" t="e">
        <f>#REF!</f>
        <v>#REF!</v>
      </c>
      <c r="S18" s="235">
        <f t="shared" si="3"/>
        <v>1</v>
      </c>
      <c r="T18" s="245">
        <f t="shared" si="4"/>
      </c>
    </row>
    <row r="19" spans="1:20" ht="15">
      <c r="A19" s="187"/>
      <c r="B19" s="184"/>
      <c r="C19" s="181"/>
      <c r="D19" s="181"/>
      <c r="E19" s="182"/>
      <c r="F19" s="182"/>
      <c r="G19" s="182"/>
      <c r="H19" s="182"/>
      <c r="I19" s="185"/>
      <c r="J19" s="188"/>
      <c r="K19" s="194">
        <f>IF(A19="","",Header!C$6*(A19-1)+K$5)</f>
      </c>
      <c r="L19" s="60"/>
      <c r="M19" s="63"/>
      <c r="N19" s="64"/>
      <c r="O19" s="64">
        <f t="shared" si="0"/>
        <v>0</v>
      </c>
      <c r="P19" s="64">
        <f t="shared" si="1"/>
      </c>
      <c r="Q19" s="243">
        <f t="shared" si="2"/>
      </c>
      <c r="R19" s="239" t="e">
        <f>#REF!</f>
        <v>#REF!</v>
      </c>
      <c r="S19" s="235">
        <f t="shared" si="3"/>
        <v>1</v>
      </c>
      <c r="T19" s="245">
        <f t="shared" si="4"/>
      </c>
    </row>
    <row r="20" spans="1:20" ht="15">
      <c r="A20" s="186"/>
      <c r="B20" s="179"/>
      <c r="C20" s="176"/>
      <c r="D20" s="176"/>
      <c r="E20" s="177"/>
      <c r="F20" s="178"/>
      <c r="G20" s="177"/>
      <c r="H20" s="177"/>
      <c r="I20" s="179"/>
      <c r="J20" s="176"/>
      <c r="K20" s="194">
        <f>IF(A20="","",Header!C$6*(A20-1)+K$5)</f>
      </c>
      <c r="L20" s="60"/>
      <c r="M20" s="63"/>
      <c r="N20" s="64"/>
      <c r="O20" s="64">
        <f t="shared" si="0"/>
        <v>0</v>
      </c>
      <c r="P20" s="64">
        <f t="shared" si="1"/>
      </c>
      <c r="Q20" s="243">
        <f t="shared" si="2"/>
      </c>
      <c r="R20" s="239" t="e">
        <f>#REF!</f>
        <v>#REF!</v>
      </c>
      <c r="S20" s="235">
        <f t="shared" si="3"/>
        <v>1</v>
      </c>
      <c r="T20" s="245">
        <f t="shared" si="4"/>
      </c>
    </row>
    <row r="21" spans="1:20" ht="15">
      <c r="A21" s="187"/>
      <c r="B21" s="184"/>
      <c r="C21" s="181"/>
      <c r="D21" s="181"/>
      <c r="E21" s="182"/>
      <c r="F21" s="182"/>
      <c r="G21" s="182"/>
      <c r="H21" s="182"/>
      <c r="I21" s="181"/>
      <c r="J21" s="188"/>
      <c r="K21" s="194">
        <f>IF(A21="","",Header!C$6*(A21-1)+K$5)</f>
      </c>
      <c r="L21" s="60"/>
      <c r="M21" s="63"/>
      <c r="N21" s="64"/>
      <c r="O21" s="64">
        <f t="shared" si="0"/>
        <v>0</v>
      </c>
      <c r="P21" s="64">
        <f t="shared" si="1"/>
      </c>
      <c r="Q21" s="243">
        <f t="shared" si="2"/>
      </c>
      <c r="R21" s="239" t="e">
        <f>#REF!</f>
        <v>#REF!</v>
      </c>
      <c r="S21" s="235">
        <f t="shared" si="3"/>
        <v>1</v>
      </c>
      <c r="T21" s="245">
        <f t="shared" si="4"/>
      </c>
    </row>
    <row r="22" spans="1:20" ht="15">
      <c r="A22" s="186"/>
      <c r="B22" s="179"/>
      <c r="C22" s="176"/>
      <c r="D22" s="176"/>
      <c r="E22" s="177"/>
      <c r="F22" s="178"/>
      <c r="G22" s="177"/>
      <c r="H22" s="177"/>
      <c r="I22" s="179"/>
      <c r="J22" s="176"/>
      <c r="K22" s="194">
        <f>IF(A22="","",Header!C$6*(A22-1)+K$5)</f>
      </c>
      <c r="L22" s="60"/>
      <c r="M22" s="63"/>
      <c r="N22" s="64"/>
      <c r="O22" s="64">
        <f t="shared" si="0"/>
        <v>0</v>
      </c>
      <c r="P22" s="64">
        <f t="shared" si="1"/>
      </c>
      <c r="Q22" s="243">
        <f t="shared" si="2"/>
      </c>
      <c r="R22" s="239" t="e">
        <f>#REF!</f>
        <v>#REF!</v>
      </c>
      <c r="S22" s="235">
        <f t="shared" si="3"/>
        <v>1</v>
      </c>
      <c r="T22" s="245">
        <f t="shared" si="4"/>
      </c>
    </row>
    <row r="23" spans="1:20" ht="15">
      <c r="A23" s="180"/>
      <c r="B23" s="184"/>
      <c r="C23" s="181"/>
      <c r="D23" s="181"/>
      <c r="E23" s="182"/>
      <c r="F23" s="189"/>
      <c r="G23" s="190"/>
      <c r="H23" s="190"/>
      <c r="I23" s="181"/>
      <c r="J23" s="188"/>
      <c r="K23" s="194">
        <f>IF(A23="","",Header!C$6*(A23-1)+K$5)</f>
      </c>
      <c r="L23" s="60"/>
      <c r="M23" s="63"/>
      <c r="N23" s="64"/>
      <c r="O23" s="64">
        <f t="shared" si="0"/>
        <v>0</v>
      </c>
      <c r="P23" s="64">
        <f t="shared" si="1"/>
      </c>
      <c r="Q23" s="243">
        <f t="shared" si="2"/>
      </c>
      <c r="R23" s="239" t="e">
        <f>#REF!</f>
        <v>#REF!</v>
      </c>
      <c r="S23" s="235">
        <f t="shared" si="3"/>
        <v>1</v>
      </c>
      <c r="T23" s="245">
        <f t="shared" si="4"/>
      </c>
    </row>
    <row r="24" spans="1:20" ht="15">
      <c r="A24" s="186"/>
      <c r="B24" s="179"/>
      <c r="C24" s="176"/>
      <c r="D24" s="176"/>
      <c r="E24" s="177"/>
      <c r="F24" s="178"/>
      <c r="G24" s="177"/>
      <c r="H24" s="177"/>
      <c r="I24" s="179"/>
      <c r="J24" s="176"/>
      <c r="K24" s="194">
        <f>IF(A24="","",Header!C$6*(A24-1)+K$5)</f>
      </c>
      <c r="L24" s="60"/>
      <c r="M24" s="63"/>
      <c r="N24" s="64"/>
      <c r="O24" s="64">
        <f t="shared" si="0"/>
        <v>0</v>
      </c>
      <c r="P24" s="64">
        <f t="shared" si="1"/>
      </c>
      <c r="Q24" s="243">
        <f t="shared" si="2"/>
      </c>
      <c r="R24" s="239" t="e">
        <f>#REF!</f>
        <v>#REF!</v>
      </c>
      <c r="S24" s="235">
        <f t="shared" si="3"/>
        <v>1</v>
      </c>
      <c r="T24" s="245">
        <f t="shared" si="4"/>
      </c>
    </row>
    <row r="25" spans="1:20" ht="15">
      <c r="A25" s="187"/>
      <c r="B25" s="184"/>
      <c r="C25" s="181"/>
      <c r="D25" s="181"/>
      <c r="E25" s="182"/>
      <c r="F25" s="182"/>
      <c r="G25" s="182"/>
      <c r="H25" s="182"/>
      <c r="I25" s="181"/>
      <c r="J25" s="188"/>
      <c r="K25" s="194">
        <f>IF(A25="","",Header!C$6*(A25-1)+K$5)</f>
      </c>
      <c r="L25" s="60"/>
      <c r="M25" s="63"/>
      <c r="N25" s="64"/>
      <c r="O25" s="64">
        <f t="shared" si="0"/>
        <v>0</v>
      </c>
      <c r="P25" s="64">
        <f t="shared" si="1"/>
      </c>
      <c r="Q25" s="243">
        <f t="shared" si="2"/>
      </c>
      <c r="R25" s="239" t="e">
        <f>#REF!</f>
        <v>#REF!</v>
      </c>
      <c r="S25" s="235">
        <f t="shared" si="3"/>
        <v>1</v>
      </c>
      <c r="T25" s="245">
        <f t="shared" si="4"/>
      </c>
    </row>
    <row r="26" spans="1:20" ht="15">
      <c r="A26" s="186"/>
      <c r="B26" s="179"/>
      <c r="C26" s="176"/>
      <c r="D26" s="176"/>
      <c r="E26" s="177"/>
      <c r="F26" s="178"/>
      <c r="G26" s="177"/>
      <c r="H26" s="177"/>
      <c r="I26" s="179"/>
      <c r="J26" s="176"/>
      <c r="K26" s="194">
        <f>IF(A26="","",Header!C$6*(A26-1)+K$5)</f>
      </c>
      <c r="L26" s="60"/>
      <c r="M26" s="63"/>
      <c r="N26" s="64"/>
      <c r="O26" s="64">
        <f t="shared" si="0"/>
        <v>0</v>
      </c>
      <c r="P26" s="64">
        <f t="shared" si="1"/>
      </c>
      <c r="Q26" s="243">
        <f t="shared" si="2"/>
      </c>
      <c r="R26" s="239" t="e">
        <f>#REF!</f>
        <v>#REF!</v>
      </c>
      <c r="S26" s="235">
        <f t="shared" si="3"/>
        <v>1</v>
      </c>
      <c r="T26" s="245">
        <f t="shared" si="4"/>
      </c>
    </row>
    <row r="27" spans="1:20" ht="15">
      <c r="A27" s="187"/>
      <c r="B27" s="184"/>
      <c r="C27" s="181"/>
      <c r="D27" s="181"/>
      <c r="E27" s="182"/>
      <c r="F27" s="182"/>
      <c r="G27" s="182"/>
      <c r="H27" s="182"/>
      <c r="I27" s="181"/>
      <c r="J27" s="188"/>
      <c r="K27" s="194">
        <f>IF(A27="","",Header!C$6*(A27-1)+K$5)</f>
      </c>
      <c r="L27" s="60"/>
      <c r="M27" s="63"/>
      <c r="N27" s="64"/>
      <c r="O27" s="64">
        <f t="shared" si="0"/>
        <v>0</v>
      </c>
      <c r="P27" s="64">
        <f t="shared" si="1"/>
      </c>
      <c r="Q27" s="243">
        <f t="shared" si="2"/>
      </c>
      <c r="R27" s="239" t="e">
        <f>#REF!</f>
        <v>#REF!</v>
      </c>
      <c r="S27" s="235">
        <f t="shared" si="3"/>
        <v>1</v>
      </c>
      <c r="T27" s="245">
        <f t="shared" si="4"/>
      </c>
    </row>
    <row r="28" spans="1:20" ht="15">
      <c r="A28" s="186"/>
      <c r="B28" s="179"/>
      <c r="C28" s="176"/>
      <c r="D28" s="176"/>
      <c r="E28" s="177"/>
      <c r="F28" s="178"/>
      <c r="G28" s="177"/>
      <c r="H28" s="177"/>
      <c r="I28" s="179"/>
      <c r="J28" s="176"/>
      <c r="K28" s="194">
        <f>IF(A28="","",Header!C$6*(A28-1)+K$5)</f>
      </c>
      <c r="L28" s="60"/>
      <c r="M28" s="63"/>
      <c r="N28" s="64"/>
      <c r="O28" s="64">
        <f t="shared" si="0"/>
        <v>0</v>
      </c>
      <c r="P28" s="64">
        <f t="shared" si="1"/>
      </c>
      <c r="Q28" s="243">
        <f t="shared" si="2"/>
      </c>
      <c r="R28" s="239" t="e">
        <f>#REF!</f>
        <v>#REF!</v>
      </c>
      <c r="S28" s="235">
        <f t="shared" si="3"/>
        <v>1</v>
      </c>
      <c r="T28" s="245">
        <f t="shared" si="4"/>
      </c>
    </row>
    <row r="29" spans="1:20" ht="15">
      <c r="A29" s="187"/>
      <c r="B29" s="184"/>
      <c r="C29" s="181"/>
      <c r="D29" s="181"/>
      <c r="E29" s="182"/>
      <c r="F29" s="182"/>
      <c r="G29" s="182"/>
      <c r="H29" s="182"/>
      <c r="I29" s="181"/>
      <c r="J29" s="191"/>
      <c r="K29" s="194">
        <f>IF(A29="","",Header!C$6*(A29-1)+K$5)</f>
      </c>
      <c r="L29" s="60"/>
      <c r="M29" s="63"/>
      <c r="N29" s="64"/>
      <c r="O29" s="64">
        <f t="shared" si="0"/>
        <v>0</v>
      </c>
      <c r="P29" s="64">
        <f t="shared" si="1"/>
      </c>
      <c r="Q29" s="243">
        <f t="shared" si="2"/>
      </c>
      <c r="R29" s="239" t="e">
        <f>#REF!</f>
        <v>#REF!</v>
      </c>
      <c r="S29" s="235">
        <f t="shared" si="3"/>
        <v>1</v>
      </c>
      <c r="T29" s="245">
        <f t="shared" si="4"/>
      </c>
    </row>
    <row r="30" spans="1:20" ht="15">
      <c r="A30" s="186"/>
      <c r="B30" s="179"/>
      <c r="C30" s="176"/>
      <c r="D30" s="176"/>
      <c r="E30" s="177"/>
      <c r="F30" s="178"/>
      <c r="G30" s="177"/>
      <c r="H30" s="177"/>
      <c r="I30" s="179"/>
      <c r="J30" s="176"/>
      <c r="K30" s="194">
        <f>IF(A30="","",Header!C$6*(A30-1)+K$5)</f>
      </c>
      <c r="L30" s="60"/>
      <c r="M30" s="63"/>
      <c r="N30" s="64"/>
      <c r="O30" s="64">
        <f t="shared" si="0"/>
        <v>0</v>
      </c>
      <c r="P30" s="64">
        <f t="shared" si="1"/>
      </c>
      <c r="Q30" s="243">
        <f t="shared" si="2"/>
      </c>
      <c r="R30" s="239" t="e">
        <f>#REF!</f>
        <v>#REF!</v>
      </c>
      <c r="S30" s="235">
        <f t="shared" si="3"/>
        <v>1</v>
      </c>
      <c r="T30" s="245">
        <f t="shared" si="4"/>
      </c>
    </row>
    <row r="31" spans="1:20" ht="15">
      <c r="A31" s="187"/>
      <c r="B31" s="184"/>
      <c r="C31" s="181"/>
      <c r="D31" s="181"/>
      <c r="E31" s="182"/>
      <c r="F31" s="182"/>
      <c r="G31" s="182"/>
      <c r="H31" s="182"/>
      <c r="I31" s="181"/>
      <c r="J31" s="188"/>
      <c r="K31" s="194">
        <f>IF(A31="","",Header!C$6*(A31-1)+K$5)</f>
      </c>
      <c r="L31" s="60"/>
      <c r="M31" s="63"/>
      <c r="N31" s="64"/>
      <c r="O31" s="64">
        <f t="shared" si="0"/>
        <v>0</v>
      </c>
      <c r="P31" s="64">
        <f t="shared" si="1"/>
      </c>
      <c r="Q31" s="243">
        <f t="shared" si="2"/>
      </c>
      <c r="R31" s="239" t="e">
        <f>#REF!</f>
        <v>#REF!</v>
      </c>
      <c r="S31" s="235">
        <f t="shared" si="3"/>
        <v>1</v>
      </c>
      <c r="T31" s="245">
        <f t="shared" si="4"/>
      </c>
    </row>
    <row r="32" spans="1:20" ht="15">
      <c r="A32" s="186"/>
      <c r="B32" s="179"/>
      <c r="C32" s="176"/>
      <c r="D32" s="176"/>
      <c r="E32" s="177"/>
      <c r="F32" s="178"/>
      <c r="G32" s="177"/>
      <c r="H32" s="177"/>
      <c r="I32" s="179"/>
      <c r="J32" s="176"/>
      <c r="K32" s="194">
        <f>IF(A32="","",Header!C$6*(A32-1)+K$5)</f>
      </c>
      <c r="L32" s="60"/>
      <c r="M32" s="63"/>
      <c r="N32" s="64"/>
      <c r="O32" s="64">
        <f t="shared" si="0"/>
        <v>0</v>
      </c>
      <c r="P32" s="64">
        <f t="shared" si="1"/>
      </c>
      <c r="Q32" s="243">
        <f t="shared" si="2"/>
      </c>
      <c r="R32" s="239" t="e">
        <f>#REF!</f>
        <v>#REF!</v>
      </c>
      <c r="S32" s="235">
        <f t="shared" si="3"/>
        <v>1</v>
      </c>
      <c r="T32" s="245">
        <f t="shared" si="4"/>
      </c>
    </row>
    <row r="33" spans="1:20" ht="15">
      <c r="A33" s="187"/>
      <c r="B33" s="184"/>
      <c r="C33" s="181"/>
      <c r="D33" s="181"/>
      <c r="E33" s="182"/>
      <c r="F33" s="182"/>
      <c r="G33" s="182"/>
      <c r="H33" s="182"/>
      <c r="I33" s="181"/>
      <c r="J33" s="188"/>
      <c r="K33" s="194">
        <f>IF(A33="","",Header!C$6*(A33-1)+K$5)</f>
      </c>
      <c r="L33" s="60"/>
      <c r="M33" s="63"/>
      <c r="N33" s="64"/>
      <c r="O33" s="64">
        <f t="shared" si="0"/>
        <v>0</v>
      </c>
      <c r="P33" s="64">
        <f t="shared" si="1"/>
      </c>
      <c r="Q33" s="243">
        <f t="shared" si="2"/>
      </c>
      <c r="R33" s="239" t="e">
        <f>#REF!</f>
        <v>#REF!</v>
      </c>
      <c r="S33" s="235">
        <f t="shared" si="3"/>
        <v>1</v>
      </c>
      <c r="T33" s="245">
        <f t="shared" si="4"/>
      </c>
    </row>
    <row r="34" spans="1:20" ht="15">
      <c r="A34" s="186"/>
      <c r="B34" s="179"/>
      <c r="C34" s="176"/>
      <c r="D34" s="176"/>
      <c r="E34" s="177"/>
      <c r="F34" s="178"/>
      <c r="G34" s="177"/>
      <c r="H34" s="177"/>
      <c r="I34" s="179"/>
      <c r="J34" s="176"/>
      <c r="K34" s="194">
        <f>IF(A34="","",Header!C$6*(A34-1)+K$5)</f>
      </c>
      <c r="L34" s="60"/>
      <c r="M34" s="63"/>
      <c r="N34" s="64"/>
      <c r="O34" s="64">
        <f t="shared" si="0"/>
        <v>0</v>
      </c>
      <c r="P34" s="64">
        <f t="shared" si="1"/>
      </c>
      <c r="Q34" s="243">
        <f t="shared" si="2"/>
      </c>
      <c r="R34" s="239" t="e">
        <f>#REF!</f>
        <v>#REF!</v>
      </c>
      <c r="S34" s="235">
        <f t="shared" si="3"/>
        <v>1</v>
      </c>
      <c r="T34" s="245">
        <f t="shared" si="4"/>
      </c>
    </row>
    <row r="35" spans="1:20" ht="15">
      <c r="A35" s="187"/>
      <c r="B35" s="184"/>
      <c r="C35" s="170"/>
      <c r="D35" s="181"/>
      <c r="E35" s="182"/>
      <c r="F35" s="182"/>
      <c r="G35" s="182"/>
      <c r="H35" s="182"/>
      <c r="I35" s="181"/>
      <c r="J35" s="188"/>
      <c r="K35" s="194">
        <f>IF(A35="","",Header!C$6*(A35-1)+K$5)</f>
      </c>
      <c r="L35" s="60"/>
      <c r="M35" s="63"/>
      <c r="N35" s="64"/>
      <c r="O35" s="64">
        <f t="shared" si="0"/>
        <v>0</v>
      </c>
      <c r="P35" s="64">
        <f t="shared" si="1"/>
      </c>
      <c r="Q35" s="243">
        <f t="shared" si="2"/>
      </c>
      <c r="R35" s="239" t="e">
        <f>#REF!</f>
        <v>#REF!</v>
      </c>
      <c r="S35" s="235">
        <f t="shared" si="3"/>
        <v>1</v>
      </c>
      <c r="T35" s="245">
        <f t="shared" si="4"/>
      </c>
    </row>
    <row r="36" spans="1:20" ht="15">
      <c r="A36" s="186"/>
      <c r="B36" s="179"/>
      <c r="C36" s="176"/>
      <c r="D36" s="176"/>
      <c r="E36" s="177"/>
      <c r="F36" s="178"/>
      <c r="G36" s="177"/>
      <c r="H36" s="177"/>
      <c r="I36" s="179"/>
      <c r="J36" s="176"/>
      <c r="K36" s="194">
        <f>IF(A36="","",Header!C$6*(A36-1)+K$5)</f>
      </c>
      <c r="L36" s="60"/>
      <c r="M36" s="63"/>
      <c r="N36" s="64"/>
      <c r="O36" s="64">
        <f t="shared" si="0"/>
        <v>0</v>
      </c>
      <c r="P36" s="64">
        <f t="shared" si="1"/>
      </c>
      <c r="Q36" s="243">
        <f t="shared" si="2"/>
      </c>
      <c r="R36" s="239" t="e">
        <f>#REF!</f>
        <v>#REF!</v>
      </c>
      <c r="S36" s="235">
        <f t="shared" si="3"/>
        <v>1</v>
      </c>
      <c r="T36" s="245">
        <f t="shared" si="4"/>
      </c>
    </row>
    <row r="37" spans="1:20" ht="15">
      <c r="A37" s="187"/>
      <c r="B37" s="184"/>
      <c r="C37" s="181"/>
      <c r="D37" s="181"/>
      <c r="E37" s="182"/>
      <c r="F37" s="182"/>
      <c r="G37" s="182"/>
      <c r="H37" s="182"/>
      <c r="I37" s="181"/>
      <c r="J37" s="188"/>
      <c r="K37" s="194">
        <f>IF(A37="","",Header!C$6*(A37-1)+K$5)</f>
      </c>
      <c r="L37" s="60"/>
      <c r="M37" s="63"/>
      <c r="N37" s="64"/>
      <c r="O37" s="64">
        <f t="shared" si="0"/>
        <v>0</v>
      </c>
      <c r="P37" s="64">
        <f t="shared" si="1"/>
      </c>
      <c r="Q37" s="243">
        <f t="shared" si="2"/>
      </c>
      <c r="R37" s="239" t="e">
        <f>#REF!</f>
        <v>#REF!</v>
      </c>
      <c r="S37" s="235">
        <f t="shared" si="3"/>
        <v>1</v>
      </c>
      <c r="T37" s="245">
        <f t="shared" si="4"/>
      </c>
    </row>
    <row r="38" spans="1:20" ht="15">
      <c r="A38" s="186"/>
      <c r="B38" s="179"/>
      <c r="C38" s="176"/>
      <c r="D38" s="176"/>
      <c r="E38" s="177"/>
      <c r="F38" s="178"/>
      <c r="G38" s="177"/>
      <c r="H38" s="177"/>
      <c r="I38" s="179"/>
      <c r="J38" s="176"/>
      <c r="K38" s="194">
        <f>IF(A38="","",Header!C$6*(A38-1)+K$5)</f>
      </c>
      <c r="L38" s="60"/>
      <c r="M38" s="63"/>
      <c r="N38" s="64"/>
      <c r="O38" s="64">
        <f t="shared" si="0"/>
        <v>0</v>
      </c>
      <c r="P38" s="64">
        <f t="shared" si="1"/>
      </c>
      <c r="Q38" s="243">
        <f t="shared" si="2"/>
      </c>
      <c r="R38" s="239" t="e">
        <f>#REF!</f>
        <v>#REF!</v>
      </c>
      <c r="S38" s="235">
        <f t="shared" si="3"/>
        <v>1</v>
      </c>
      <c r="T38" s="245">
        <f t="shared" si="4"/>
      </c>
    </row>
    <row r="39" spans="1:20" ht="15">
      <c r="A39" s="187"/>
      <c r="B39" s="184"/>
      <c r="C39" s="181"/>
      <c r="D39" s="181"/>
      <c r="E39" s="182"/>
      <c r="F39" s="182"/>
      <c r="G39" s="182"/>
      <c r="H39" s="182"/>
      <c r="I39" s="181"/>
      <c r="J39" s="192"/>
      <c r="K39" s="194">
        <f>IF(A39="","",Header!C$6*(A39-1)+K$5)</f>
      </c>
      <c r="L39" s="60"/>
      <c r="M39" s="63"/>
      <c r="N39" s="64"/>
      <c r="O39" s="64">
        <f t="shared" si="0"/>
        <v>0</v>
      </c>
      <c r="P39" s="64">
        <f t="shared" si="1"/>
      </c>
      <c r="Q39" s="243">
        <f t="shared" si="2"/>
      </c>
      <c r="R39" s="239" t="e">
        <f>#REF!</f>
        <v>#REF!</v>
      </c>
      <c r="S39" s="235">
        <f t="shared" si="3"/>
        <v>1</v>
      </c>
      <c r="T39" s="245">
        <f t="shared" si="4"/>
      </c>
    </row>
    <row r="40" spans="1:20" ht="15">
      <c r="A40" s="186"/>
      <c r="B40" s="179"/>
      <c r="C40" s="176"/>
      <c r="D40" s="176"/>
      <c r="E40" s="177"/>
      <c r="F40" s="178"/>
      <c r="G40" s="177"/>
      <c r="H40" s="177"/>
      <c r="I40" s="179"/>
      <c r="J40" s="176"/>
      <c r="K40" s="194">
        <f>IF(A40="","",Header!C$6*(A40-1)+K$5)</f>
      </c>
      <c r="L40" s="60"/>
      <c r="M40" s="63"/>
      <c r="N40" s="64"/>
      <c r="O40" s="64">
        <f t="shared" si="0"/>
        <v>0</v>
      </c>
      <c r="P40" s="64">
        <f t="shared" si="1"/>
      </c>
      <c r="Q40" s="243">
        <f t="shared" si="2"/>
      </c>
      <c r="R40" s="239" t="e">
        <f>#REF!</f>
        <v>#REF!</v>
      </c>
      <c r="S40" s="235">
        <f t="shared" si="3"/>
        <v>1</v>
      </c>
      <c r="T40" s="245">
        <f t="shared" si="4"/>
      </c>
    </row>
    <row r="41" spans="1:20" ht="15">
      <c r="A41" s="187"/>
      <c r="B41" s="184"/>
      <c r="C41" s="181"/>
      <c r="D41" s="181"/>
      <c r="E41" s="182"/>
      <c r="F41" s="182"/>
      <c r="G41" s="182"/>
      <c r="H41" s="182"/>
      <c r="I41" s="181"/>
      <c r="J41" s="192"/>
      <c r="K41" s="194">
        <f>IF(A41="","",Header!C$6*(A41-1)+K$5)</f>
      </c>
      <c r="L41" s="60"/>
      <c r="M41" s="63"/>
      <c r="N41" s="64"/>
      <c r="O41" s="64">
        <f t="shared" si="0"/>
        <v>0</v>
      </c>
      <c r="P41" s="64">
        <f t="shared" si="1"/>
      </c>
      <c r="Q41" s="243">
        <f t="shared" si="2"/>
      </c>
      <c r="R41" s="239" t="e">
        <f>#REF!</f>
        <v>#REF!</v>
      </c>
      <c r="S41" s="235">
        <f t="shared" si="3"/>
        <v>1</v>
      </c>
      <c r="T41" s="245">
        <f t="shared" si="4"/>
      </c>
    </row>
    <row r="42" spans="1:20" ht="15">
      <c r="A42" s="186"/>
      <c r="B42" s="179"/>
      <c r="C42" s="176"/>
      <c r="D42" s="176"/>
      <c r="E42" s="177"/>
      <c r="F42" s="178"/>
      <c r="G42" s="177"/>
      <c r="H42" s="177"/>
      <c r="I42" s="179"/>
      <c r="J42" s="176"/>
      <c r="K42" s="194">
        <f>IF(A42="","",Header!C$6*(A42-1)+K$5)</f>
      </c>
      <c r="L42" s="60"/>
      <c r="M42" s="63"/>
      <c r="N42" s="64"/>
      <c r="O42" s="64">
        <f t="shared" si="0"/>
        <v>0</v>
      </c>
      <c r="P42" s="64">
        <f t="shared" si="1"/>
      </c>
      <c r="Q42" s="243">
        <f t="shared" si="2"/>
      </c>
      <c r="R42" s="239" t="e">
        <f>#REF!</f>
        <v>#REF!</v>
      </c>
      <c r="S42" s="235">
        <f t="shared" si="3"/>
        <v>1</v>
      </c>
      <c r="T42" s="245">
        <f t="shared" si="4"/>
      </c>
    </row>
    <row r="43" spans="1:20" ht="15">
      <c r="A43" s="180"/>
      <c r="B43" s="184"/>
      <c r="C43" s="170"/>
      <c r="D43" s="181"/>
      <c r="E43" s="182"/>
      <c r="F43" s="183"/>
      <c r="G43" s="182"/>
      <c r="H43" s="182"/>
      <c r="I43" s="185"/>
      <c r="J43" s="181"/>
      <c r="K43" s="194">
        <f>IF(A43="","",Header!C$6*(A43-1)+K$5)</f>
      </c>
      <c r="L43" s="60"/>
      <c r="M43" s="63"/>
      <c r="N43" s="64"/>
      <c r="O43" s="64">
        <f t="shared" si="0"/>
        <v>0</v>
      </c>
      <c r="P43" s="64">
        <f t="shared" si="1"/>
      </c>
      <c r="Q43" s="243">
        <f t="shared" si="2"/>
      </c>
      <c r="R43" s="239" t="e">
        <f>#REF!</f>
        <v>#REF!</v>
      </c>
      <c r="S43" s="235">
        <f t="shared" si="3"/>
        <v>1</v>
      </c>
      <c r="T43" s="245">
        <f t="shared" si="4"/>
      </c>
    </row>
    <row r="44" spans="1:20" ht="15">
      <c r="A44" s="186"/>
      <c r="B44" s="179"/>
      <c r="C44" s="176"/>
      <c r="D44" s="176"/>
      <c r="E44" s="177"/>
      <c r="F44" s="178"/>
      <c r="G44" s="177"/>
      <c r="H44" s="177"/>
      <c r="I44" s="179"/>
      <c r="J44" s="176"/>
      <c r="K44" s="194">
        <f>IF(A44="","",Header!C$6*(A44-1)+K$5)</f>
      </c>
      <c r="L44" s="60"/>
      <c r="M44" s="63"/>
      <c r="N44" s="64"/>
      <c r="O44" s="64">
        <f t="shared" si="0"/>
        <v>0</v>
      </c>
      <c r="P44" s="64">
        <f t="shared" si="1"/>
      </c>
      <c r="Q44" s="243">
        <f t="shared" si="2"/>
      </c>
      <c r="R44" s="239" t="e">
        <f>#REF!</f>
        <v>#REF!</v>
      </c>
      <c r="S44" s="235">
        <f t="shared" si="3"/>
        <v>1</v>
      </c>
      <c r="T44" s="245">
        <f t="shared" si="4"/>
      </c>
    </row>
    <row r="45" spans="1:20" ht="15">
      <c r="A45" s="180"/>
      <c r="B45" s="184"/>
      <c r="C45" s="170"/>
      <c r="D45" s="181"/>
      <c r="E45" s="182"/>
      <c r="F45" s="183"/>
      <c r="G45" s="182"/>
      <c r="H45" s="182"/>
      <c r="I45" s="181"/>
      <c r="J45" s="181"/>
      <c r="K45" s="194">
        <f>IF(A45="","",Header!C$6*(A45-1)+K$5)</f>
      </c>
      <c r="L45" s="60"/>
      <c r="M45" s="63"/>
      <c r="N45" s="64"/>
      <c r="O45" s="64">
        <f t="shared" si="0"/>
        <v>0</v>
      </c>
      <c r="P45" s="64">
        <f t="shared" si="1"/>
      </c>
      <c r="Q45" s="243">
        <f t="shared" si="2"/>
      </c>
      <c r="R45" s="239" t="e">
        <f>#REF!</f>
        <v>#REF!</v>
      </c>
      <c r="S45" s="235">
        <f t="shared" si="3"/>
        <v>1</v>
      </c>
      <c r="T45" s="245">
        <f t="shared" si="4"/>
      </c>
    </row>
    <row r="46" spans="1:20" ht="15">
      <c r="A46" s="186"/>
      <c r="B46" s="179"/>
      <c r="C46" s="176"/>
      <c r="D46" s="176"/>
      <c r="E46" s="177"/>
      <c r="F46" s="178"/>
      <c r="G46" s="177"/>
      <c r="H46" s="177"/>
      <c r="I46" s="179"/>
      <c r="J46" s="176"/>
      <c r="K46" s="194">
        <f>IF(A46="","",Header!C$6*(A46-1)+K$5)</f>
      </c>
      <c r="L46" s="60"/>
      <c r="M46" s="63"/>
      <c r="N46" s="64"/>
      <c r="O46" s="64">
        <f t="shared" si="0"/>
        <v>0</v>
      </c>
      <c r="P46" s="64">
        <f t="shared" si="1"/>
      </c>
      <c r="Q46" s="243">
        <f t="shared" si="2"/>
      </c>
      <c r="R46" s="239" t="e">
        <f>#REF!</f>
        <v>#REF!</v>
      </c>
      <c r="S46" s="235">
        <f t="shared" si="3"/>
        <v>1</v>
      </c>
      <c r="T46" s="245">
        <f t="shared" si="4"/>
      </c>
    </row>
    <row r="47" spans="1:20" ht="15">
      <c r="A47" s="180"/>
      <c r="B47" s="184"/>
      <c r="C47" s="170"/>
      <c r="D47" s="181"/>
      <c r="E47" s="182"/>
      <c r="F47" s="183"/>
      <c r="G47" s="182"/>
      <c r="H47" s="182"/>
      <c r="I47" s="181"/>
      <c r="J47" s="181"/>
      <c r="K47" s="194">
        <f>IF(A47="","",Header!C$6*(A47-1)+K$5)</f>
      </c>
      <c r="L47" s="60"/>
      <c r="M47" s="63"/>
      <c r="N47" s="64"/>
      <c r="O47" s="64">
        <f t="shared" si="0"/>
        <v>0</v>
      </c>
      <c r="P47" s="64">
        <f t="shared" si="1"/>
      </c>
      <c r="Q47" s="243">
        <f t="shared" si="2"/>
      </c>
      <c r="R47" s="239" t="e">
        <f>#REF!</f>
        <v>#REF!</v>
      </c>
      <c r="S47" s="235">
        <f t="shared" si="3"/>
        <v>1</v>
      </c>
      <c r="T47" s="245">
        <f t="shared" si="4"/>
      </c>
    </row>
    <row r="48" spans="1:20" ht="15">
      <c r="A48" s="186"/>
      <c r="B48" s="179"/>
      <c r="C48" s="176"/>
      <c r="D48" s="176"/>
      <c r="E48" s="177"/>
      <c r="F48" s="178"/>
      <c r="G48" s="177"/>
      <c r="H48" s="177"/>
      <c r="I48" s="179"/>
      <c r="J48" s="176"/>
      <c r="K48" s="194">
        <f>IF(A48="","",Header!C$6*(A48-1)+K$5)</f>
      </c>
      <c r="L48" s="60"/>
      <c r="M48" s="63"/>
      <c r="N48" s="64"/>
      <c r="O48" s="64">
        <f t="shared" si="0"/>
        <v>0</v>
      </c>
      <c r="P48" s="64">
        <f t="shared" si="1"/>
      </c>
      <c r="Q48" s="243">
        <f t="shared" si="2"/>
      </c>
      <c r="R48" s="239" t="e">
        <f>#REF!</f>
        <v>#REF!</v>
      </c>
      <c r="S48" s="235">
        <f t="shared" si="3"/>
        <v>1</v>
      </c>
      <c r="T48" s="245">
        <f t="shared" si="4"/>
      </c>
    </row>
    <row r="49" spans="1:20" ht="15">
      <c r="A49" s="180"/>
      <c r="B49" s="184"/>
      <c r="C49" s="170"/>
      <c r="D49" s="181"/>
      <c r="E49" s="182"/>
      <c r="F49" s="183"/>
      <c r="G49" s="182"/>
      <c r="H49" s="182"/>
      <c r="I49" s="181"/>
      <c r="J49" s="181"/>
      <c r="K49" s="194">
        <f>IF(A49="","",Header!C$6*(A49-1)+K$5)</f>
      </c>
      <c r="L49" s="60"/>
      <c r="M49" s="63"/>
      <c r="N49" s="64"/>
      <c r="O49" s="64">
        <f t="shared" si="0"/>
        <v>0</v>
      </c>
      <c r="P49" s="64">
        <f t="shared" si="1"/>
      </c>
      <c r="Q49" s="243">
        <f t="shared" si="2"/>
      </c>
      <c r="R49" s="239" t="e">
        <f>#REF!</f>
        <v>#REF!</v>
      </c>
      <c r="S49" s="235">
        <f t="shared" si="3"/>
        <v>1</v>
      </c>
      <c r="T49" s="245">
        <f t="shared" si="4"/>
      </c>
    </row>
    <row r="50" spans="1:20" ht="15">
      <c r="A50" s="186"/>
      <c r="B50" s="179"/>
      <c r="C50" s="176"/>
      <c r="D50" s="176"/>
      <c r="E50" s="177"/>
      <c r="F50" s="178"/>
      <c r="G50" s="177"/>
      <c r="H50" s="177"/>
      <c r="I50" s="179"/>
      <c r="J50" s="176"/>
      <c r="K50" s="194">
        <f>IF(A50="","",Header!C$6*(A50-1)+K$5)</f>
      </c>
      <c r="L50" s="60"/>
      <c r="M50" s="63"/>
      <c r="N50" s="64"/>
      <c r="O50" s="64">
        <f t="shared" si="0"/>
        <v>0</v>
      </c>
      <c r="P50" s="64">
        <f t="shared" si="1"/>
      </c>
      <c r="Q50" s="243">
        <f t="shared" si="2"/>
      </c>
      <c r="R50" s="239" t="e">
        <f>#REF!</f>
        <v>#REF!</v>
      </c>
      <c r="S50" s="235">
        <f t="shared" si="3"/>
        <v>1</v>
      </c>
      <c r="T50" s="245">
        <f t="shared" si="4"/>
      </c>
    </row>
    <row r="51" spans="1:20" ht="15">
      <c r="A51" s="187"/>
      <c r="B51" s="184"/>
      <c r="C51" s="170"/>
      <c r="D51" s="181"/>
      <c r="E51" s="182"/>
      <c r="F51" s="183"/>
      <c r="G51" s="182"/>
      <c r="H51" s="182"/>
      <c r="I51" s="181"/>
      <c r="J51" s="181"/>
      <c r="K51" s="194">
        <f>IF(A51="","",Header!C$6*(A51-1)+K$5)</f>
      </c>
      <c r="L51" s="60"/>
      <c r="M51" s="63"/>
      <c r="N51" s="64"/>
      <c r="O51" s="64">
        <f t="shared" si="0"/>
        <v>0</v>
      </c>
      <c r="P51" s="64">
        <f t="shared" si="1"/>
      </c>
      <c r="Q51" s="243">
        <f t="shared" si="2"/>
      </c>
      <c r="R51" s="239" t="e">
        <f>#REF!</f>
        <v>#REF!</v>
      </c>
      <c r="S51" s="235">
        <f t="shared" si="3"/>
        <v>1</v>
      </c>
      <c r="T51" s="245">
        <f t="shared" si="4"/>
      </c>
    </row>
    <row r="52" spans="1:20" ht="15">
      <c r="A52" s="186"/>
      <c r="B52" s="179"/>
      <c r="C52" s="176"/>
      <c r="D52" s="176"/>
      <c r="E52" s="177"/>
      <c r="F52" s="178"/>
      <c r="G52" s="177"/>
      <c r="H52" s="177"/>
      <c r="I52" s="179"/>
      <c r="J52" s="176"/>
      <c r="K52" s="194">
        <f>IF(A52="","",Header!C$6*(A52-1)+K$5)</f>
      </c>
      <c r="L52" s="60"/>
      <c r="M52" s="63"/>
      <c r="N52" s="64"/>
      <c r="O52" s="64">
        <f t="shared" si="0"/>
        <v>0</v>
      </c>
      <c r="P52" s="64">
        <f t="shared" si="1"/>
      </c>
      <c r="Q52" s="243">
        <f t="shared" si="2"/>
      </c>
      <c r="R52" s="239" t="e">
        <f>#REF!</f>
        <v>#REF!</v>
      </c>
      <c r="S52" s="235">
        <f t="shared" si="3"/>
        <v>1</v>
      </c>
      <c r="T52" s="245">
        <f t="shared" si="4"/>
      </c>
    </row>
    <row r="53" spans="1:20" ht="15">
      <c r="A53" s="187"/>
      <c r="B53" s="184"/>
      <c r="C53" s="170"/>
      <c r="D53" s="181"/>
      <c r="E53" s="182"/>
      <c r="F53" s="182"/>
      <c r="G53" s="182"/>
      <c r="H53" s="182"/>
      <c r="I53" s="181"/>
      <c r="J53" s="181"/>
      <c r="K53" s="194">
        <f>IF(A53="","",Header!C$6*(A53-1)+K$5)</f>
      </c>
      <c r="L53" s="60"/>
      <c r="M53" s="63"/>
      <c r="N53" s="64"/>
      <c r="O53" s="64">
        <f t="shared" si="0"/>
        <v>0</v>
      </c>
      <c r="P53" s="64">
        <f t="shared" si="1"/>
      </c>
      <c r="Q53" s="243">
        <f t="shared" si="2"/>
      </c>
      <c r="R53" s="239" t="e">
        <f>#REF!</f>
        <v>#REF!</v>
      </c>
      <c r="S53" s="235">
        <f t="shared" si="3"/>
        <v>1</v>
      </c>
      <c r="T53" s="245">
        <f t="shared" si="4"/>
      </c>
    </row>
    <row r="54" spans="1:20" ht="15">
      <c r="A54" s="186"/>
      <c r="B54" s="179"/>
      <c r="C54" s="176"/>
      <c r="D54" s="176"/>
      <c r="E54" s="177"/>
      <c r="F54" s="178"/>
      <c r="G54" s="177"/>
      <c r="H54" s="177"/>
      <c r="I54" s="179"/>
      <c r="J54" s="176"/>
      <c r="K54" s="194">
        <f>IF(A54="","",Header!C$6*(A54-1)+K$5)</f>
      </c>
      <c r="L54" s="60"/>
      <c r="M54" s="63"/>
      <c r="N54" s="64"/>
      <c r="O54" s="64">
        <f t="shared" si="0"/>
        <v>0</v>
      </c>
      <c r="P54" s="64">
        <f t="shared" si="1"/>
      </c>
      <c r="Q54" s="243">
        <f t="shared" si="2"/>
      </c>
      <c r="R54" s="239" t="e">
        <f>#REF!</f>
        <v>#REF!</v>
      </c>
      <c r="S54" s="235">
        <f t="shared" si="3"/>
        <v>1</v>
      </c>
      <c r="T54" s="245">
        <f t="shared" si="4"/>
      </c>
    </row>
    <row r="55" spans="1:20" ht="15">
      <c r="A55" s="187"/>
      <c r="B55" s="184"/>
      <c r="C55" s="181"/>
      <c r="D55" s="181"/>
      <c r="E55" s="182"/>
      <c r="F55" s="182"/>
      <c r="G55" s="182"/>
      <c r="H55" s="182"/>
      <c r="I55" s="185"/>
      <c r="J55" s="188"/>
      <c r="K55" s="194">
        <f>IF(A55="","",Header!C$6*(A55-1)+K$5)</f>
      </c>
      <c r="L55" s="60"/>
      <c r="M55" s="63"/>
      <c r="N55" s="64"/>
      <c r="O55" s="64">
        <f t="shared" si="0"/>
        <v>0</v>
      </c>
      <c r="P55" s="64">
        <f t="shared" si="1"/>
      </c>
      <c r="Q55" s="243">
        <f t="shared" si="2"/>
      </c>
      <c r="R55" s="239" t="e">
        <f>#REF!</f>
        <v>#REF!</v>
      </c>
      <c r="S55" s="235">
        <f t="shared" si="3"/>
        <v>1</v>
      </c>
      <c r="T55" s="245">
        <f t="shared" si="4"/>
      </c>
    </row>
    <row r="56" spans="1:20" ht="15">
      <c r="A56" s="186"/>
      <c r="B56" s="179"/>
      <c r="C56" s="176"/>
      <c r="D56" s="176"/>
      <c r="E56" s="177"/>
      <c r="F56" s="178"/>
      <c r="G56" s="177"/>
      <c r="H56" s="177"/>
      <c r="I56" s="179"/>
      <c r="J56" s="176"/>
      <c r="K56" s="194">
        <f>IF(A56="","",Header!C$6*(A56-1)+K$5)</f>
      </c>
      <c r="L56" s="60"/>
      <c r="M56" s="63"/>
      <c r="N56" s="64"/>
      <c r="O56" s="64">
        <f t="shared" si="0"/>
        <v>0</v>
      </c>
      <c r="P56" s="64">
        <f t="shared" si="1"/>
      </c>
      <c r="Q56" s="243">
        <f t="shared" si="2"/>
      </c>
      <c r="R56" s="239" t="e">
        <f>#REF!</f>
        <v>#REF!</v>
      </c>
      <c r="S56" s="235">
        <f t="shared" si="3"/>
        <v>1</v>
      </c>
      <c r="T56" s="245">
        <f t="shared" si="4"/>
      </c>
    </row>
    <row r="57" spans="1:20" ht="15">
      <c r="A57" s="187"/>
      <c r="B57" s="184"/>
      <c r="C57" s="181"/>
      <c r="D57" s="181"/>
      <c r="E57" s="182"/>
      <c r="F57" s="182"/>
      <c r="G57" s="182"/>
      <c r="H57" s="182"/>
      <c r="I57" s="181"/>
      <c r="J57" s="188"/>
      <c r="K57" s="194">
        <f>IF(A57="","",Header!C$6*(A57-1)+K$5)</f>
      </c>
      <c r="L57" s="60"/>
      <c r="M57" s="63"/>
      <c r="N57" s="64"/>
      <c r="O57" s="64">
        <f t="shared" si="0"/>
        <v>0</v>
      </c>
      <c r="P57" s="64">
        <f t="shared" si="1"/>
      </c>
      <c r="Q57" s="243">
        <f t="shared" si="2"/>
      </c>
      <c r="R57" s="239" t="e">
        <f>#REF!</f>
        <v>#REF!</v>
      </c>
      <c r="S57" s="235">
        <f t="shared" si="3"/>
        <v>1</v>
      </c>
      <c r="T57" s="245">
        <f t="shared" si="4"/>
      </c>
    </row>
    <row r="58" spans="1:20" ht="15">
      <c r="A58" s="186"/>
      <c r="B58" s="179"/>
      <c r="C58" s="176"/>
      <c r="D58" s="176"/>
      <c r="E58" s="177"/>
      <c r="F58" s="178"/>
      <c r="G58" s="177"/>
      <c r="H58" s="177"/>
      <c r="I58" s="179"/>
      <c r="J58" s="176"/>
      <c r="K58" s="194">
        <f>IF(A58="","",Header!C$6*(A58-1)+K$5)</f>
      </c>
      <c r="L58" s="60"/>
      <c r="M58" s="63"/>
      <c r="N58" s="64"/>
      <c r="O58" s="64">
        <f t="shared" si="0"/>
        <v>0</v>
      </c>
      <c r="P58" s="64">
        <f t="shared" si="1"/>
      </c>
      <c r="Q58" s="243">
        <f t="shared" si="2"/>
      </c>
      <c r="R58" s="239" t="e">
        <f>#REF!</f>
        <v>#REF!</v>
      </c>
      <c r="S58" s="235">
        <f t="shared" si="3"/>
        <v>1</v>
      </c>
      <c r="T58" s="245">
        <f t="shared" si="4"/>
      </c>
    </row>
    <row r="59" spans="1:20" ht="15">
      <c r="A59" s="180"/>
      <c r="B59" s="184"/>
      <c r="C59" s="181"/>
      <c r="D59" s="181"/>
      <c r="E59" s="182"/>
      <c r="F59" s="189"/>
      <c r="G59" s="190"/>
      <c r="H59" s="190"/>
      <c r="I59" s="181"/>
      <c r="J59" s="188"/>
      <c r="K59" s="194">
        <f>IF(A59="","",Header!C$6*(A59-1)+K$5)</f>
      </c>
      <c r="L59" s="60"/>
      <c r="M59" s="63"/>
      <c r="N59" s="64"/>
      <c r="O59" s="64">
        <f t="shared" si="0"/>
        <v>0</v>
      </c>
      <c r="P59" s="64">
        <f t="shared" si="1"/>
      </c>
      <c r="Q59" s="243">
        <f t="shared" si="2"/>
      </c>
      <c r="R59" s="239" t="e">
        <f>#REF!</f>
        <v>#REF!</v>
      </c>
      <c r="S59" s="235">
        <f t="shared" si="3"/>
        <v>1</v>
      </c>
      <c r="T59" s="245">
        <f t="shared" si="4"/>
      </c>
    </row>
    <row r="60" spans="1:20" ht="15">
      <c r="A60" s="186"/>
      <c r="B60" s="179"/>
      <c r="C60" s="176"/>
      <c r="D60" s="176"/>
      <c r="E60" s="177"/>
      <c r="F60" s="178"/>
      <c r="G60" s="177"/>
      <c r="H60" s="177"/>
      <c r="I60" s="179"/>
      <c r="J60" s="176"/>
      <c r="K60" s="194">
        <f>IF(A60="","",Header!C$6*(A60-1)+K$5)</f>
      </c>
      <c r="L60" s="60"/>
      <c r="M60" s="63"/>
      <c r="N60" s="64"/>
      <c r="O60" s="64">
        <f t="shared" si="0"/>
        <v>0</v>
      </c>
      <c r="P60" s="64">
        <f t="shared" si="1"/>
      </c>
      <c r="Q60" s="243">
        <f t="shared" si="2"/>
      </c>
      <c r="R60" s="239" t="e">
        <f>#REF!</f>
        <v>#REF!</v>
      </c>
      <c r="S60" s="235">
        <f t="shared" si="3"/>
        <v>1</v>
      </c>
      <c r="T60" s="245">
        <f t="shared" si="4"/>
      </c>
    </row>
    <row r="61" spans="1:20" ht="15">
      <c r="A61" s="187"/>
      <c r="B61" s="184"/>
      <c r="C61" s="181"/>
      <c r="D61" s="181"/>
      <c r="E61" s="182"/>
      <c r="F61" s="182"/>
      <c r="G61" s="182"/>
      <c r="H61" s="182"/>
      <c r="I61" s="181"/>
      <c r="J61" s="188"/>
      <c r="K61" s="194">
        <f>IF(A61="","",Header!C$6*(A61-1)+K$5)</f>
      </c>
      <c r="L61" s="60"/>
      <c r="M61" s="63"/>
      <c r="N61" s="64"/>
      <c r="O61" s="64">
        <f t="shared" si="0"/>
        <v>0</v>
      </c>
      <c r="P61" s="64">
        <f t="shared" si="1"/>
      </c>
      <c r="Q61" s="243">
        <f t="shared" si="2"/>
      </c>
      <c r="R61" s="239" t="e">
        <f>#REF!</f>
        <v>#REF!</v>
      </c>
      <c r="S61" s="235">
        <f t="shared" si="3"/>
        <v>1</v>
      </c>
      <c r="T61" s="245">
        <f t="shared" si="4"/>
      </c>
    </row>
    <row r="62" spans="1:20" ht="15">
      <c r="A62" s="186"/>
      <c r="B62" s="179"/>
      <c r="C62" s="176"/>
      <c r="D62" s="176"/>
      <c r="E62" s="177"/>
      <c r="F62" s="178"/>
      <c r="G62" s="177"/>
      <c r="H62" s="177"/>
      <c r="I62" s="179"/>
      <c r="J62" s="176"/>
      <c r="K62" s="194">
        <f>IF(A62="","",Header!C$6*(A62-1)+K$5)</f>
      </c>
      <c r="L62" s="60"/>
      <c r="M62" s="63"/>
      <c r="N62" s="64"/>
      <c r="O62" s="64">
        <f t="shared" si="0"/>
        <v>0</v>
      </c>
      <c r="P62" s="64">
        <f t="shared" si="1"/>
      </c>
      <c r="Q62" s="243">
        <f t="shared" si="2"/>
      </c>
      <c r="R62" s="239" t="e">
        <f>#REF!</f>
        <v>#REF!</v>
      </c>
      <c r="S62" s="235">
        <f t="shared" si="3"/>
        <v>1</v>
      </c>
      <c r="T62" s="245">
        <f t="shared" si="4"/>
      </c>
    </row>
    <row r="63" spans="1:20" ht="15">
      <c r="A63" s="187"/>
      <c r="B63" s="184"/>
      <c r="C63" s="181"/>
      <c r="D63" s="181"/>
      <c r="E63" s="182"/>
      <c r="F63" s="182"/>
      <c r="G63" s="182"/>
      <c r="H63" s="182"/>
      <c r="I63" s="181"/>
      <c r="J63" s="188"/>
      <c r="K63" s="194">
        <f>IF(A63="","",Header!C$6*(A63-1)+K$5)</f>
      </c>
      <c r="L63" s="60"/>
      <c r="M63" s="63"/>
      <c r="N63" s="64"/>
      <c r="O63" s="64">
        <f t="shared" si="0"/>
        <v>0</v>
      </c>
      <c r="P63" s="64">
        <f t="shared" si="1"/>
      </c>
      <c r="Q63" s="243">
        <f t="shared" si="2"/>
      </c>
      <c r="R63" s="239" t="e">
        <f>#REF!</f>
        <v>#REF!</v>
      </c>
      <c r="S63" s="235">
        <f t="shared" si="3"/>
        <v>1</v>
      </c>
      <c r="T63" s="245">
        <f t="shared" si="4"/>
      </c>
    </row>
    <row r="64" spans="1:20" ht="15">
      <c r="A64" s="186"/>
      <c r="B64" s="179"/>
      <c r="C64" s="176"/>
      <c r="D64" s="176"/>
      <c r="E64" s="177"/>
      <c r="F64" s="178"/>
      <c r="G64" s="177"/>
      <c r="H64" s="177"/>
      <c r="I64" s="179"/>
      <c r="J64" s="176"/>
      <c r="K64" s="194">
        <f>IF(A64="","",Header!C$6*(A64-1)+K$5)</f>
      </c>
      <c r="L64" s="60"/>
      <c r="M64" s="63"/>
      <c r="N64" s="64"/>
      <c r="O64" s="64">
        <f t="shared" si="0"/>
        <v>0</v>
      </c>
      <c r="P64" s="64">
        <f t="shared" si="1"/>
      </c>
      <c r="Q64" s="243">
        <f t="shared" si="2"/>
      </c>
      <c r="R64" s="239" t="e">
        <f>#REF!</f>
        <v>#REF!</v>
      </c>
      <c r="S64" s="235">
        <f t="shared" si="3"/>
        <v>1</v>
      </c>
      <c r="T64" s="245">
        <f t="shared" si="4"/>
      </c>
    </row>
    <row r="65" spans="1:20" ht="15">
      <c r="A65" s="187"/>
      <c r="B65" s="184"/>
      <c r="C65" s="181"/>
      <c r="D65" s="181"/>
      <c r="E65" s="182"/>
      <c r="F65" s="182"/>
      <c r="G65" s="182"/>
      <c r="H65" s="182"/>
      <c r="I65" s="181"/>
      <c r="J65" s="191"/>
      <c r="K65" s="194">
        <f>IF(A65="","",Header!C$6*(A65-1)+K$5)</f>
      </c>
      <c r="L65" s="60"/>
      <c r="M65" s="63"/>
      <c r="N65" s="64"/>
      <c r="O65" s="64">
        <f t="shared" si="0"/>
        <v>0</v>
      </c>
      <c r="P65" s="64">
        <f t="shared" si="1"/>
      </c>
      <c r="Q65" s="243">
        <f t="shared" si="2"/>
      </c>
      <c r="R65" s="239" t="e">
        <f>#REF!</f>
        <v>#REF!</v>
      </c>
      <c r="S65" s="235">
        <f t="shared" si="3"/>
        <v>1</v>
      </c>
      <c r="T65" s="245">
        <f t="shared" si="4"/>
      </c>
    </row>
    <row r="66" spans="1:20" ht="15">
      <c r="A66" s="186"/>
      <c r="B66" s="179"/>
      <c r="C66" s="176"/>
      <c r="D66" s="176"/>
      <c r="E66" s="177"/>
      <c r="F66" s="178"/>
      <c r="G66" s="177"/>
      <c r="H66" s="177"/>
      <c r="I66" s="179"/>
      <c r="J66" s="176"/>
      <c r="K66" s="194">
        <f>IF(A66="","",Header!C$6*(A66-1)+K$5)</f>
      </c>
      <c r="L66" s="60"/>
      <c r="M66" s="63"/>
      <c r="N66" s="64"/>
      <c r="O66" s="64">
        <f t="shared" si="0"/>
        <v>0</v>
      </c>
      <c r="P66" s="64">
        <f t="shared" si="1"/>
      </c>
      <c r="Q66" s="243">
        <f t="shared" si="2"/>
      </c>
      <c r="R66" s="239" t="e">
        <f>#REF!</f>
        <v>#REF!</v>
      </c>
      <c r="S66" s="235">
        <f t="shared" si="3"/>
        <v>1</v>
      </c>
      <c r="T66" s="245">
        <f t="shared" si="4"/>
      </c>
    </row>
    <row r="67" spans="1:20" ht="15">
      <c r="A67" s="187"/>
      <c r="B67" s="184"/>
      <c r="C67" s="181"/>
      <c r="D67" s="181"/>
      <c r="E67" s="182"/>
      <c r="F67" s="182"/>
      <c r="G67" s="182"/>
      <c r="H67" s="182"/>
      <c r="I67" s="181"/>
      <c r="J67" s="188"/>
      <c r="K67" s="194">
        <f>IF(A67="","",Header!C$6*(A67-1)+K$5)</f>
      </c>
      <c r="L67" s="60"/>
      <c r="M67" s="63"/>
      <c r="N67" s="64"/>
      <c r="O67" s="64">
        <f t="shared" si="0"/>
        <v>0</v>
      </c>
      <c r="P67" s="64">
        <f t="shared" si="1"/>
      </c>
      <c r="Q67" s="243">
        <f t="shared" si="2"/>
      </c>
      <c r="R67" s="239" t="e">
        <f>#REF!</f>
        <v>#REF!</v>
      </c>
      <c r="S67" s="235">
        <f t="shared" si="3"/>
        <v>1</v>
      </c>
      <c r="T67" s="245">
        <f t="shared" si="4"/>
      </c>
    </row>
    <row r="68" spans="1:20" ht="15">
      <c r="A68" s="186"/>
      <c r="B68" s="179"/>
      <c r="C68" s="176"/>
      <c r="D68" s="176"/>
      <c r="E68" s="177"/>
      <c r="F68" s="178"/>
      <c r="G68" s="177"/>
      <c r="H68" s="177"/>
      <c r="I68" s="179"/>
      <c r="J68" s="176"/>
      <c r="K68" s="194">
        <f>IF(A68="","",Header!C$6*(A68-1)+K$5)</f>
      </c>
      <c r="L68" s="60"/>
      <c r="M68" s="63"/>
      <c r="N68" s="64"/>
      <c r="O68" s="64">
        <f aca="true" t="shared" si="5" ref="O68:O131">IF(M68="",N68,M68)</f>
        <v>0</v>
      </c>
      <c r="P68" s="64">
        <f aca="true" t="shared" si="6" ref="P68:P131">IF($O68="cs",1,IF($O68="cu",2,IF($O68="us",3,IF($O68="uu",4,""))))</f>
      </c>
      <c r="Q68" s="243">
        <f t="shared" si="2"/>
      </c>
      <c r="R68" s="239" t="e">
        <f>#REF!</f>
        <v>#REF!</v>
      </c>
      <c r="S68" s="235">
        <f t="shared" si="3"/>
        <v>1</v>
      </c>
      <c r="T68" s="245">
        <f t="shared" si="4"/>
      </c>
    </row>
    <row r="69" spans="1:20" ht="15">
      <c r="A69" s="187"/>
      <c r="B69" s="184"/>
      <c r="C69" s="181"/>
      <c r="D69" s="181"/>
      <c r="E69" s="182"/>
      <c r="F69" s="182"/>
      <c r="G69" s="182"/>
      <c r="H69" s="182"/>
      <c r="I69" s="181"/>
      <c r="J69" s="188"/>
      <c r="K69" s="194">
        <f>IF(A69="","",Header!C$6*(A69-1)+K$5)</f>
      </c>
      <c r="L69" s="60"/>
      <c r="M69" s="63"/>
      <c r="N69" s="64"/>
      <c r="O69" s="64">
        <f t="shared" si="5"/>
        <v>0</v>
      </c>
      <c r="P69" s="64">
        <f t="shared" si="6"/>
      </c>
      <c r="Q69" s="243">
        <f aca="true" t="shared" si="7" ref="Q69:Q132">IF(A69="","",A69)</f>
      </c>
      <c r="R69" s="239" t="e">
        <f>#REF!</f>
        <v>#REF!</v>
      </c>
      <c r="S69" s="235">
        <f t="shared" si="3"/>
        <v>1</v>
      </c>
      <c r="T69" s="245">
        <f t="shared" si="4"/>
      </c>
    </row>
    <row r="70" spans="1:20" ht="15">
      <c r="A70" s="186"/>
      <c r="B70" s="179"/>
      <c r="C70" s="176"/>
      <c r="D70" s="176"/>
      <c r="E70" s="177"/>
      <c r="F70" s="178"/>
      <c r="G70" s="177"/>
      <c r="H70" s="177"/>
      <c r="I70" s="179"/>
      <c r="J70" s="176"/>
      <c r="K70" s="194">
        <f>IF(A70="","",Header!C$6*(A70-1)+K$5)</f>
      </c>
      <c r="L70" s="60"/>
      <c r="M70" s="63"/>
      <c r="N70" s="64"/>
      <c r="O70" s="64">
        <f t="shared" si="5"/>
        <v>0</v>
      </c>
      <c r="P70" s="64">
        <f t="shared" si="6"/>
      </c>
      <c r="Q70" s="243">
        <f t="shared" si="7"/>
      </c>
      <c r="R70" s="239" t="e">
        <f>#REF!</f>
        <v>#REF!</v>
      </c>
      <c r="S70" s="235">
        <f aca="true" t="shared" si="8" ref="S70:S133">IF(A70&gt;A69,A70,S69)</f>
        <v>1</v>
      </c>
      <c r="T70" s="245">
        <f aca="true" t="shared" si="9" ref="T70:T133">IF(Q70&lt;&gt;"",SUMIF(S$1:S$65536,Q70,R$1:R$65536),"")</f>
      </c>
    </row>
    <row r="71" spans="1:20" ht="15">
      <c r="A71" s="187"/>
      <c r="B71" s="184"/>
      <c r="C71" s="170"/>
      <c r="D71" s="181"/>
      <c r="E71" s="182"/>
      <c r="F71" s="182"/>
      <c r="G71" s="182"/>
      <c r="H71" s="182"/>
      <c r="I71" s="181"/>
      <c r="J71" s="188"/>
      <c r="K71" s="194">
        <f>IF(A71="","",Header!C$6*(A71-1)+K$5)</f>
      </c>
      <c r="L71" s="60"/>
      <c r="M71" s="63"/>
      <c r="N71" s="64"/>
      <c r="O71" s="64">
        <f t="shared" si="5"/>
        <v>0</v>
      </c>
      <c r="P71" s="64">
        <f t="shared" si="6"/>
      </c>
      <c r="Q71" s="243">
        <f t="shared" si="7"/>
      </c>
      <c r="R71" s="239" t="e">
        <f>#REF!</f>
        <v>#REF!</v>
      </c>
      <c r="S71" s="235">
        <f t="shared" si="8"/>
        <v>1</v>
      </c>
      <c r="T71" s="245">
        <f t="shared" si="9"/>
      </c>
    </row>
    <row r="72" spans="1:20" ht="15">
      <c r="A72" s="186"/>
      <c r="B72" s="179"/>
      <c r="C72" s="176"/>
      <c r="D72" s="176"/>
      <c r="E72" s="177"/>
      <c r="F72" s="178"/>
      <c r="G72" s="177"/>
      <c r="H72" s="177"/>
      <c r="I72" s="179"/>
      <c r="J72" s="176"/>
      <c r="K72" s="194">
        <f>IF(A72="","",Header!C$6*(A72-1)+K$5)</f>
      </c>
      <c r="L72" s="60"/>
      <c r="M72" s="63"/>
      <c r="N72" s="64"/>
      <c r="O72" s="64">
        <f t="shared" si="5"/>
        <v>0</v>
      </c>
      <c r="P72" s="64">
        <f t="shared" si="6"/>
      </c>
      <c r="Q72" s="243">
        <f t="shared" si="7"/>
      </c>
      <c r="R72" s="239" t="e">
        <f>#REF!</f>
        <v>#REF!</v>
      </c>
      <c r="S72" s="235">
        <f t="shared" si="8"/>
        <v>1</v>
      </c>
      <c r="T72" s="245">
        <f t="shared" si="9"/>
      </c>
    </row>
    <row r="73" spans="1:20" ht="15">
      <c r="A73" s="187"/>
      <c r="B73" s="184"/>
      <c r="C73" s="181"/>
      <c r="D73" s="181"/>
      <c r="E73" s="182"/>
      <c r="F73" s="182"/>
      <c r="G73" s="182"/>
      <c r="H73" s="182"/>
      <c r="I73" s="181"/>
      <c r="J73" s="188"/>
      <c r="K73" s="194">
        <f>IF(A73="","",Header!C$6*(A73-1)+K$5)</f>
      </c>
      <c r="L73" s="60"/>
      <c r="M73" s="63"/>
      <c r="N73" s="64"/>
      <c r="O73" s="64">
        <f t="shared" si="5"/>
        <v>0</v>
      </c>
      <c r="P73" s="64">
        <f t="shared" si="6"/>
      </c>
      <c r="Q73" s="243">
        <f t="shared" si="7"/>
      </c>
      <c r="R73" s="239" t="e">
        <f>#REF!</f>
        <v>#REF!</v>
      </c>
      <c r="S73" s="235">
        <f t="shared" si="8"/>
        <v>1</v>
      </c>
      <c r="T73" s="245">
        <f t="shared" si="9"/>
      </c>
    </row>
    <row r="74" spans="1:20" ht="15">
      <c r="A74" s="186"/>
      <c r="B74" s="179"/>
      <c r="C74" s="176"/>
      <c r="D74" s="176"/>
      <c r="E74" s="177"/>
      <c r="F74" s="178"/>
      <c r="G74" s="177"/>
      <c r="H74" s="177"/>
      <c r="I74" s="179"/>
      <c r="J74" s="176"/>
      <c r="K74" s="194">
        <f>IF(A74="","",Header!C$6*(A74-1)+K$5)</f>
      </c>
      <c r="L74" s="60"/>
      <c r="M74" s="63"/>
      <c r="N74" s="64"/>
      <c r="O74" s="64">
        <f t="shared" si="5"/>
        <v>0</v>
      </c>
      <c r="P74" s="64">
        <f t="shared" si="6"/>
      </c>
      <c r="Q74" s="243">
        <f t="shared" si="7"/>
      </c>
      <c r="R74" s="239" t="e">
        <f>#REF!</f>
        <v>#REF!</v>
      </c>
      <c r="S74" s="235">
        <f t="shared" si="8"/>
        <v>1</v>
      </c>
      <c r="T74" s="245">
        <f t="shared" si="9"/>
      </c>
    </row>
    <row r="75" spans="1:20" ht="15">
      <c r="A75" s="187"/>
      <c r="B75" s="184"/>
      <c r="C75" s="181"/>
      <c r="D75" s="181"/>
      <c r="E75" s="182"/>
      <c r="F75" s="182"/>
      <c r="G75" s="182"/>
      <c r="H75" s="182"/>
      <c r="I75" s="181"/>
      <c r="J75" s="192"/>
      <c r="K75" s="194">
        <f>IF(A75="","",Header!C$6*(A75-1)+K$5)</f>
      </c>
      <c r="L75" s="60"/>
      <c r="M75" s="63"/>
      <c r="N75" s="64"/>
      <c r="O75" s="64">
        <f t="shared" si="5"/>
        <v>0</v>
      </c>
      <c r="P75" s="64">
        <f t="shared" si="6"/>
      </c>
      <c r="Q75" s="243">
        <f t="shared" si="7"/>
      </c>
      <c r="R75" s="239" t="e">
        <f>#REF!</f>
        <v>#REF!</v>
      </c>
      <c r="S75" s="235">
        <f t="shared" si="8"/>
        <v>1</v>
      </c>
      <c r="T75" s="245">
        <f t="shared" si="9"/>
      </c>
    </row>
    <row r="76" spans="1:20" ht="15">
      <c r="A76" s="186"/>
      <c r="B76" s="179"/>
      <c r="C76" s="176"/>
      <c r="D76" s="176"/>
      <c r="E76" s="177"/>
      <c r="F76" s="178"/>
      <c r="G76" s="177"/>
      <c r="H76" s="177"/>
      <c r="I76" s="179"/>
      <c r="J76" s="176"/>
      <c r="K76" s="194">
        <f>IF(A76="","",Header!C$6*(A76-1)+K$5)</f>
      </c>
      <c r="L76" s="60"/>
      <c r="M76" s="63"/>
      <c r="N76" s="64"/>
      <c r="O76" s="64">
        <f t="shared" si="5"/>
        <v>0</v>
      </c>
      <c r="P76" s="64">
        <f t="shared" si="6"/>
      </c>
      <c r="Q76" s="243">
        <f t="shared" si="7"/>
      </c>
      <c r="R76" s="239" t="e">
        <f>#REF!</f>
        <v>#REF!</v>
      </c>
      <c r="S76" s="235">
        <f t="shared" si="8"/>
        <v>1</v>
      </c>
      <c r="T76" s="245">
        <f t="shared" si="9"/>
      </c>
    </row>
    <row r="77" spans="1:20" ht="15">
      <c r="A77" s="187"/>
      <c r="B77" s="181"/>
      <c r="C77" s="181"/>
      <c r="D77" s="181"/>
      <c r="E77" s="182"/>
      <c r="F77" s="182"/>
      <c r="G77" s="182"/>
      <c r="H77" s="182"/>
      <c r="I77" s="181"/>
      <c r="J77" s="188"/>
      <c r="K77" s="194">
        <f>IF(A77="","",Header!C$6*(A77-1)+K$5)</f>
      </c>
      <c r="L77" s="60"/>
      <c r="M77" s="63"/>
      <c r="N77" s="64"/>
      <c r="O77" s="64">
        <f t="shared" si="5"/>
        <v>0</v>
      </c>
      <c r="P77" s="64">
        <f t="shared" si="6"/>
      </c>
      <c r="Q77" s="243">
        <f t="shared" si="7"/>
      </c>
      <c r="R77" s="239" t="e">
        <f>#REF!</f>
        <v>#REF!</v>
      </c>
      <c r="S77" s="235">
        <f t="shared" si="8"/>
        <v>1</v>
      </c>
      <c r="T77" s="245">
        <f t="shared" si="9"/>
      </c>
    </row>
    <row r="78" spans="1:20" ht="15">
      <c r="A78" s="186"/>
      <c r="B78" s="179"/>
      <c r="C78" s="176"/>
      <c r="D78" s="176"/>
      <c r="E78" s="177"/>
      <c r="F78" s="178"/>
      <c r="G78" s="177"/>
      <c r="H78" s="177"/>
      <c r="I78" s="179"/>
      <c r="J78" s="176"/>
      <c r="K78" s="194">
        <f>IF(A78="","",Header!C$6*(A78-1)+K$5)</f>
      </c>
      <c r="L78" s="60"/>
      <c r="M78" s="63"/>
      <c r="N78" s="64"/>
      <c r="O78" s="64">
        <f t="shared" si="5"/>
        <v>0</v>
      </c>
      <c r="P78" s="64">
        <f t="shared" si="6"/>
      </c>
      <c r="Q78" s="243">
        <f t="shared" si="7"/>
      </c>
      <c r="R78" s="239" t="e">
        <f>#REF!</f>
        <v>#REF!</v>
      </c>
      <c r="S78" s="235">
        <f t="shared" si="8"/>
        <v>1</v>
      </c>
      <c r="T78" s="245">
        <f t="shared" si="9"/>
      </c>
    </row>
    <row r="79" spans="1:20" ht="15">
      <c r="A79" s="180"/>
      <c r="B79" s="184"/>
      <c r="C79" s="170"/>
      <c r="D79" s="181"/>
      <c r="E79" s="182"/>
      <c r="F79" s="183"/>
      <c r="G79" s="182"/>
      <c r="H79" s="182"/>
      <c r="I79" s="185"/>
      <c r="J79" s="181"/>
      <c r="K79" s="194">
        <f>IF(A79="","",Header!C$6*(A79-1)+K$5)</f>
      </c>
      <c r="L79" s="60"/>
      <c r="M79" s="63"/>
      <c r="N79" s="64"/>
      <c r="O79" s="64">
        <f t="shared" si="5"/>
        <v>0</v>
      </c>
      <c r="P79" s="64">
        <f t="shared" si="6"/>
      </c>
      <c r="Q79" s="243">
        <f t="shared" si="7"/>
      </c>
      <c r="R79" s="239" t="e">
        <f>#REF!</f>
        <v>#REF!</v>
      </c>
      <c r="S79" s="235">
        <f t="shared" si="8"/>
        <v>1</v>
      </c>
      <c r="T79" s="245">
        <f t="shared" si="9"/>
      </c>
    </row>
    <row r="80" spans="1:20" ht="15">
      <c r="A80" s="186"/>
      <c r="B80" s="179"/>
      <c r="C80" s="176"/>
      <c r="D80" s="176"/>
      <c r="E80" s="177"/>
      <c r="F80" s="178"/>
      <c r="G80" s="177"/>
      <c r="H80" s="177"/>
      <c r="I80" s="179"/>
      <c r="J80" s="176"/>
      <c r="K80" s="194">
        <f>IF(A80="","",Header!C$6*(A80-1)+K$5)</f>
      </c>
      <c r="L80" s="60"/>
      <c r="M80" s="63"/>
      <c r="N80" s="64"/>
      <c r="O80" s="64">
        <f t="shared" si="5"/>
        <v>0</v>
      </c>
      <c r="P80" s="64">
        <f t="shared" si="6"/>
      </c>
      <c r="Q80" s="243">
        <f t="shared" si="7"/>
      </c>
      <c r="R80" s="239" t="e">
        <f>#REF!</f>
        <v>#REF!</v>
      </c>
      <c r="S80" s="235">
        <f t="shared" si="8"/>
        <v>1</v>
      </c>
      <c r="T80" s="245">
        <f t="shared" si="9"/>
      </c>
    </row>
    <row r="81" spans="1:20" ht="15">
      <c r="A81" s="180"/>
      <c r="B81" s="184"/>
      <c r="C81" s="170"/>
      <c r="D81" s="181"/>
      <c r="E81" s="182"/>
      <c r="F81" s="183"/>
      <c r="G81" s="182"/>
      <c r="H81" s="182"/>
      <c r="I81" s="181"/>
      <c r="J81" s="181"/>
      <c r="K81" s="194">
        <f>IF(A81="","",Header!C$6*(A81-1)+K$5)</f>
      </c>
      <c r="L81" s="60"/>
      <c r="M81" s="63"/>
      <c r="N81" s="64"/>
      <c r="O81" s="64">
        <f t="shared" si="5"/>
        <v>0</v>
      </c>
      <c r="P81" s="64">
        <f t="shared" si="6"/>
      </c>
      <c r="Q81" s="243">
        <f t="shared" si="7"/>
      </c>
      <c r="R81" s="239" t="e">
        <f>#REF!</f>
        <v>#REF!</v>
      </c>
      <c r="S81" s="235">
        <f t="shared" si="8"/>
        <v>1</v>
      </c>
      <c r="T81" s="245">
        <f t="shared" si="9"/>
      </c>
    </row>
    <row r="82" spans="1:20" ht="15">
      <c r="A82" s="186"/>
      <c r="B82" s="179"/>
      <c r="C82" s="176"/>
      <c r="D82" s="176"/>
      <c r="E82" s="177"/>
      <c r="F82" s="178"/>
      <c r="G82" s="177"/>
      <c r="H82" s="177"/>
      <c r="I82" s="179"/>
      <c r="J82" s="176"/>
      <c r="K82" s="194">
        <f>IF(A82="","",Header!C$6*(A82-1)+K$5)</f>
      </c>
      <c r="L82" s="60"/>
      <c r="M82" s="63"/>
      <c r="N82" s="64"/>
      <c r="O82" s="64">
        <f t="shared" si="5"/>
        <v>0</v>
      </c>
      <c r="P82" s="64">
        <f t="shared" si="6"/>
      </c>
      <c r="Q82" s="243">
        <f t="shared" si="7"/>
      </c>
      <c r="R82" s="239" t="e">
        <f>#REF!</f>
        <v>#REF!</v>
      </c>
      <c r="S82" s="235">
        <f t="shared" si="8"/>
        <v>1</v>
      </c>
      <c r="T82" s="245">
        <f t="shared" si="9"/>
      </c>
    </row>
    <row r="83" spans="1:20" ht="15">
      <c r="A83" s="180"/>
      <c r="B83" s="184"/>
      <c r="C83" s="170"/>
      <c r="D83" s="181"/>
      <c r="E83" s="182"/>
      <c r="F83" s="183"/>
      <c r="G83" s="182"/>
      <c r="H83" s="182"/>
      <c r="I83" s="181"/>
      <c r="J83" s="181"/>
      <c r="K83" s="194">
        <f>IF(A83="","",Header!C$6*(A83-1)+K$5)</f>
      </c>
      <c r="L83" s="60"/>
      <c r="M83" s="63"/>
      <c r="N83" s="64"/>
      <c r="O83" s="64">
        <f t="shared" si="5"/>
        <v>0</v>
      </c>
      <c r="P83" s="64">
        <f t="shared" si="6"/>
      </c>
      <c r="Q83" s="243">
        <f t="shared" si="7"/>
      </c>
      <c r="R83" s="239" t="e">
        <f>#REF!</f>
        <v>#REF!</v>
      </c>
      <c r="S83" s="235">
        <f t="shared" si="8"/>
        <v>1</v>
      </c>
      <c r="T83" s="245">
        <f t="shared" si="9"/>
      </c>
    </row>
    <row r="84" spans="1:20" ht="15">
      <c r="A84" s="186"/>
      <c r="B84" s="179"/>
      <c r="C84" s="176"/>
      <c r="D84" s="176"/>
      <c r="E84" s="177"/>
      <c r="F84" s="178"/>
      <c r="G84" s="177"/>
      <c r="H84" s="177"/>
      <c r="I84" s="179"/>
      <c r="J84" s="176"/>
      <c r="K84" s="194">
        <f>IF(A84="","",Header!C$6*(A84-1)+K$5)</f>
      </c>
      <c r="L84" s="60"/>
      <c r="M84" s="63"/>
      <c r="N84" s="64"/>
      <c r="O84" s="64">
        <f t="shared" si="5"/>
        <v>0</v>
      </c>
      <c r="P84" s="64">
        <f t="shared" si="6"/>
      </c>
      <c r="Q84" s="243">
        <f t="shared" si="7"/>
      </c>
      <c r="R84" s="239" t="e">
        <f>#REF!</f>
        <v>#REF!</v>
      </c>
      <c r="S84" s="235">
        <f t="shared" si="8"/>
        <v>1</v>
      </c>
      <c r="T84" s="245">
        <f t="shared" si="9"/>
      </c>
    </row>
    <row r="85" spans="1:20" ht="15">
      <c r="A85" s="180"/>
      <c r="B85" s="184"/>
      <c r="C85" s="170"/>
      <c r="D85" s="181"/>
      <c r="E85" s="182"/>
      <c r="F85" s="183"/>
      <c r="G85" s="182"/>
      <c r="H85" s="182"/>
      <c r="I85" s="181"/>
      <c r="J85" s="181"/>
      <c r="K85" s="194">
        <f>IF(A85="","",Header!C$6*(A85-1)+K$5)</f>
      </c>
      <c r="L85" s="60"/>
      <c r="M85" s="63"/>
      <c r="N85" s="64"/>
      <c r="O85" s="64">
        <f t="shared" si="5"/>
        <v>0</v>
      </c>
      <c r="P85" s="64">
        <f t="shared" si="6"/>
      </c>
      <c r="Q85" s="243">
        <f t="shared" si="7"/>
      </c>
      <c r="R85" s="239" t="e">
        <f>#REF!</f>
        <v>#REF!</v>
      </c>
      <c r="S85" s="235">
        <f t="shared" si="8"/>
        <v>1</v>
      </c>
      <c r="T85" s="245">
        <f t="shared" si="9"/>
      </c>
    </row>
    <row r="86" spans="1:20" ht="15">
      <c r="A86" s="186"/>
      <c r="B86" s="179"/>
      <c r="C86" s="176"/>
      <c r="D86" s="176"/>
      <c r="E86" s="177"/>
      <c r="F86" s="178"/>
      <c r="G86" s="177"/>
      <c r="H86" s="177"/>
      <c r="I86" s="179"/>
      <c r="J86" s="176"/>
      <c r="K86" s="194">
        <f>IF(A86="","",Header!C$6*(A86-1)+K$5)</f>
      </c>
      <c r="L86" s="60"/>
      <c r="M86" s="63"/>
      <c r="N86" s="64"/>
      <c r="O86" s="64">
        <f t="shared" si="5"/>
        <v>0</v>
      </c>
      <c r="P86" s="64">
        <f t="shared" si="6"/>
      </c>
      <c r="Q86" s="243">
        <f t="shared" si="7"/>
      </c>
      <c r="R86" s="239" t="e">
        <f>#REF!</f>
        <v>#REF!</v>
      </c>
      <c r="S86" s="235">
        <f t="shared" si="8"/>
        <v>1</v>
      </c>
      <c r="T86" s="245">
        <f t="shared" si="9"/>
      </c>
    </row>
    <row r="87" spans="1:20" ht="15">
      <c r="A87" s="187"/>
      <c r="B87" s="184"/>
      <c r="C87" s="170"/>
      <c r="D87" s="181"/>
      <c r="E87" s="182"/>
      <c r="F87" s="183"/>
      <c r="G87" s="182"/>
      <c r="H87" s="182"/>
      <c r="I87" s="181"/>
      <c r="J87" s="181"/>
      <c r="K87" s="194">
        <f>IF(A87="","",Header!C$6*(A87-1)+K$5)</f>
      </c>
      <c r="L87" s="60"/>
      <c r="M87" s="63"/>
      <c r="N87" s="64"/>
      <c r="O87" s="64">
        <f t="shared" si="5"/>
        <v>0</v>
      </c>
      <c r="P87" s="64">
        <f t="shared" si="6"/>
      </c>
      <c r="Q87" s="243">
        <f t="shared" si="7"/>
      </c>
      <c r="R87" s="239" t="e">
        <f>#REF!</f>
        <v>#REF!</v>
      </c>
      <c r="S87" s="235">
        <f t="shared" si="8"/>
        <v>1</v>
      </c>
      <c r="T87" s="245">
        <f t="shared" si="9"/>
      </c>
    </row>
    <row r="88" spans="1:20" ht="15">
      <c r="A88" s="186"/>
      <c r="B88" s="179"/>
      <c r="C88" s="176"/>
      <c r="D88" s="176"/>
      <c r="E88" s="177"/>
      <c r="F88" s="178"/>
      <c r="G88" s="177"/>
      <c r="H88" s="177"/>
      <c r="I88" s="179"/>
      <c r="J88" s="176"/>
      <c r="K88" s="194">
        <f>IF(A88="","",Header!C$6*(A88-1)+K$5)</f>
      </c>
      <c r="L88" s="60"/>
      <c r="M88" s="63"/>
      <c r="N88" s="64"/>
      <c r="O88" s="64">
        <f t="shared" si="5"/>
        <v>0</v>
      </c>
      <c r="P88" s="64">
        <f t="shared" si="6"/>
      </c>
      <c r="Q88" s="243">
        <f t="shared" si="7"/>
      </c>
      <c r="R88" s="239" t="e">
        <f>#REF!</f>
        <v>#REF!</v>
      </c>
      <c r="S88" s="235">
        <f t="shared" si="8"/>
        <v>1</v>
      </c>
      <c r="T88" s="245">
        <f t="shared" si="9"/>
      </c>
    </row>
    <row r="89" spans="1:20" ht="15">
      <c r="A89" s="187"/>
      <c r="B89" s="184"/>
      <c r="C89" s="170"/>
      <c r="D89" s="181"/>
      <c r="E89" s="182"/>
      <c r="F89" s="182"/>
      <c r="G89" s="182"/>
      <c r="H89" s="182"/>
      <c r="I89" s="181"/>
      <c r="J89" s="181"/>
      <c r="K89" s="194">
        <f>IF(A89="","",Header!C$6*(A89-1)+K$5)</f>
      </c>
      <c r="L89" s="60"/>
      <c r="M89" s="63"/>
      <c r="N89" s="64"/>
      <c r="O89" s="64">
        <f t="shared" si="5"/>
        <v>0</v>
      </c>
      <c r="P89" s="64">
        <f t="shared" si="6"/>
      </c>
      <c r="Q89" s="243">
        <f t="shared" si="7"/>
      </c>
      <c r="R89" s="239" t="e">
        <f>#REF!</f>
        <v>#REF!</v>
      </c>
      <c r="S89" s="235">
        <f t="shared" si="8"/>
        <v>1</v>
      </c>
      <c r="T89" s="245">
        <f t="shared" si="9"/>
      </c>
    </row>
    <row r="90" spans="1:20" ht="15">
      <c r="A90" s="186"/>
      <c r="B90" s="179"/>
      <c r="C90" s="176"/>
      <c r="D90" s="176"/>
      <c r="E90" s="177"/>
      <c r="F90" s="178"/>
      <c r="G90" s="177"/>
      <c r="H90" s="177"/>
      <c r="I90" s="179"/>
      <c r="J90" s="176"/>
      <c r="K90" s="194">
        <f>IF(A90="","",Header!C$6*(A90-1)+K$5)</f>
      </c>
      <c r="L90" s="60"/>
      <c r="M90" s="63"/>
      <c r="N90" s="64"/>
      <c r="O90" s="64">
        <f t="shared" si="5"/>
        <v>0</v>
      </c>
      <c r="P90" s="64">
        <f t="shared" si="6"/>
      </c>
      <c r="Q90" s="243">
        <f t="shared" si="7"/>
      </c>
      <c r="R90" s="239" t="e">
        <f>#REF!</f>
        <v>#REF!</v>
      </c>
      <c r="S90" s="235">
        <f t="shared" si="8"/>
        <v>1</v>
      </c>
      <c r="T90" s="245">
        <f t="shared" si="9"/>
      </c>
    </row>
    <row r="91" spans="1:20" ht="15">
      <c r="A91" s="187"/>
      <c r="B91" s="184"/>
      <c r="C91" s="181"/>
      <c r="D91" s="181"/>
      <c r="E91" s="182"/>
      <c r="F91" s="182"/>
      <c r="G91" s="182"/>
      <c r="H91" s="182"/>
      <c r="I91" s="185"/>
      <c r="J91" s="188"/>
      <c r="K91" s="194">
        <f>IF(A91="","",Header!C$6*(A91-1)+K$5)</f>
      </c>
      <c r="L91" s="60"/>
      <c r="M91" s="63"/>
      <c r="N91" s="64"/>
      <c r="O91" s="64">
        <f t="shared" si="5"/>
        <v>0</v>
      </c>
      <c r="P91" s="64">
        <f t="shared" si="6"/>
      </c>
      <c r="Q91" s="243">
        <f t="shared" si="7"/>
      </c>
      <c r="R91" s="239" t="e">
        <f>#REF!</f>
        <v>#REF!</v>
      </c>
      <c r="S91" s="235">
        <f t="shared" si="8"/>
        <v>1</v>
      </c>
      <c r="T91" s="245">
        <f t="shared" si="9"/>
      </c>
    </row>
    <row r="92" spans="1:20" ht="15">
      <c r="A92" s="186"/>
      <c r="B92" s="179"/>
      <c r="C92" s="176"/>
      <c r="D92" s="176"/>
      <c r="E92" s="177"/>
      <c r="F92" s="178"/>
      <c r="G92" s="177"/>
      <c r="H92" s="177"/>
      <c r="I92" s="179"/>
      <c r="J92" s="176"/>
      <c r="K92" s="194">
        <f>IF(A92="","",Header!C$6*(A92-1)+K$5)</f>
      </c>
      <c r="L92" s="60"/>
      <c r="M92" s="63"/>
      <c r="N92" s="64"/>
      <c r="O92" s="64">
        <f t="shared" si="5"/>
        <v>0</v>
      </c>
      <c r="P92" s="64">
        <f t="shared" si="6"/>
      </c>
      <c r="Q92" s="243">
        <f t="shared" si="7"/>
      </c>
      <c r="R92" s="239" t="e">
        <f>#REF!</f>
        <v>#REF!</v>
      </c>
      <c r="S92" s="235">
        <f t="shared" si="8"/>
        <v>1</v>
      </c>
      <c r="T92" s="245">
        <f t="shared" si="9"/>
      </c>
    </row>
    <row r="93" spans="1:20" ht="15">
      <c r="A93" s="187"/>
      <c r="B93" s="184"/>
      <c r="C93" s="181"/>
      <c r="D93" s="181"/>
      <c r="E93" s="182"/>
      <c r="F93" s="182"/>
      <c r="G93" s="182"/>
      <c r="H93" s="182"/>
      <c r="I93" s="181"/>
      <c r="J93" s="188"/>
      <c r="K93" s="194">
        <f>IF(A93="","",Header!C$6*(A93-1)+K$5)</f>
      </c>
      <c r="L93" s="60"/>
      <c r="M93" s="63"/>
      <c r="N93" s="64"/>
      <c r="O93" s="64">
        <f t="shared" si="5"/>
        <v>0</v>
      </c>
      <c r="P93" s="64">
        <f t="shared" si="6"/>
      </c>
      <c r="Q93" s="243">
        <f t="shared" si="7"/>
      </c>
      <c r="R93" s="239" t="e">
        <f>#REF!</f>
        <v>#REF!</v>
      </c>
      <c r="S93" s="235">
        <f t="shared" si="8"/>
        <v>1</v>
      </c>
      <c r="T93" s="245">
        <f t="shared" si="9"/>
      </c>
    </row>
    <row r="94" spans="1:20" ht="15">
      <c r="A94" s="186"/>
      <c r="B94" s="179"/>
      <c r="C94" s="176"/>
      <c r="D94" s="176"/>
      <c r="E94" s="177"/>
      <c r="F94" s="178"/>
      <c r="G94" s="177"/>
      <c r="H94" s="177"/>
      <c r="I94" s="179"/>
      <c r="J94" s="176"/>
      <c r="K94" s="194">
        <f>IF(A94="","",Header!C$6*(A94-1)+K$5)</f>
      </c>
      <c r="L94" s="60"/>
      <c r="M94" s="63"/>
      <c r="N94" s="64"/>
      <c r="O94" s="64">
        <f t="shared" si="5"/>
        <v>0</v>
      </c>
      <c r="P94" s="64">
        <f t="shared" si="6"/>
      </c>
      <c r="Q94" s="243">
        <f t="shared" si="7"/>
      </c>
      <c r="R94" s="239" t="e">
        <f>#REF!</f>
        <v>#REF!</v>
      </c>
      <c r="S94" s="235">
        <f t="shared" si="8"/>
        <v>1</v>
      </c>
      <c r="T94" s="245">
        <f t="shared" si="9"/>
      </c>
    </row>
    <row r="95" spans="1:20" ht="15">
      <c r="A95" s="180"/>
      <c r="B95" s="184"/>
      <c r="C95" s="181"/>
      <c r="D95" s="181"/>
      <c r="E95" s="182"/>
      <c r="F95" s="189"/>
      <c r="G95" s="190"/>
      <c r="H95" s="190"/>
      <c r="I95" s="181"/>
      <c r="J95" s="188"/>
      <c r="K95" s="194">
        <f>IF(A95="","",Header!C$6*(A95-1)+K$5)</f>
      </c>
      <c r="L95" s="60"/>
      <c r="M95" s="63"/>
      <c r="N95" s="64"/>
      <c r="O95" s="64">
        <f t="shared" si="5"/>
        <v>0</v>
      </c>
      <c r="P95" s="64">
        <f t="shared" si="6"/>
      </c>
      <c r="Q95" s="243">
        <f t="shared" si="7"/>
      </c>
      <c r="R95" s="239" t="e">
        <f>#REF!</f>
        <v>#REF!</v>
      </c>
      <c r="S95" s="235">
        <f t="shared" si="8"/>
        <v>1</v>
      </c>
      <c r="T95" s="245">
        <f t="shared" si="9"/>
      </c>
    </row>
    <row r="96" spans="1:20" ht="15">
      <c r="A96" s="186"/>
      <c r="B96" s="179"/>
      <c r="C96" s="176"/>
      <c r="D96" s="176"/>
      <c r="E96" s="177"/>
      <c r="F96" s="178"/>
      <c r="G96" s="177"/>
      <c r="H96" s="177"/>
      <c r="I96" s="179"/>
      <c r="J96" s="176"/>
      <c r="K96" s="194">
        <f>IF(A96="","",Header!C$6*(A96-1)+K$5)</f>
      </c>
      <c r="L96" s="60"/>
      <c r="M96" s="63"/>
      <c r="N96" s="64"/>
      <c r="O96" s="64">
        <f t="shared" si="5"/>
        <v>0</v>
      </c>
      <c r="P96" s="64">
        <f t="shared" si="6"/>
      </c>
      <c r="Q96" s="243">
        <f t="shared" si="7"/>
      </c>
      <c r="R96" s="239" t="e">
        <f>#REF!</f>
        <v>#REF!</v>
      </c>
      <c r="S96" s="235">
        <f t="shared" si="8"/>
        <v>1</v>
      </c>
      <c r="T96" s="245">
        <f t="shared" si="9"/>
      </c>
    </row>
    <row r="97" spans="1:20" ht="15">
      <c r="A97" s="187"/>
      <c r="B97" s="184"/>
      <c r="C97" s="181"/>
      <c r="D97" s="181"/>
      <c r="E97" s="182"/>
      <c r="F97" s="182"/>
      <c r="G97" s="182"/>
      <c r="H97" s="182"/>
      <c r="I97" s="181"/>
      <c r="J97" s="188"/>
      <c r="K97" s="194">
        <f>IF(A97="","",Header!C$6*(A97-1)+K$5)</f>
      </c>
      <c r="L97" s="60"/>
      <c r="M97" s="63"/>
      <c r="N97" s="64"/>
      <c r="O97" s="64">
        <f t="shared" si="5"/>
        <v>0</v>
      </c>
      <c r="P97" s="64">
        <f t="shared" si="6"/>
      </c>
      <c r="Q97" s="243">
        <f t="shared" si="7"/>
      </c>
      <c r="R97" s="239" t="e">
        <f>#REF!</f>
        <v>#REF!</v>
      </c>
      <c r="S97" s="235">
        <f t="shared" si="8"/>
        <v>1</v>
      </c>
      <c r="T97" s="245">
        <f t="shared" si="9"/>
      </c>
    </row>
    <row r="98" spans="1:20" ht="15">
      <c r="A98" s="186"/>
      <c r="B98" s="179"/>
      <c r="C98" s="176"/>
      <c r="D98" s="176"/>
      <c r="E98" s="177"/>
      <c r="F98" s="178"/>
      <c r="G98" s="177"/>
      <c r="H98" s="177"/>
      <c r="I98" s="179"/>
      <c r="J98" s="176"/>
      <c r="K98" s="194">
        <f>IF(A98="","",Header!C$6*(A98-1)+K$5)</f>
      </c>
      <c r="L98" s="60"/>
      <c r="M98" s="63"/>
      <c r="N98" s="64"/>
      <c r="O98" s="64">
        <f t="shared" si="5"/>
        <v>0</v>
      </c>
      <c r="P98" s="64">
        <f t="shared" si="6"/>
      </c>
      <c r="Q98" s="243">
        <f t="shared" si="7"/>
      </c>
      <c r="R98" s="239" t="e">
        <f>#REF!</f>
        <v>#REF!</v>
      </c>
      <c r="S98" s="235">
        <f t="shared" si="8"/>
        <v>1</v>
      </c>
      <c r="T98" s="245">
        <f t="shared" si="9"/>
      </c>
    </row>
    <row r="99" spans="1:20" ht="15">
      <c r="A99" s="187"/>
      <c r="B99" s="184"/>
      <c r="C99" s="181"/>
      <c r="D99" s="181"/>
      <c r="E99" s="182"/>
      <c r="F99" s="182"/>
      <c r="G99" s="182"/>
      <c r="H99" s="182"/>
      <c r="I99" s="181"/>
      <c r="J99" s="188"/>
      <c r="K99" s="194">
        <f>IF(A99="","",Header!C$6*(A99-1)+K$5)</f>
      </c>
      <c r="L99" s="60"/>
      <c r="M99" s="63"/>
      <c r="N99" s="64"/>
      <c r="O99" s="64">
        <f t="shared" si="5"/>
        <v>0</v>
      </c>
      <c r="P99" s="64">
        <f t="shared" si="6"/>
      </c>
      <c r="Q99" s="243">
        <f t="shared" si="7"/>
      </c>
      <c r="R99" s="239" t="e">
        <f>#REF!</f>
        <v>#REF!</v>
      </c>
      <c r="S99" s="235">
        <f t="shared" si="8"/>
        <v>1</v>
      </c>
      <c r="T99" s="245">
        <f t="shared" si="9"/>
      </c>
    </row>
    <row r="100" spans="1:20" ht="15">
      <c r="A100" s="186"/>
      <c r="B100" s="179"/>
      <c r="C100" s="176"/>
      <c r="D100" s="176"/>
      <c r="E100" s="177"/>
      <c r="F100" s="178"/>
      <c r="G100" s="177"/>
      <c r="H100" s="177"/>
      <c r="I100" s="179"/>
      <c r="J100" s="176"/>
      <c r="K100" s="194">
        <f>IF(A100="","",Header!C$6*(A100-1)+K$5)</f>
      </c>
      <c r="L100" s="60"/>
      <c r="M100" s="63"/>
      <c r="N100" s="64"/>
      <c r="O100" s="64">
        <f t="shared" si="5"/>
        <v>0</v>
      </c>
      <c r="P100" s="64">
        <f t="shared" si="6"/>
      </c>
      <c r="Q100" s="243">
        <f t="shared" si="7"/>
      </c>
      <c r="R100" s="239" t="e">
        <f>#REF!</f>
        <v>#REF!</v>
      </c>
      <c r="S100" s="235">
        <f t="shared" si="8"/>
        <v>1</v>
      </c>
      <c r="T100" s="245">
        <f t="shared" si="9"/>
      </c>
    </row>
    <row r="101" spans="1:20" ht="15">
      <c r="A101" s="187"/>
      <c r="B101" s="184"/>
      <c r="C101" s="181"/>
      <c r="D101" s="181"/>
      <c r="E101" s="182"/>
      <c r="F101" s="182"/>
      <c r="G101" s="182"/>
      <c r="H101" s="182"/>
      <c r="I101" s="181"/>
      <c r="J101" s="191"/>
      <c r="K101" s="194">
        <f>IF(A101="","",Header!C$6*(A101-1)+K$5)</f>
      </c>
      <c r="L101" s="60"/>
      <c r="M101" s="63"/>
      <c r="N101" s="64"/>
      <c r="O101" s="64">
        <f t="shared" si="5"/>
        <v>0</v>
      </c>
      <c r="P101" s="64">
        <f t="shared" si="6"/>
      </c>
      <c r="Q101" s="243">
        <f t="shared" si="7"/>
      </c>
      <c r="R101" s="239" t="e">
        <f>#REF!</f>
        <v>#REF!</v>
      </c>
      <c r="S101" s="235">
        <f t="shared" si="8"/>
        <v>1</v>
      </c>
      <c r="T101" s="245">
        <f t="shared" si="9"/>
      </c>
    </row>
    <row r="102" spans="1:20" ht="15">
      <c r="A102" s="186"/>
      <c r="B102" s="179"/>
      <c r="C102" s="176"/>
      <c r="D102" s="176"/>
      <c r="E102" s="177"/>
      <c r="F102" s="178"/>
      <c r="G102" s="177"/>
      <c r="H102" s="177"/>
      <c r="I102" s="179"/>
      <c r="J102" s="176"/>
      <c r="K102" s="194">
        <f>IF(A102="","",Header!C$6*(A102-1)+K$5)</f>
      </c>
      <c r="L102" s="60"/>
      <c r="M102" s="63"/>
      <c r="N102" s="64"/>
      <c r="O102" s="64">
        <f t="shared" si="5"/>
        <v>0</v>
      </c>
      <c r="P102" s="64">
        <f t="shared" si="6"/>
      </c>
      <c r="Q102" s="243">
        <f t="shared" si="7"/>
      </c>
      <c r="R102" s="239" t="e">
        <f>#REF!</f>
        <v>#REF!</v>
      </c>
      <c r="S102" s="235">
        <f t="shared" si="8"/>
        <v>1</v>
      </c>
      <c r="T102" s="245">
        <f t="shared" si="9"/>
      </c>
    </row>
    <row r="103" spans="1:20" ht="15">
      <c r="A103" s="187"/>
      <c r="B103" s="184"/>
      <c r="C103" s="181"/>
      <c r="D103" s="181"/>
      <c r="E103" s="182"/>
      <c r="F103" s="182"/>
      <c r="G103" s="182"/>
      <c r="H103" s="182"/>
      <c r="I103" s="181"/>
      <c r="J103" s="188"/>
      <c r="K103" s="194">
        <f>IF(A103="","",Header!C$6*(A103-1)+K$5)</f>
      </c>
      <c r="L103" s="60"/>
      <c r="M103" s="63"/>
      <c r="N103" s="64"/>
      <c r="O103" s="64">
        <f t="shared" si="5"/>
        <v>0</v>
      </c>
      <c r="P103" s="64">
        <f t="shared" si="6"/>
      </c>
      <c r="Q103" s="243">
        <f t="shared" si="7"/>
      </c>
      <c r="R103" s="239" t="e">
        <f>#REF!</f>
        <v>#REF!</v>
      </c>
      <c r="S103" s="235">
        <f t="shared" si="8"/>
        <v>1</v>
      </c>
      <c r="T103" s="245">
        <f t="shared" si="9"/>
      </c>
    </row>
    <row r="104" spans="1:20" ht="15">
      <c r="A104" s="186"/>
      <c r="B104" s="179"/>
      <c r="C104" s="176"/>
      <c r="D104" s="176"/>
      <c r="E104" s="177"/>
      <c r="F104" s="178"/>
      <c r="G104" s="177"/>
      <c r="H104" s="177"/>
      <c r="I104" s="179"/>
      <c r="J104" s="176"/>
      <c r="K104" s="194">
        <f>IF(A104="","",Header!C$6*(A104-1)+K$5)</f>
      </c>
      <c r="L104" s="60"/>
      <c r="M104" s="63"/>
      <c r="N104" s="64"/>
      <c r="O104" s="64">
        <f t="shared" si="5"/>
        <v>0</v>
      </c>
      <c r="P104" s="64">
        <f t="shared" si="6"/>
      </c>
      <c r="Q104" s="243">
        <f t="shared" si="7"/>
      </c>
      <c r="R104" s="239" t="e">
        <f>#REF!</f>
        <v>#REF!</v>
      </c>
      <c r="S104" s="235">
        <f t="shared" si="8"/>
        <v>1</v>
      </c>
      <c r="T104" s="245">
        <f t="shared" si="9"/>
      </c>
    </row>
    <row r="105" spans="1:20" ht="15">
      <c r="A105" s="187"/>
      <c r="B105" s="184"/>
      <c r="C105" s="181"/>
      <c r="D105" s="181"/>
      <c r="E105" s="182"/>
      <c r="F105" s="182"/>
      <c r="G105" s="182"/>
      <c r="H105" s="182"/>
      <c r="I105" s="181"/>
      <c r="J105" s="188"/>
      <c r="K105" s="194">
        <f>IF(A105="","",Header!C$6*(A105-1)+K$5)</f>
      </c>
      <c r="L105" s="60"/>
      <c r="M105" s="63"/>
      <c r="N105" s="64"/>
      <c r="O105" s="64">
        <f t="shared" si="5"/>
        <v>0</v>
      </c>
      <c r="P105" s="64">
        <f t="shared" si="6"/>
      </c>
      <c r="Q105" s="243">
        <f t="shared" si="7"/>
      </c>
      <c r="R105" s="239" t="e">
        <f>#REF!</f>
        <v>#REF!</v>
      </c>
      <c r="S105" s="235">
        <f t="shared" si="8"/>
        <v>1</v>
      </c>
      <c r="T105" s="245">
        <f t="shared" si="9"/>
      </c>
    </row>
    <row r="106" spans="1:20" ht="15">
      <c r="A106" s="186"/>
      <c r="B106" s="179"/>
      <c r="C106" s="176"/>
      <c r="D106" s="176"/>
      <c r="E106" s="177"/>
      <c r="F106" s="178"/>
      <c r="G106" s="177"/>
      <c r="H106" s="177"/>
      <c r="I106" s="179"/>
      <c r="J106" s="176"/>
      <c r="K106" s="194">
        <f>IF(A106="","",Header!C$6*(A106-1)+K$5)</f>
      </c>
      <c r="L106" s="60"/>
      <c r="M106" s="63"/>
      <c r="N106" s="64"/>
      <c r="O106" s="64">
        <f t="shared" si="5"/>
        <v>0</v>
      </c>
      <c r="P106" s="64">
        <f t="shared" si="6"/>
      </c>
      <c r="Q106" s="243">
        <f t="shared" si="7"/>
      </c>
      <c r="R106" s="239" t="e">
        <f>#REF!</f>
        <v>#REF!</v>
      </c>
      <c r="S106" s="235">
        <f t="shared" si="8"/>
        <v>1</v>
      </c>
      <c r="T106" s="245">
        <f t="shared" si="9"/>
      </c>
    </row>
    <row r="107" spans="1:20" ht="15">
      <c r="A107" s="187"/>
      <c r="B107" s="184"/>
      <c r="C107" s="170"/>
      <c r="D107" s="181"/>
      <c r="E107" s="182"/>
      <c r="F107" s="182"/>
      <c r="G107" s="182"/>
      <c r="H107" s="182"/>
      <c r="I107" s="181"/>
      <c r="J107" s="188"/>
      <c r="K107" s="194">
        <f>IF(A107="","",Header!C$6*(A107-1)+K$5)</f>
      </c>
      <c r="L107" s="60"/>
      <c r="M107" s="63"/>
      <c r="N107" s="64"/>
      <c r="O107" s="64">
        <f t="shared" si="5"/>
        <v>0</v>
      </c>
      <c r="P107" s="64">
        <f t="shared" si="6"/>
      </c>
      <c r="Q107" s="243">
        <f t="shared" si="7"/>
      </c>
      <c r="R107" s="239" t="e">
        <f>#REF!</f>
        <v>#REF!</v>
      </c>
      <c r="S107" s="235">
        <f t="shared" si="8"/>
        <v>1</v>
      </c>
      <c r="T107" s="245">
        <f t="shared" si="9"/>
      </c>
    </row>
    <row r="108" spans="1:20" ht="15">
      <c r="A108" s="186"/>
      <c r="B108" s="179"/>
      <c r="C108" s="176"/>
      <c r="D108" s="176"/>
      <c r="E108" s="177"/>
      <c r="F108" s="178"/>
      <c r="G108" s="177"/>
      <c r="H108" s="177"/>
      <c r="I108" s="179"/>
      <c r="J108" s="176"/>
      <c r="K108" s="194">
        <f>IF(A108="","",Header!C$6*(A108-1)+K$5)</f>
      </c>
      <c r="L108" s="60"/>
      <c r="M108" s="63"/>
      <c r="N108" s="64"/>
      <c r="O108" s="64">
        <f t="shared" si="5"/>
        <v>0</v>
      </c>
      <c r="P108" s="64">
        <f t="shared" si="6"/>
      </c>
      <c r="Q108" s="243">
        <f t="shared" si="7"/>
      </c>
      <c r="R108" s="239" t="e">
        <f>#REF!</f>
        <v>#REF!</v>
      </c>
      <c r="S108" s="235">
        <f t="shared" si="8"/>
        <v>1</v>
      </c>
      <c r="T108" s="245">
        <f t="shared" si="9"/>
      </c>
    </row>
    <row r="109" spans="1:20" ht="15">
      <c r="A109" s="187"/>
      <c r="B109" s="184"/>
      <c r="C109" s="181"/>
      <c r="D109" s="181"/>
      <c r="E109" s="182"/>
      <c r="F109" s="182"/>
      <c r="G109" s="182"/>
      <c r="H109" s="182"/>
      <c r="I109" s="181"/>
      <c r="J109" s="188"/>
      <c r="K109" s="194">
        <f>IF(A109="","",Header!C$6*(A109-1)+K$5)</f>
      </c>
      <c r="L109" s="60"/>
      <c r="M109" s="63"/>
      <c r="N109" s="64"/>
      <c r="O109" s="64">
        <f t="shared" si="5"/>
        <v>0</v>
      </c>
      <c r="P109" s="64">
        <f t="shared" si="6"/>
      </c>
      <c r="Q109" s="243">
        <f t="shared" si="7"/>
      </c>
      <c r="R109" s="239" t="e">
        <f>#REF!</f>
        <v>#REF!</v>
      </c>
      <c r="S109" s="235">
        <f t="shared" si="8"/>
        <v>1</v>
      </c>
      <c r="T109" s="245">
        <f t="shared" si="9"/>
      </c>
    </row>
    <row r="110" spans="1:20" ht="15">
      <c r="A110" s="186"/>
      <c r="B110" s="179"/>
      <c r="C110" s="176"/>
      <c r="D110" s="176"/>
      <c r="E110" s="177"/>
      <c r="F110" s="178"/>
      <c r="G110" s="177"/>
      <c r="H110" s="177"/>
      <c r="I110" s="179"/>
      <c r="J110" s="176"/>
      <c r="K110" s="194">
        <f>IF(A110="","",Header!C$6*(A110-1)+K$5)</f>
      </c>
      <c r="L110" s="60"/>
      <c r="M110" s="63"/>
      <c r="N110" s="64"/>
      <c r="O110" s="64">
        <f t="shared" si="5"/>
        <v>0</v>
      </c>
      <c r="P110" s="64">
        <f t="shared" si="6"/>
      </c>
      <c r="Q110" s="243">
        <f t="shared" si="7"/>
      </c>
      <c r="R110" s="239" t="e">
        <f>#REF!</f>
        <v>#REF!</v>
      </c>
      <c r="S110" s="235">
        <f t="shared" si="8"/>
        <v>1</v>
      </c>
      <c r="T110" s="245">
        <f t="shared" si="9"/>
      </c>
    </row>
    <row r="111" spans="1:20" ht="15">
      <c r="A111" s="187"/>
      <c r="B111" s="184"/>
      <c r="C111" s="181"/>
      <c r="D111" s="181"/>
      <c r="E111" s="182"/>
      <c r="F111" s="182"/>
      <c r="G111" s="182"/>
      <c r="H111" s="182"/>
      <c r="I111" s="181"/>
      <c r="J111" s="192"/>
      <c r="K111" s="194">
        <f>IF(A111="","",Header!C$6*(A111-1)+K$5)</f>
      </c>
      <c r="L111" s="60"/>
      <c r="M111" s="63"/>
      <c r="N111" s="64"/>
      <c r="O111" s="64">
        <f t="shared" si="5"/>
        <v>0</v>
      </c>
      <c r="P111" s="64">
        <f t="shared" si="6"/>
      </c>
      <c r="Q111" s="243">
        <f t="shared" si="7"/>
      </c>
      <c r="R111" s="239" t="e">
        <f>#REF!</f>
        <v>#REF!</v>
      </c>
      <c r="S111" s="235">
        <f t="shared" si="8"/>
        <v>1</v>
      </c>
      <c r="T111" s="245">
        <f t="shared" si="9"/>
      </c>
    </row>
    <row r="112" spans="1:20" ht="15">
      <c r="A112" s="186"/>
      <c r="B112" s="179"/>
      <c r="C112" s="176"/>
      <c r="D112" s="176"/>
      <c r="E112" s="177"/>
      <c r="F112" s="178"/>
      <c r="G112" s="177"/>
      <c r="H112" s="177"/>
      <c r="I112" s="179"/>
      <c r="J112" s="176"/>
      <c r="K112" s="194">
        <f>IF(A112="","",Header!C$6*(A112-1)+K$5)</f>
      </c>
      <c r="L112" s="60"/>
      <c r="M112" s="63"/>
      <c r="N112" s="64"/>
      <c r="O112" s="64">
        <f t="shared" si="5"/>
        <v>0</v>
      </c>
      <c r="P112" s="64">
        <f t="shared" si="6"/>
      </c>
      <c r="Q112" s="243">
        <f t="shared" si="7"/>
      </c>
      <c r="R112" s="239" t="e">
        <f>#REF!</f>
        <v>#REF!</v>
      </c>
      <c r="S112" s="235">
        <f t="shared" si="8"/>
        <v>1</v>
      </c>
      <c r="T112" s="245">
        <f t="shared" si="9"/>
      </c>
    </row>
    <row r="113" spans="1:20" ht="15">
      <c r="A113" s="187"/>
      <c r="B113" s="181"/>
      <c r="C113" s="181"/>
      <c r="D113" s="181"/>
      <c r="E113" s="182"/>
      <c r="F113" s="182"/>
      <c r="G113" s="182"/>
      <c r="H113" s="182"/>
      <c r="I113" s="181"/>
      <c r="J113" s="188"/>
      <c r="K113" s="194">
        <f>IF(A113="","",Header!C$6*(A113-1)+K$5)</f>
      </c>
      <c r="L113" s="60"/>
      <c r="M113" s="63"/>
      <c r="N113" s="64"/>
      <c r="O113" s="64">
        <f t="shared" si="5"/>
        <v>0</v>
      </c>
      <c r="P113" s="64">
        <f t="shared" si="6"/>
      </c>
      <c r="Q113" s="243">
        <f t="shared" si="7"/>
      </c>
      <c r="R113" s="239" t="e">
        <f>#REF!</f>
        <v>#REF!</v>
      </c>
      <c r="S113" s="235">
        <f t="shared" si="8"/>
        <v>1</v>
      </c>
      <c r="T113" s="245">
        <f t="shared" si="9"/>
      </c>
    </row>
    <row r="114" spans="1:20" ht="15">
      <c r="A114" s="186"/>
      <c r="B114" s="179"/>
      <c r="C114" s="176"/>
      <c r="D114" s="176"/>
      <c r="E114" s="177"/>
      <c r="F114" s="178"/>
      <c r="G114" s="177"/>
      <c r="H114" s="177"/>
      <c r="I114" s="179"/>
      <c r="J114" s="176"/>
      <c r="K114" s="194">
        <f>IF(A114="","",Header!C$6*(A114-1)+K$5)</f>
      </c>
      <c r="L114" s="60"/>
      <c r="M114" s="63"/>
      <c r="N114" s="64"/>
      <c r="O114" s="64">
        <f t="shared" si="5"/>
        <v>0</v>
      </c>
      <c r="P114" s="64">
        <f t="shared" si="6"/>
      </c>
      <c r="Q114" s="243">
        <f t="shared" si="7"/>
      </c>
      <c r="R114" s="239" t="e">
        <f>#REF!</f>
        <v>#REF!</v>
      </c>
      <c r="S114" s="235">
        <f t="shared" si="8"/>
        <v>1</v>
      </c>
      <c r="T114" s="245">
        <f t="shared" si="9"/>
      </c>
    </row>
    <row r="115" spans="1:20" ht="15">
      <c r="A115" s="180"/>
      <c r="B115" s="184"/>
      <c r="C115" s="170"/>
      <c r="D115" s="181"/>
      <c r="E115" s="182"/>
      <c r="F115" s="183"/>
      <c r="G115" s="182"/>
      <c r="H115" s="182"/>
      <c r="I115" s="185"/>
      <c r="J115" s="181"/>
      <c r="K115" s="194">
        <f>IF(A115="","",Header!C$6*(A115-1)+K$5)</f>
      </c>
      <c r="L115" s="60"/>
      <c r="M115" s="63"/>
      <c r="N115" s="64"/>
      <c r="O115" s="64">
        <f t="shared" si="5"/>
        <v>0</v>
      </c>
      <c r="P115" s="64">
        <f t="shared" si="6"/>
      </c>
      <c r="Q115" s="243">
        <f t="shared" si="7"/>
      </c>
      <c r="R115" s="239" t="e">
        <f>#REF!</f>
        <v>#REF!</v>
      </c>
      <c r="S115" s="235">
        <f t="shared" si="8"/>
        <v>1</v>
      </c>
      <c r="T115" s="245">
        <f t="shared" si="9"/>
      </c>
    </row>
    <row r="116" spans="1:20" ht="15">
      <c r="A116" s="186"/>
      <c r="B116" s="179"/>
      <c r="C116" s="176"/>
      <c r="D116" s="176"/>
      <c r="E116" s="177"/>
      <c r="F116" s="178"/>
      <c r="G116" s="177"/>
      <c r="H116" s="177"/>
      <c r="I116" s="179"/>
      <c r="J116" s="176"/>
      <c r="K116" s="194">
        <f>IF(A116="","",Header!C$6*(A116-1)+K$5)</f>
      </c>
      <c r="L116" s="60"/>
      <c r="M116" s="63"/>
      <c r="N116" s="64"/>
      <c r="O116" s="64">
        <f t="shared" si="5"/>
        <v>0</v>
      </c>
      <c r="P116" s="64">
        <f t="shared" si="6"/>
      </c>
      <c r="Q116" s="243">
        <f t="shared" si="7"/>
      </c>
      <c r="R116" s="239" t="e">
        <f>#REF!</f>
        <v>#REF!</v>
      </c>
      <c r="S116" s="235">
        <f t="shared" si="8"/>
        <v>1</v>
      </c>
      <c r="T116" s="245">
        <f t="shared" si="9"/>
      </c>
    </row>
    <row r="117" spans="1:20" ht="15">
      <c r="A117" s="180"/>
      <c r="B117" s="184"/>
      <c r="C117" s="170"/>
      <c r="D117" s="181"/>
      <c r="E117" s="182"/>
      <c r="F117" s="183"/>
      <c r="G117" s="182"/>
      <c r="H117" s="182"/>
      <c r="I117" s="181"/>
      <c r="J117" s="181"/>
      <c r="K117" s="194">
        <f>IF(A117="","",Header!C$6*(A117-1)+K$5)</f>
      </c>
      <c r="L117" s="60"/>
      <c r="M117" s="63"/>
      <c r="N117" s="64"/>
      <c r="O117" s="64">
        <f t="shared" si="5"/>
        <v>0</v>
      </c>
      <c r="P117" s="64">
        <f t="shared" si="6"/>
      </c>
      <c r="Q117" s="243">
        <f t="shared" si="7"/>
      </c>
      <c r="R117" s="239" t="e">
        <f>#REF!</f>
        <v>#REF!</v>
      </c>
      <c r="S117" s="235">
        <f t="shared" si="8"/>
        <v>1</v>
      </c>
      <c r="T117" s="245">
        <f t="shared" si="9"/>
      </c>
    </row>
    <row r="118" spans="1:20" ht="15">
      <c r="A118" s="186"/>
      <c r="B118" s="179"/>
      <c r="C118" s="176"/>
      <c r="D118" s="176"/>
      <c r="E118" s="177"/>
      <c r="F118" s="178"/>
      <c r="G118" s="177"/>
      <c r="H118" s="177"/>
      <c r="I118" s="179"/>
      <c r="J118" s="176"/>
      <c r="K118" s="194">
        <f>IF(A118="","",Header!C$6*(A118-1)+K$5)</f>
      </c>
      <c r="L118" s="60"/>
      <c r="M118" s="63"/>
      <c r="N118" s="64"/>
      <c r="O118" s="64">
        <f t="shared" si="5"/>
        <v>0</v>
      </c>
      <c r="P118" s="64">
        <f t="shared" si="6"/>
      </c>
      <c r="Q118" s="243">
        <f t="shared" si="7"/>
      </c>
      <c r="R118" s="239" t="e">
        <f>#REF!</f>
        <v>#REF!</v>
      </c>
      <c r="S118" s="235">
        <f t="shared" si="8"/>
        <v>1</v>
      </c>
      <c r="T118" s="245">
        <f t="shared" si="9"/>
      </c>
    </row>
    <row r="119" spans="1:20" ht="15">
      <c r="A119" s="180"/>
      <c r="B119" s="184"/>
      <c r="C119" s="170"/>
      <c r="D119" s="181"/>
      <c r="E119" s="182"/>
      <c r="F119" s="183"/>
      <c r="G119" s="182"/>
      <c r="H119" s="182"/>
      <c r="I119" s="181"/>
      <c r="J119" s="181"/>
      <c r="K119" s="194">
        <f>IF(A119="","",Header!C$6*(A119-1)+K$5)</f>
      </c>
      <c r="L119" s="60"/>
      <c r="M119" s="63"/>
      <c r="N119" s="64"/>
      <c r="O119" s="64">
        <f t="shared" si="5"/>
        <v>0</v>
      </c>
      <c r="P119" s="64">
        <f t="shared" si="6"/>
      </c>
      <c r="Q119" s="243">
        <f t="shared" si="7"/>
      </c>
      <c r="R119" s="239" t="e">
        <f>#REF!</f>
        <v>#REF!</v>
      </c>
      <c r="S119" s="235">
        <f t="shared" si="8"/>
        <v>1</v>
      </c>
      <c r="T119" s="245">
        <f t="shared" si="9"/>
      </c>
    </row>
    <row r="120" spans="1:20" ht="15">
      <c r="A120" s="186"/>
      <c r="B120" s="179"/>
      <c r="C120" s="176"/>
      <c r="D120" s="176"/>
      <c r="E120" s="177"/>
      <c r="F120" s="178"/>
      <c r="G120" s="177"/>
      <c r="H120" s="177"/>
      <c r="I120" s="179"/>
      <c r="J120" s="176"/>
      <c r="K120" s="194">
        <f>IF(A120="","",Header!C$6*(A120-1)+K$5)</f>
      </c>
      <c r="L120" s="60"/>
      <c r="M120" s="63"/>
      <c r="N120" s="64"/>
      <c r="O120" s="64">
        <f t="shared" si="5"/>
        <v>0</v>
      </c>
      <c r="P120" s="64">
        <f t="shared" si="6"/>
      </c>
      <c r="Q120" s="243">
        <f t="shared" si="7"/>
      </c>
      <c r="R120" s="239" t="e">
        <f>#REF!</f>
        <v>#REF!</v>
      </c>
      <c r="S120" s="235">
        <f t="shared" si="8"/>
        <v>1</v>
      </c>
      <c r="T120" s="245">
        <f t="shared" si="9"/>
      </c>
    </row>
    <row r="121" spans="1:20" ht="15">
      <c r="A121" s="180"/>
      <c r="B121" s="184"/>
      <c r="C121" s="170"/>
      <c r="D121" s="181"/>
      <c r="E121" s="182"/>
      <c r="F121" s="183"/>
      <c r="G121" s="182"/>
      <c r="H121" s="182"/>
      <c r="I121" s="181"/>
      <c r="J121" s="181"/>
      <c r="K121" s="194">
        <f>IF(A121="","",Header!C$6*(A121-1)+K$5)</f>
      </c>
      <c r="L121" s="60"/>
      <c r="M121" s="63"/>
      <c r="N121" s="64"/>
      <c r="O121" s="64">
        <f t="shared" si="5"/>
        <v>0</v>
      </c>
      <c r="P121" s="64">
        <f t="shared" si="6"/>
      </c>
      <c r="Q121" s="243">
        <f t="shared" si="7"/>
      </c>
      <c r="R121" s="239" t="e">
        <f>#REF!</f>
        <v>#REF!</v>
      </c>
      <c r="S121" s="235">
        <f t="shared" si="8"/>
        <v>1</v>
      </c>
      <c r="T121" s="245">
        <f t="shared" si="9"/>
      </c>
    </row>
    <row r="122" spans="1:20" ht="15">
      <c r="A122" s="186"/>
      <c r="B122" s="179"/>
      <c r="C122" s="176"/>
      <c r="D122" s="176"/>
      <c r="E122" s="177"/>
      <c r="F122" s="178"/>
      <c r="G122" s="177"/>
      <c r="H122" s="177"/>
      <c r="I122" s="179"/>
      <c r="J122" s="176"/>
      <c r="K122" s="194">
        <f>IF(A122="","",Header!C$6*(A122-1)+K$5)</f>
      </c>
      <c r="L122" s="60"/>
      <c r="M122" s="63"/>
      <c r="N122" s="64"/>
      <c r="O122" s="64">
        <f t="shared" si="5"/>
        <v>0</v>
      </c>
      <c r="P122" s="64">
        <f t="shared" si="6"/>
      </c>
      <c r="Q122" s="243">
        <f t="shared" si="7"/>
      </c>
      <c r="R122" s="239" t="e">
        <f>#REF!</f>
        <v>#REF!</v>
      </c>
      <c r="S122" s="235">
        <f t="shared" si="8"/>
        <v>1</v>
      </c>
      <c r="T122" s="245">
        <f t="shared" si="9"/>
      </c>
    </row>
    <row r="123" spans="1:20" ht="15">
      <c r="A123" s="187"/>
      <c r="B123" s="184"/>
      <c r="C123" s="170"/>
      <c r="D123" s="181"/>
      <c r="E123" s="182"/>
      <c r="F123" s="183"/>
      <c r="G123" s="182"/>
      <c r="H123" s="182"/>
      <c r="I123" s="181"/>
      <c r="J123" s="181"/>
      <c r="K123" s="194">
        <f>IF(A123="","",Header!C$6*(A123-1)+K$5)</f>
      </c>
      <c r="L123" s="60"/>
      <c r="M123" s="63"/>
      <c r="N123" s="64"/>
      <c r="O123" s="64">
        <f t="shared" si="5"/>
        <v>0</v>
      </c>
      <c r="P123" s="64">
        <f t="shared" si="6"/>
      </c>
      <c r="Q123" s="243">
        <f t="shared" si="7"/>
      </c>
      <c r="R123" s="239" t="e">
        <f>#REF!</f>
        <v>#REF!</v>
      </c>
      <c r="S123" s="235">
        <f t="shared" si="8"/>
        <v>1</v>
      </c>
      <c r="T123" s="245">
        <f t="shared" si="9"/>
      </c>
    </row>
    <row r="124" spans="1:20" ht="15">
      <c r="A124" s="186"/>
      <c r="B124" s="179"/>
      <c r="C124" s="176"/>
      <c r="D124" s="176"/>
      <c r="E124" s="177"/>
      <c r="F124" s="178"/>
      <c r="G124" s="177"/>
      <c r="H124" s="177"/>
      <c r="I124" s="179"/>
      <c r="J124" s="176"/>
      <c r="K124" s="194">
        <f>IF(A124="","",Header!C$6*(A124-1)+K$5)</f>
      </c>
      <c r="L124" s="60"/>
      <c r="M124" s="63"/>
      <c r="N124" s="64"/>
      <c r="O124" s="64">
        <f t="shared" si="5"/>
        <v>0</v>
      </c>
      <c r="P124" s="64">
        <f t="shared" si="6"/>
      </c>
      <c r="Q124" s="243">
        <f t="shared" si="7"/>
      </c>
      <c r="R124" s="239" t="e">
        <f>#REF!</f>
        <v>#REF!</v>
      </c>
      <c r="S124" s="235">
        <f t="shared" si="8"/>
        <v>1</v>
      </c>
      <c r="T124" s="245">
        <f t="shared" si="9"/>
      </c>
    </row>
    <row r="125" spans="1:20" ht="15">
      <c r="A125" s="187"/>
      <c r="B125" s="184"/>
      <c r="C125" s="170"/>
      <c r="D125" s="181"/>
      <c r="E125" s="182"/>
      <c r="F125" s="182"/>
      <c r="G125" s="182"/>
      <c r="H125" s="182"/>
      <c r="I125" s="181"/>
      <c r="J125" s="181"/>
      <c r="K125" s="194">
        <f>IF(A125="","",Header!C$6*(A125-1)+K$5)</f>
      </c>
      <c r="L125" s="60"/>
      <c r="M125" s="63"/>
      <c r="N125" s="64"/>
      <c r="O125" s="64">
        <f t="shared" si="5"/>
        <v>0</v>
      </c>
      <c r="P125" s="64">
        <f t="shared" si="6"/>
      </c>
      <c r="Q125" s="243">
        <f t="shared" si="7"/>
      </c>
      <c r="R125" s="239" t="e">
        <f>#REF!</f>
        <v>#REF!</v>
      </c>
      <c r="S125" s="235">
        <f t="shared" si="8"/>
        <v>1</v>
      </c>
      <c r="T125" s="245">
        <f t="shared" si="9"/>
      </c>
    </row>
    <row r="126" spans="1:20" ht="15">
      <c r="A126" s="186"/>
      <c r="B126" s="179"/>
      <c r="C126" s="176"/>
      <c r="D126" s="176"/>
      <c r="E126" s="177"/>
      <c r="F126" s="178"/>
      <c r="G126" s="177"/>
      <c r="H126" s="177"/>
      <c r="I126" s="179"/>
      <c r="J126" s="176"/>
      <c r="K126" s="194">
        <f>IF(A126="","",Header!C$6*(A126-1)+K$5)</f>
      </c>
      <c r="L126" s="60"/>
      <c r="M126" s="63"/>
      <c r="N126" s="64"/>
      <c r="O126" s="64">
        <f t="shared" si="5"/>
        <v>0</v>
      </c>
      <c r="P126" s="64">
        <f t="shared" si="6"/>
      </c>
      <c r="Q126" s="243">
        <f t="shared" si="7"/>
      </c>
      <c r="R126" s="239" t="e">
        <f>#REF!</f>
        <v>#REF!</v>
      </c>
      <c r="S126" s="235">
        <f t="shared" si="8"/>
        <v>1</v>
      </c>
      <c r="T126" s="245">
        <f t="shared" si="9"/>
      </c>
    </row>
    <row r="127" spans="1:20" ht="15">
      <c r="A127" s="187"/>
      <c r="B127" s="184"/>
      <c r="C127" s="181"/>
      <c r="D127" s="181"/>
      <c r="E127" s="182"/>
      <c r="F127" s="182"/>
      <c r="G127" s="182"/>
      <c r="H127" s="182"/>
      <c r="I127" s="185"/>
      <c r="J127" s="188"/>
      <c r="K127" s="194">
        <f>IF(A127="","",Header!C$6*(A127-1)+K$5)</f>
      </c>
      <c r="L127" s="60"/>
      <c r="M127" s="63"/>
      <c r="N127" s="64"/>
      <c r="O127" s="64">
        <f t="shared" si="5"/>
        <v>0</v>
      </c>
      <c r="P127" s="64">
        <f t="shared" si="6"/>
      </c>
      <c r="Q127" s="243">
        <f t="shared" si="7"/>
      </c>
      <c r="R127" s="239" t="e">
        <f>#REF!</f>
        <v>#REF!</v>
      </c>
      <c r="S127" s="235">
        <f t="shared" si="8"/>
        <v>1</v>
      </c>
      <c r="T127" s="245">
        <f t="shared" si="9"/>
      </c>
    </row>
    <row r="128" spans="1:20" ht="15">
      <c r="A128" s="186"/>
      <c r="B128" s="179"/>
      <c r="C128" s="176"/>
      <c r="D128" s="176"/>
      <c r="E128" s="177"/>
      <c r="F128" s="178"/>
      <c r="G128" s="177"/>
      <c r="H128" s="177"/>
      <c r="I128" s="179"/>
      <c r="J128" s="176"/>
      <c r="K128" s="194">
        <f>IF(A128="","",Header!C$6*(A128-1)+K$5)</f>
      </c>
      <c r="L128" s="60"/>
      <c r="M128" s="63"/>
      <c r="N128" s="64"/>
      <c r="O128" s="64">
        <f t="shared" si="5"/>
        <v>0</v>
      </c>
      <c r="P128" s="64">
        <f t="shared" si="6"/>
      </c>
      <c r="Q128" s="243">
        <f t="shared" si="7"/>
      </c>
      <c r="R128" s="239" t="e">
        <f>#REF!</f>
        <v>#REF!</v>
      </c>
      <c r="S128" s="235">
        <f t="shared" si="8"/>
        <v>1</v>
      </c>
      <c r="T128" s="245">
        <f t="shared" si="9"/>
      </c>
    </row>
    <row r="129" spans="1:20" ht="15">
      <c r="A129" s="187"/>
      <c r="B129" s="184"/>
      <c r="C129" s="181"/>
      <c r="D129" s="181"/>
      <c r="E129" s="182"/>
      <c r="F129" s="182"/>
      <c r="G129" s="182"/>
      <c r="H129" s="182"/>
      <c r="I129" s="181"/>
      <c r="J129" s="188"/>
      <c r="K129" s="194">
        <f>IF(A129="","",Header!C$6*(A129-1)+K$5)</f>
      </c>
      <c r="L129" s="60"/>
      <c r="M129" s="63"/>
      <c r="N129" s="64"/>
      <c r="O129" s="64">
        <f t="shared" si="5"/>
        <v>0</v>
      </c>
      <c r="P129" s="64">
        <f t="shared" si="6"/>
      </c>
      <c r="Q129" s="243">
        <f t="shared" si="7"/>
      </c>
      <c r="R129" s="239" t="e">
        <f>#REF!</f>
        <v>#REF!</v>
      </c>
      <c r="S129" s="235">
        <f t="shared" si="8"/>
        <v>1</v>
      </c>
      <c r="T129" s="245">
        <f t="shared" si="9"/>
      </c>
    </row>
    <row r="130" spans="1:20" ht="15">
      <c r="A130" s="186"/>
      <c r="B130" s="179"/>
      <c r="C130" s="176"/>
      <c r="D130" s="176"/>
      <c r="E130" s="177"/>
      <c r="F130" s="178"/>
      <c r="G130" s="177"/>
      <c r="H130" s="177"/>
      <c r="I130" s="179"/>
      <c r="J130" s="176"/>
      <c r="K130" s="194">
        <f>IF(A130="","",Header!C$6*(A130-1)+K$5)</f>
      </c>
      <c r="L130" s="60"/>
      <c r="M130" s="63"/>
      <c r="N130" s="64"/>
      <c r="O130" s="64">
        <f t="shared" si="5"/>
        <v>0</v>
      </c>
      <c r="P130" s="64">
        <f t="shared" si="6"/>
      </c>
      <c r="Q130" s="243">
        <f t="shared" si="7"/>
      </c>
      <c r="R130" s="239" t="e">
        <f>#REF!</f>
        <v>#REF!</v>
      </c>
      <c r="S130" s="235">
        <f t="shared" si="8"/>
        <v>1</v>
      </c>
      <c r="T130" s="245">
        <f t="shared" si="9"/>
      </c>
    </row>
    <row r="131" spans="1:20" ht="15">
      <c r="A131" s="180"/>
      <c r="B131" s="184"/>
      <c r="C131" s="181"/>
      <c r="D131" s="181"/>
      <c r="E131" s="182"/>
      <c r="F131" s="189"/>
      <c r="G131" s="190"/>
      <c r="H131" s="190"/>
      <c r="I131" s="181"/>
      <c r="J131" s="188"/>
      <c r="K131" s="194">
        <f>IF(A131="","",Header!C$6*(A131-1)+K$5)</f>
      </c>
      <c r="L131" s="60"/>
      <c r="M131" s="63"/>
      <c r="N131" s="64"/>
      <c r="O131" s="64">
        <f t="shared" si="5"/>
        <v>0</v>
      </c>
      <c r="P131" s="64">
        <f t="shared" si="6"/>
      </c>
      <c r="Q131" s="243">
        <f t="shared" si="7"/>
      </c>
      <c r="R131" s="239" t="e">
        <f>#REF!</f>
        <v>#REF!</v>
      </c>
      <c r="S131" s="235">
        <f t="shared" si="8"/>
        <v>1</v>
      </c>
      <c r="T131" s="245">
        <f t="shared" si="9"/>
      </c>
    </row>
    <row r="132" spans="1:20" ht="15">
      <c r="A132" s="186"/>
      <c r="B132" s="179"/>
      <c r="C132" s="176"/>
      <c r="D132" s="176"/>
      <c r="E132" s="177"/>
      <c r="F132" s="178"/>
      <c r="G132" s="177"/>
      <c r="H132" s="177"/>
      <c r="I132" s="179"/>
      <c r="J132" s="176"/>
      <c r="K132" s="194">
        <f>IF(A132="","",Header!C$6*(A132-1)+K$5)</f>
      </c>
      <c r="L132" s="60"/>
      <c r="M132" s="63"/>
      <c r="N132" s="64"/>
      <c r="O132" s="64">
        <f aca="true" t="shared" si="10" ref="O132:O195">IF(M132="",N132,M132)</f>
        <v>0</v>
      </c>
      <c r="P132" s="64">
        <f aca="true" t="shared" si="11" ref="P132:P195">IF($O132="cs",1,IF($O132="cu",2,IF($O132="us",3,IF($O132="uu",4,""))))</f>
      </c>
      <c r="Q132" s="243">
        <f t="shared" si="7"/>
      </c>
      <c r="R132" s="239" t="e">
        <f>#REF!</f>
        <v>#REF!</v>
      </c>
      <c r="S132" s="235">
        <f t="shared" si="8"/>
        <v>1</v>
      </c>
      <c r="T132" s="245">
        <f t="shared" si="9"/>
      </c>
    </row>
    <row r="133" spans="1:20" ht="15">
      <c r="A133" s="187"/>
      <c r="B133" s="184"/>
      <c r="C133" s="181"/>
      <c r="D133" s="181"/>
      <c r="E133" s="182"/>
      <c r="F133" s="182"/>
      <c r="G133" s="182"/>
      <c r="H133" s="182"/>
      <c r="I133" s="181"/>
      <c r="J133" s="188"/>
      <c r="K133" s="194">
        <f>IF(A133="","",Header!C$6*(A133-1)+K$5)</f>
      </c>
      <c r="L133" s="60"/>
      <c r="M133" s="63"/>
      <c r="N133" s="64"/>
      <c r="O133" s="64">
        <f t="shared" si="10"/>
        <v>0</v>
      </c>
      <c r="P133" s="64">
        <f t="shared" si="11"/>
      </c>
      <c r="Q133" s="243">
        <f aca="true" t="shared" si="12" ref="Q133:Q196">IF(A133="","",A133)</f>
      </c>
      <c r="R133" s="239" t="e">
        <f>#REF!</f>
        <v>#REF!</v>
      </c>
      <c r="S133" s="235">
        <f t="shared" si="8"/>
        <v>1</v>
      </c>
      <c r="T133" s="245">
        <f t="shared" si="9"/>
      </c>
    </row>
    <row r="134" spans="1:20" ht="15">
      <c r="A134" s="186"/>
      <c r="B134" s="179"/>
      <c r="C134" s="176"/>
      <c r="D134" s="176"/>
      <c r="E134" s="177"/>
      <c r="F134" s="178"/>
      <c r="G134" s="177"/>
      <c r="H134" s="177"/>
      <c r="I134" s="179"/>
      <c r="J134" s="176"/>
      <c r="K134" s="194">
        <f>IF(A134="","",Header!C$6*(A134-1)+K$5)</f>
      </c>
      <c r="L134" s="60"/>
      <c r="M134" s="63"/>
      <c r="N134" s="64"/>
      <c r="O134" s="64">
        <f t="shared" si="10"/>
        <v>0</v>
      </c>
      <c r="P134" s="64">
        <f t="shared" si="11"/>
      </c>
      <c r="Q134" s="243">
        <f t="shared" si="12"/>
      </c>
      <c r="R134" s="239" t="e">
        <f>#REF!</f>
        <v>#REF!</v>
      </c>
      <c r="S134" s="235">
        <f aca="true" t="shared" si="13" ref="S134:S197">IF(A134&gt;A133,A134,S133)</f>
        <v>1</v>
      </c>
      <c r="T134" s="245">
        <f aca="true" t="shared" si="14" ref="T134:T197">IF(Q134&lt;&gt;"",SUMIF(S$1:S$65536,Q134,R$1:R$65536),"")</f>
      </c>
    </row>
    <row r="135" spans="1:20" ht="15">
      <c r="A135" s="187"/>
      <c r="B135" s="184"/>
      <c r="C135" s="181"/>
      <c r="D135" s="181"/>
      <c r="E135" s="182"/>
      <c r="F135" s="182"/>
      <c r="G135" s="182"/>
      <c r="H135" s="182"/>
      <c r="I135" s="181"/>
      <c r="J135" s="188"/>
      <c r="K135" s="194">
        <f>IF(A135="","",Header!C$6*(A135-1)+K$5)</f>
      </c>
      <c r="L135" s="60"/>
      <c r="M135" s="63"/>
      <c r="N135" s="64"/>
      <c r="O135" s="64">
        <f t="shared" si="10"/>
        <v>0</v>
      </c>
      <c r="P135" s="64">
        <f t="shared" si="11"/>
      </c>
      <c r="Q135" s="243">
        <f t="shared" si="12"/>
      </c>
      <c r="R135" s="239" t="e">
        <f>#REF!</f>
        <v>#REF!</v>
      </c>
      <c r="S135" s="235">
        <f t="shared" si="13"/>
        <v>1</v>
      </c>
      <c r="T135" s="245">
        <f t="shared" si="14"/>
      </c>
    </row>
    <row r="136" spans="1:20" ht="15">
      <c r="A136" s="186"/>
      <c r="B136" s="179"/>
      <c r="C136" s="176"/>
      <c r="D136" s="176"/>
      <c r="E136" s="177"/>
      <c r="F136" s="178"/>
      <c r="G136" s="177"/>
      <c r="H136" s="177"/>
      <c r="I136" s="179"/>
      <c r="J136" s="176"/>
      <c r="K136" s="194">
        <f>IF(A136="","",Header!C$6*(A136-1)+K$5)</f>
      </c>
      <c r="L136" s="60"/>
      <c r="M136" s="63"/>
      <c r="N136" s="64"/>
      <c r="O136" s="64">
        <f t="shared" si="10"/>
        <v>0</v>
      </c>
      <c r="P136" s="64">
        <f t="shared" si="11"/>
      </c>
      <c r="Q136" s="243">
        <f t="shared" si="12"/>
      </c>
      <c r="R136" s="239" t="e">
        <f>#REF!</f>
        <v>#REF!</v>
      </c>
      <c r="S136" s="235">
        <f t="shared" si="13"/>
        <v>1</v>
      </c>
      <c r="T136" s="245">
        <f t="shared" si="14"/>
      </c>
    </row>
    <row r="137" spans="1:20" ht="15">
      <c r="A137" s="187"/>
      <c r="B137" s="184"/>
      <c r="C137" s="181"/>
      <c r="D137" s="181"/>
      <c r="E137" s="182"/>
      <c r="F137" s="182"/>
      <c r="G137" s="182"/>
      <c r="H137" s="182"/>
      <c r="I137" s="181"/>
      <c r="J137" s="191"/>
      <c r="K137" s="194">
        <f>IF(A137="","",Header!C$6*(A137-1)+K$5)</f>
      </c>
      <c r="L137" s="60"/>
      <c r="M137" s="63"/>
      <c r="N137" s="64"/>
      <c r="O137" s="64">
        <f t="shared" si="10"/>
        <v>0</v>
      </c>
      <c r="P137" s="64">
        <f t="shared" si="11"/>
      </c>
      <c r="Q137" s="243">
        <f t="shared" si="12"/>
      </c>
      <c r="R137" s="239" t="e">
        <f>#REF!</f>
        <v>#REF!</v>
      </c>
      <c r="S137" s="235">
        <f t="shared" si="13"/>
        <v>1</v>
      </c>
      <c r="T137" s="245">
        <f t="shared" si="14"/>
      </c>
    </row>
    <row r="138" spans="1:20" ht="15">
      <c r="A138" s="186"/>
      <c r="B138" s="179"/>
      <c r="C138" s="176"/>
      <c r="D138" s="176"/>
      <c r="E138" s="177"/>
      <c r="F138" s="178"/>
      <c r="G138" s="177"/>
      <c r="H138" s="177"/>
      <c r="I138" s="179"/>
      <c r="J138" s="176"/>
      <c r="K138" s="194">
        <f>IF(A138="","",Header!C$6*(A138-1)+K$5)</f>
      </c>
      <c r="L138" s="60"/>
      <c r="M138" s="63"/>
      <c r="N138" s="64"/>
      <c r="O138" s="64">
        <f t="shared" si="10"/>
        <v>0</v>
      </c>
      <c r="P138" s="64">
        <f t="shared" si="11"/>
      </c>
      <c r="Q138" s="243">
        <f t="shared" si="12"/>
      </c>
      <c r="R138" s="239" t="e">
        <f>#REF!</f>
        <v>#REF!</v>
      </c>
      <c r="S138" s="235">
        <f t="shared" si="13"/>
        <v>1</v>
      </c>
      <c r="T138" s="245">
        <f t="shared" si="14"/>
      </c>
    </row>
    <row r="139" spans="1:20" ht="15">
      <c r="A139" s="187"/>
      <c r="B139" s="184"/>
      <c r="C139" s="181"/>
      <c r="D139" s="181"/>
      <c r="E139" s="182"/>
      <c r="F139" s="182"/>
      <c r="G139" s="182"/>
      <c r="H139" s="182"/>
      <c r="I139" s="181"/>
      <c r="J139" s="188"/>
      <c r="K139" s="194">
        <f>IF(A139="","",Header!C$6*(A139-1)+K$5)</f>
      </c>
      <c r="L139" s="60"/>
      <c r="M139" s="63"/>
      <c r="N139" s="64"/>
      <c r="O139" s="64">
        <f t="shared" si="10"/>
        <v>0</v>
      </c>
      <c r="P139" s="64">
        <f t="shared" si="11"/>
      </c>
      <c r="Q139" s="243">
        <f t="shared" si="12"/>
      </c>
      <c r="R139" s="239" t="e">
        <f>#REF!</f>
        <v>#REF!</v>
      </c>
      <c r="S139" s="235">
        <f t="shared" si="13"/>
        <v>1</v>
      </c>
      <c r="T139" s="245">
        <f t="shared" si="14"/>
      </c>
    </row>
    <row r="140" spans="1:20" ht="15">
      <c r="A140" s="186"/>
      <c r="B140" s="179"/>
      <c r="C140" s="176"/>
      <c r="D140" s="176"/>
      <c r="E140" s="177"/>
      <c r="F140" s="178"/>
      <c r="G140" s="177"/>
      <c r="H140" s="177"/>
      <c r="I140" s="179"/>
      <c r="J140" s="176"/>
      <c r="K140" s="194">
        <f>IF(A140="","",Header!C$6*(A140-1)+K$5)</f>
      </c>
      <c r="L140" s="60"/>
      <c r="M140" s="63"/>
      <c r="N140" s="64"/>
      <c r="O140" s="64">
        <f t="shared" si="10"/>
        <v>0</v>
      </c>
      <c r="P140" s="64">
        <f t="shared" si="11"/>
      </c>
      <c r="Q140" s="243">
        <f t="shared" si="12"/>
      </c>
      <c r="R140" s="239" t="e">
        <f>#REF!</f>
        <v>#REF!</v>
      </c>
      <c r="S140" s="235">
        <f t="shared" si="13"/>
        <v>1</v>
      </c>
      <c r="T140" s="245">
        <f t="shared" si="14"/>
      </c>
    </row>
    <row r="141" spans="1:20" ht="15">
      <c r="A141" s="187"/>
      <c r="B141" s="184"/>
      <c r="C141" s="181"/>
      <c r="D141" s="181"/>
      <c r="E141" s="182"/>
      <c r="F141" s="182"/>
      <c r="G141" s="182"/>
      <c r="H141" s="182"/>
      <c r="I141" s="181"/>
      <c r="J141" s="188"/>
      <c r="K141" s="194">
        <f>IF(A141="","",Header!C$6*(A141-1)+K$5)</f>
      </c>
      <c r="L141" s="60"/>
      <c r="M141" s="63"/>
      <c r="N141" s="64"/>
      <c r="O141" s="64">
        <f t="shared" si="10"/>
        <v>0</v>
      </c>
      <c r="P141" s="64">
        <f t="shared" si="11"/>
      </c>
      <c r="Q141" s="243">
        <f t="shared" si="12"/>
      </c>
      <c r="R141" s="239" t="e">
        <f>#REF!</f>
        <v>#REF!</v>
      </c>
      <c r="S141" s="235">
        <f t="shared" si="13"/>
        <v>1</v>
      </c>
      <c r="T141" s="245">
        <f t="shared" si="14"/>
      </c>
    </row>
    <row r="142" spans="1:20" ht="15">
      <c r="A142" s="186"/>
      <c r="B142" s="179"/>
      <c r="C142" s="176"/>
      <c r="D142" s="176"/>
      <c r="E142" s="177"/>
      <c r="F142" s="178"/>
      <c r="G142" s="177"/>
      <c r="H142" s="177"/>
      <c r="I142" s="179"/>
      <c r="J142" s="176"/>
      <c r="K142" s="194">
        <f>IF(A142="","",Header!C$6*(A142-1)+K$5)</f>
      </c>
      <c r="L142" s="60"/>
      <c r="M142" s="63"/>
      <c r="N142" s="64"/>
      <c r="O142" s="64">
        <f t="shared" si="10"/>
        <v>0</v>
      </c>
      <c r="P142" s="64">
        <f t="shared" si="11"/>
      </c>
      <c r="Q142" s="243">
        <f t="shared" si="12"/>
      </c>
      <c r="R142" s="239" t="e">
        <f>#REF!</f>
        <v>#REF!</v>
      </c>
      <c r="S142" s="235">
        <f t="shared" si="13"/>
        <v>1</v>
      </c>
      <c r="T142" s="245">
        <f t="shared" si="14"/>
      </c>
    </row>
    <row r="143" spans="1:20" ht="15">
      <c r="A143" s="187"/>
      <c r="B143" s="184"/>
      <c r="C143" s="170"/>
      <c r="D143" s="181"/>
      <c r="E143" s="182"/>
      <c r="F143" s="182"/>
      <c r="G143" s="182"/>
      <c r="H143" s="182"/>
      <c r="I143" s="181"/>
      <c r="J143" s="188"/>
      <c r="K143" s="194">
        <f>IF(A143="","",Header!C$6*(A143-1)+K$5)</f>
      </c>
      <c r="L143" s="60"/>
      <c r="M143" s="63"/>
      <c r="N143" s="64"/>
      <c r="O143" s="64">
        <f t="shared" si="10"/>
        <v>0</v>
      </c>
      <c r="P143" s="64">
        <f t="shared" si="11"/>
      </c>
      <c r="Q143" s="243">
        <f t="shared" si="12"/>
      </c>
      <c r="R143" s="239" t="e">
        <f>#REF!</f>
        <v>#REF!</v>
      </c>
      <c r="S143" s="235">
        <f t="shared" si="13"/>
        <v>1</v>
      </c>
      <c r="T143" s="245">
        <f t="shared" si="14"/>
      </c>
    </row>
    <row r="144" spans="1:20" ht="15">
      <c r="A144" s="186"/>
      <c r="B144" s="179"/>
      <c r="C144" s="176"/>
      <c r="D144" s="176"/>
      <c r="E144" s="177"/>
      <c r="F144" s="178"/>
      <c r="G144" s="177"/>
      <c r="H144" s="177"/>
      <c r="I144" s="179"/>
      <c r="J144" s="176"/>
      <c r="K144" s="194">
        <f>IF(A144="","",Header!C$6*(A144-1)+K$5)</f>
      </c>
      <c r="L144" s="60"/>
      <c r="M144" s="63"/>
      <c r="N144" s="64"/>
      <c r="O144" s="64">
        <f t="shared" si="10"/>
        <v>0</v>
      </c>
      <c r="P144" s="64">
        <f t="shared" si="11"/>
      </c>
      <c r="Q144" s="243">
        <f t="shared" si="12"/>
      </c>
      <c r="R144" s="239" t="e">
        <f>#REF!</f>
        <v>#REF!</v>
      </c>
      <c r="S144" s="235">
        <f t="shared" si="13"/>
        <v>1</v>
      </c>
      <c r="T144" s="245">
        <f t="shared" si="14"/>
      </c>
    </row>
    <row r="145" spans="1:20" ht="15">
      <c r="A145" s="187"/>
      <c r="B145" s="184"/>
      <c r="C145" s="181"/>
      <c r="D145" s="181"/>
      <c r="E145" s="182"/>
      <c r="F145" s="182"/>
      <c r="G145" s="182"/>
      <c r="H145" s="182"/>
      <c r="I145" s="181"/>
      <c r="J145" s="188"/>
      <c r="K145" s="194">
        <f>IF(A145="","",Header!C$6*(A145-1)+K$5)</f>
      </c>
      <c r="L145" s="60"/>
      <c r="M145" s="63"/>
      <c r="N145" s="64"/>
      <c r="O145" s="64">
        <f t="shared" si="10"/>
        <v>0</v>
      </c>
      <c r="P145" s="64">
        <f t="shared" si="11"/>
      </c>
      <c r="Q145" s="243">
        <f t="shared" si="12"/>
      </c>
      <c r="R145" s="239" t="e">
        <f>#REF!</f>
        <v>#REF!</v>
      </c>
      <c r="S145" s="235">
        <f t="shared" si="13"/>
        <v>1</v>
      </c>
      <c r="T145" s="245">
        <f t="shared" si="14"/>
      </c>
    </row>
    <row r="146" spans="1:20" ht="15">
      <c r="A146" s="186"/>
      <c r="B146" s="179"/>
      <c r="C146" s="176"/>
      <c r="D146" s="176"/>
      <c r="E146" s="177"/>
      <c r="F146" s="178"/>
      <c r="G146" s="177"/>
      <c r="H146" s="177"/>
      <c r="I146" s="179"/>
      <c r="J146" s="176"/>
      <c r="K146" s="194">
        <f>IF(A146="","",Header!C$6*(A146-1)+K$5)</f>
      </c>
      <c r="L146" s="60"/>
      <c r="M146" s="63"/>
      <c r="N146" s="64"/>
      <c r="O146" s="64">
        <f t="shared" si="10"/>
        <v>0</v>
      </c>
      <c r="P146" s="64">
        <f t="shared" si="11"/>
      </c>
      <c r="Q146" s="243">
        <f t="shared" si="12"/>
      </c>
      <c r="R146" s="239" t="e">
        <f>#REF!</f>
        <v>#REF!</v>
      </c>
      <c r="S146" s="235">
        <f t="shared" si="13"/>
        <v>1</v>
      </c>
      <c r="T146" s="245">
        <f t="shared" si="14"/>
      </c>
    </row>
    <row r="147" spans="1:20" ht="15">
      <c r="A147" s="187"/>
      <c r="B147" s="184"/>
      <c r="C147" s="181"/>
      <c r="D147" s="181"/>
      <c r="E147" s="182"/>
      <c r="F147" s="182"/>
      <c r="G147" s="182"/>
      <c r="H147" s="182"/>
      <c r="I147" s="181"/>
      <c r="J147" s="192"/>
      <c r="K147" s="194">
        <f>IF(A147="","",Header!C$6*(A147-1)+K$5)</f>
      </c>
      <c r="L147" s="60"/>
      <c r="M147" s="63"/>
      <c r="N147" s="64"/>
      <c r="O147" s="64">
        <f t="shared" si="10"/>
        <v>0</v>
      </c>
      <c r="P147" s="64">
        <f t="shared" si="11"/>
      </c>
      <c r="Q147" s="243">
        <f t="shared" si="12"/>
      </c>
      <c r="R147" s="239" t="e">
        <f>#REF!</f>
        <v>#REF!</v>
      </c>
      <c r="S147" s="235">
        <f t="shared" si="13"/>
        <v>1</v>
      </c>
      <c r="T147" s="245">
        <f t="shared" si="14"/>
      </c>
    </row>
    <row r="148" spans="1:20" ht="15">
      <c r="A148" s="186"/>
      <c r="B148" s="179"/>
      <c r="C148" s="176"/>
      <c r="D148" s="176"/>
      <c r="E148" s="177"/>
      <c r="F148" s="178"/>
      <c r="G148" s="177"/>
      <c r="H148" s="177"/>
      <c r="I148" s="179"/>
      <c r="J148" s="176"/>
      <c r="K148" s="194">
        <f>IF(A148="","",Header!C$6*(A148-1)+K$5)</f>
      </c>
      <c r="L148" s="60"/>
      <c r="M148" s="63"/>
      <c r="N148" s="64"/>
      <c r="O148" s="64">
        <f t="shared" si="10"/>
        <v>0</v>
      </c>
      <c r="P148" s="64">
        <f t="shared" si="11"/>
      </c>
      <c r="Q148" s="243">
        <f t="shared" si="12"/>
      </c>
      <c r="R148" s="239" t="e">
        <f>#REF!</f>
        <v>#REF!</v>
      </c>
      <c r="S148" s="235">
        <f t="shared" si="13"/>
        <v>1</v>
      </c>
      <c r="T148" s="245">
        <f t="shared" si="14"/>
      </c>
    </row>
    <row r="149" spans="1:20" ht="15">
      <c r="A149" s="180"/>
      <c r="B149" s="181"/>
      <c r="C149" s="181"/>
      <c r="D149" s="181"/>
      <c r="E149" s="182"/>
      <c r="F149" s="182"/>
      <c r="G149" s="182"/>
      <c r="H149" s="182"/>
      <c r="I149" s="181"/>
      <c r="J149" s="188"/>
      <c r="K149" s="194">
        <f>IF(A149="","",Header!C$6*(A149-1)+K$5)</f>
      </c>
      <c r="L149" s="60"/>
      <c r="M149" s="63"/>
      <c r="N149" s="64"/>
      <c r="O149" s="64">
        <f t="shared" si="10"/>
        <v>0</v>
      </c>
      <c r="P149" s="64">
        <f t="shared" si="11"/>
      </c>
      <c r="Q149" s="243">
        <f t="shared" si="12"/>
      </c>
      <c r="R149" s="239" t="e">
        <f>#REF!</f>
        <v>#REF!</v>
      </c>
      <c r="S149" s="235">
        <f t="shared" si="13"/>
        <v>1</v>
      </c>
      <c r="T149" s="245">
        <f t="shared" si="14"/>
      </c>
    </row>
    <row r="150" spans="1:20" ht="15">
      <c r="A150" s="186"/>
      <c r="B150" s="179"/>
      <c r="C150" s="176"/>
      <c r="D150" s="176"/>
      <c r="E150" s="177"/>
      <c r="F150" s="178"/>
      <c r="G150" s="177"/>
      <c r="H150" s="177"/>
      <c r="I150" s="179"/>
      <c r="J150" s="176"/>
      <c r="K150" s="194">
        <f>IF(A150="","",Header!C$6*(A150-1)+K$5)</f>
      </c>
      <c r="L150" s="60"/>
      <c r="M150" s="63"/>
      <c r="N150" s="64"/>
      <c r="O150" s="64">
        <f t="shared" si="10"/>
        <v>0</v>
      </c>
      <c r="P150" s="64">
        <f t="shared" si="11"/>
      </c>
      <c r="Q150" s="243">
        <f t="shared" si="12"/>
      </c>
      <c r="R150" s="239" t="e">
        <f>#REF!</f>
        <v>#REF!</v>
      </c>
      <c r="S150" s="235">
        <f t="shared" si="13"/>
        <v>1</v>
      </c>
      <c r="T150" s="245">
        <f t="shared" si="14"/>
      </c>
    </row>
    <row r="151" spans="1:20" ht="15">
      <c r="A151" s="180"/>
      <c r="B151" s="184"/>
      <c r="C151" s="170"/>
      <c r="D151" s="181"/>
      <c r="E151" s="182"/>
      <c r="F151" s="183"/>
      <c r="G151" s="182"/>
      <c r="H151" s="182"/>
      <c r="I151" s="185"/>
      <c r="J151" s="181"/>
      <c r="K151" s="194">
        <f>IF(A151="","",Header!C$6*(A151-1)+K$5)</f>
      </c>
      <c r="L151" s="60"/>
      <c r="M151" s="63"/>
      <c r="N151" s="64"/>
      <c r="O151" s="64">
        <f t="shared" si="10"/>
        <v>0</v>
      </c>
      <c r="P151" s="64">
        <f t="shared" si="11"/>
      </c>
      <c r="Q151" s="243">
        <f t="shared" si="12"/>
      </c>
      <c r="R151" s="239" t="e">
        <f>#REF!</f>
        <v>#REF!</v>
      </c>
      <c r="S151" s="235">
        <f t="shared" si="13"/>
        <v>1</v>
      </c>
      <c r="T151" s="245">
        <f t="shared" si="14"/>
      </c>
    </row>
    <row r="152" spans="1:20" ht="15">
      <c r="A152" s="186"/>
      <c r="B152" s="179"/>
      <c r="C152" s="176"/>
      <c r="D152" s="176"/>
      <c r="E152" s="177"/>
      <c r="F152" s="178"/>
      <c r="G152" s="177"/>
      <c r="H152" s="177"/>
      <c r="I152" s="179"/>
      <c r="J152" s="176"/>
      <c r="K152" s="194">
        <f>IF(A152="","",Header!C$6*(A152-1)+K$5)</f>
      </c>
      <c r="L152" s="60"/>
      <c r="M152" s="63"/>
      <c r="N152" s="64"/>
      <c r="O152" s="64">
        <f t="shared" si="10"/>
        <v>0</v>
      </c>
      <c r="P152" s="64">
        <f t="shared" si="11"/>
      </c>
      <c r="Q152" s="243">
        <f t="shared" si="12"/>
      </c>
      <c r="R152" s="239" t="e">
        <f>#REF!</f>
        <v>#REF!</v>
      </c>
      <c r="S152" s="235">
        <f t="shared" si="13"/>
        <v>1</v>
      </c>
      <c r="T152" s="245">
        <f t="shared" si="14"/>
      </c>
    </row>
    <row r="153" spans="1:20" ht="15">
      <c r="A153" s="180"/>
      <c r="B153" s="184"/>
      <c r="C153" s="170"/>
      <c r="D153" s="181"/>
      <c r="E153" s="182"/>
      <c r="F153" s="183"/>
      <c r="G153" s="182"/>
      <c r="H153" s="182"/>
      <c r="I153" s="181"/>
      <c r="J153" s="181"/>
      <c r="K153" s="194">
        <f>IF(A153="","",Header!C$6*(A153-1)+K$5)</f>
      </c>
      <c r="L153" s="60"/>
      <c r="M153" s="63"/>
      <c r="N153" s="64"/>
      <c r="O153" s="64">
        <f t="shared" si="10"/>
        <v>0</v>
      </c>
      <c r="P153" s="64">
        <f t="shared" si="11"/>
      </c>
      <c r="Q153" s="243">
        <f t="shared" si="12"/>
      </c>
      <c r="R153" s="239" t="e">
        <f>#REF!</f>
        <v>#REF!</v>
      </c>
      <c r="S153" s="235">
        <f t="shared" si="13"/>
        <v>1</v>
      </c>
      <c r="T153" s="245">
        <f t="shared" si="14"/>
      </c>
    </row>
    <row r="154" spans="1:20" ht="15">
      <c r="A154" s="186"/>
      <c r="B154" s="179"/>
      <c r="C154" s="176"/>
      <c r="D154" s="176"/>
      <c r="E154" s="177"/>
      <c r="F154" s="178"/>
      <c r="G154" s="177"/>
      <c r="H154" s="177"/>
      <c r="I154" s="179"/>
      <c r="J154" s="176"/>
      <c r="K154" s="194">
        <f>IF(A154="","",Header!C$6*(A154-1)+K$5)</f>
      </c>
      <c r="L154" s="60"/>
      <c r="M154" s="63"/>
      <c r="N154" s="64"/>
      <c r="O154" s="64">
        <f t="shared" si="10"/>
        <v>0</v>
      </c>
      <c r="P154" s="64">
        <f t="shared" si="11"/>
      </c>
      <c r="Q154" s="243">
        <f t="shared" si="12"/>
      </c>
      <c r="R154" s="239" t="e">
        <f>#REF!</f>
        <v>#REF!</v>
      </c>
      <c r="S154" s="235">
        <f t="shared" si="13"/>
        <v>1</v>
      </c>
      <c r="T154" s="245">
        <f t="shared" si="14"/>
      </c>
    </row>
    <row r="155" spans="1:20" ht="15">
      <c r="A155" s="180"/>
      <c r="B155" s="184"/>
      <c r="C155" s="170"/>
      <c r="D155" s="181"/>
      <c r="E155" s="182"/>
      <c r="F155" s="183"/>
      <c r="G155" s="182"/>
      <c r="H155" s="182"/>
      <c r="I155" s="181"/>
      <c r="J155" s="181"/>
      <c r="K155" s="194">
        <f>IF(A155="","",Header!C$6*(A155-1)+K$5)</f>
      </c>
      <c r="L155" s="60"/>
      <c r="M155" s="63"/>
      <c r="N155" s="64"/>
      <c r="O155" s="64">
        <f t="shared" si="10"/>
        <v>0</v>
      </c>
      <c r="P155" s="64">
        <f t="shared" si="11"/>
      </c>
      <c r="Q155" s="243">
        <f t="shared" si="12"/>
      </c>
      <c r="R155" s="239" t="e">
        <f>#REF!</f>
        <v>#REF!</v>
      </c>
      <c r="S155" s="235">
        <f t="shared" si="13"/>
        <v>1</v>
      </c>
      <c r="T155" s="245">
        <f t="shared" si="14"/>
      </c>
    </row>
    <row r="156" spans="1:20" ht="15">
      <c r="A156" s="186"/>
      <c r="B156" s="179"/>
      <c r="C156" s="176"/>
      <c r="D156" s="176"/>
      <c r="E156" s="177"/>
      <c r="F156" s="178"/>
      <c r="G156" s="177"/>
      <c r="H156" s="177"/>
      <c r="I156" s="179"/>
      <c r="J156" s="176"/>
      <c r="K156" s="194">
        <f>IF(A156="","",Header!C$6*(A156-1)+K$5)</f>
      </c>
      <c r="L156" s="60"/>
      <c r="M156" s="63"/>
      <c r="N156" s="64"/>
      <c r="O156" s="64">
        <f t="shared" si="10"/>
        <v>0</v>
      </c>
      <c r="P156" s="64">
        <f t="shared" si="11"/>
      </c>
      <c r="Q156" s="243">
        <f t="shared" si="12"/>
      </c>
      <c r="R156" s="239" t="e">
        <f>#REF!</f>
        <v>#REF!</v>
      </c>
      <c r="S156" s="235">
        <f t="shared" si="13"/>
        <v>1</v>
      </c>
      <c r="T156" s="245">
        <f t="shared" si="14"/>
      </c>
    </row>
    <row r="157" spans="1:20" ht="15">
      <c r="A157" s="180"/>
      <c r="B157" s="184"/>
      <c r="C157" s="170"/>
      <c r="D157" s="181"/>
      <c r="E157" s="182"/>
      <c r="F157" s="183"/>
      <c r="G157" s="182"/>
      <c r="H157" s="182"/>
      <c r="I157" s="181"/>
      <c r="J157" s="181"/>
      <c r="K157" s="194">
        <f>IF(A157="","",Header!C$6*(A157-1)+K$5)</f>
      </c>
      <c r="L157" s="60"/>
      <c r="M157" s="63"/>
      <c r="N157" s="64"/>
      <c r="O157" s="64">
        <f t="shared" si="10"/>
        <v>0</v>
      </c>
      <c r="P157" s="64">
        <f t="shared" si="11"/>
      </c>
      <c r="Q157" s="243">
        <f t="shared" si="12"/>
      </c>
      <c r="R157" s="239" t="e">
        <f>#REF!</f>
        <v>#REF!</v>
      </c>
      <c r="S157" s="235">
        <f t="shared" si="13"/>
        <v>1</v>
      </c>
      <c r="T157" s="245">
        <f t="shared" si="14"/>
      </c>
    </row>
    <row r="158" spans="1:20" ht="15">
      <c r="A158" s="186"/>
      <c r="B158" s="179"/>
      <c r="C158" s="176"/>
      <c r="D158" s="176"/>
      <c r="E158" s="177"/>
      <c r="F158" s="178"/>
      <c r="G158" s="177"/>
      <c r="H158" s="177"/>
      <c r="I158" s="179"/>
      <c r="J158" s="176"/>
      <c r="K158" s="194">
        <f>IF(A158="","",Header!C$6*(A158-1)+K$5)</f>
      </c>
      <c r="L158" s="60"/>
      <c r="M158" s="63"/>
      <c r="N158" s="64"/>
      <c r="O158" s="64">
        <f t="shared" si="10"/>
        <v>0</v>
      </c>
      <c r="P158" s="64">
        <f t="shared" si="11"/>
      </c>
      <c r="Q158" s="243">
        <f t="shared" si="12"/>
      </c>
      <c r="R158" s="239" t="e">
        <f>#REF!</f>
        <v>#REF!</v>
      </c>
      <c r="S158" s="235">
        <f t="shared" si="13"/>
        <v>1</v>
      </c>
      <c r="T158" s="245">
        <f t="shared" si="14"/>
      </c>
    </row>
    <row r="159" spans="1:20" ht="15">
      <c r="A159" s="187"/>
      <c r="B159" s="184"/>
      <c r="C159" s="170"/>
      <c r="D159" s="181"/>
      <c r="E159" s="182"/>
      <c r="F159" s="183"/>
      <c r="G159" s="182"/>
      <c r="H159" s="182"/>
      <c r="I159" s="181"/>
      <c r="J159" s="181"/>
      <c r="K159" s="194">
        <f>IF(A159="","",Header!C$6*(A159-1)+K$5)</f>
      </c>
      <c r="L159" s="60"/>
      <c r="M159" s="63"/>
      <c r="N159" s="64"/>
      <c r="O159" s="64">
        <f t="shared" si="10"/>
        <v>0</v>
      </c>
      <c r="P159" s="64">
        <f t="shared" si="11"/>
      </c>
      <c r="Q159" s="243">
        <f t="shared" si="12"/>
      </c>
      <c r="R159" s="239" t="e">
        <f>#REF!</f>
        <v>#REF!</v>
      </c>
      <c r="S159" s="235">
        <f t="shared" si="13"/>
        <v>1</v>
      </c>
      <c r="T159" s="245">
        <f t="shared" si="14"/>
      </c>
    </row>
    <row r="160" spans="1:20" ht="15">
      <c r="A160" s="186"/>
      <c r="B160" s="179"/>
      <c r="C160" s="176"/>
      <c r="D160" s="176"/>
      <c r="E160" s="177"/>
      <c r="F160" s="178"/>
      <c r="G160" s="177"/>
      <c r="H160" s="177"/>
      <c r="I160" s="179"/>
      <c r="J160" s="176"/>
      <c r="K160" s="194">
        <f>IF(A160="","",Header!C$6*(A160-1)+K$5)</f>
      </c>
      <c r="L160" s="60"/>
      <c r="M160" s="63"/>
      <c r="N160" s="64"/>
      <c r="O160" s="64">
        <f t="shared" si="10"/>
        <v>0</v>
      </c>
      <c r="P160" s="64">
        <f t="shared" si="11"/>
      </c>
      <c r="Q160" s="243">
        <f t="shared" si="12"/>
      </c>
      <c r="R160" s="239" t="e">
        <f>#REF!</f>
        <v>#REF!</v>
      </c>
      <c r="S160" s="235">
        <f t="shared" si="13"/>
        <v>1</v>
      </c>
      <c r="T160" s="245">
        <f t="shared" si="14"/>
      </c>
    </row>
    <row r="161" spans="1:20" ht="15">
      <c r="A161" s="187"/>
      <c r="B161" s="184"/>
      <c r="C161" s="170"/>
      <c r="D161" s="181"/>
      <c r="E161" s="182"/>
      <c r="F161" s="182"/>
      <c r="G161" s="182"/>
      <c r="H161" s="182"/>
      <c r="I161" s="181"/>
      <c r="J161" s="181"/>
      <c r="K161" s="194">
        <f>IF(A161="","",Header!C$6*(A161-1)+K$5)</f>
      </c>
      <c r="L161" s="60"/>
      <c r="M161" s="63"/>
      <c r="N161" s="64"/>
      <c r="O161" s="64">
        <f t="shared" si="10"/>
        <v>0</v>
      </c>
      <c r="P161" s="64">
        <f t="shared" si="11"/>
      </c>
      <c r="Q161" s="243">
        <f t="shared" si="12"/>
      </c>
      <c r="R161" s="239" t="e">
        <f>#REF!</f>
        <v>#REF!</v>
      </c>
      <c r="S161" s="235">
        <f t="shared" si="13"/>
        <v>1</v>
      </c>
      <c r="T161" s="245">
        <f t="shared" si="14"/>
      </c>
    </row>
    <row r="162" spans="1:20" ht="15">
      <c r="A162" s="186"/>
      <c r="B162" s="179"/>
      <c r="C162" s="176"/>
      <c r="D162" s="176"/>
      <c r="E162" s="177"/>
      <c r="F162" s="178"/>
      <c r="G162" s="177"/>
      <c r="H162" s="177"/>
      <c r="I162" s="179"/>
      <c r="J162" s="176"/>
      <c r="K162" s="194">
        <f>IF(A162="","",Header!C$6*(A162-1)+K$5)</f>
      </c>
      <c r="L162" s="60"/>
      <c r="M162" s="63"/>
      <c r="N162" s="64"/>
      <c r="O162" s="64">
        <f t="shared" si="10"/>
        <v>0</v>
      </c>
      <c r="P162" s="64">
        <f t="shared" si="11"/>
      </c>
      <c r="Q162" s="243">
        <f t="shared" si="12"/>
      </c>
      <c r="R162" s="239" t="e">
        <f>#REF!</f>
        <v>#REF!</v>
      </c>
      <c r="S162" s="235">
        <f t="shared" si="13"/>
        <v>1</v>
      </c>
      <c r="T162" s="245">
        <f t="shared" si="14"/>
      </c>
    </row>
    <row r="163" spans="1:20" ht="15">
      <c r="A163" s="187"/>
      <c r="B163" s="184"/>
      <c r="C163" s="181"/>
      <c r="D163" s="181"/>
      <c r="E163" s="182"/>
      <c r="F163" s="182"/>
      <c r="G163" s="182"/>
      <c r="H163" s="182"/>
      <c r="I163" s="185"/>
      <c r="J163" s="188"/>
      <c r="K163" s="194">
        <f>IF(A163="","",Header!C$6*(A163-1)+K$5)</f>
      </c>
      <c r="L163" s="60"/>
      <c r="M163" s="63"/>
      <c r="N163" s="64"/>
      <c r="O163" s="64">
        <f t="shared" si="10"/>
        <v>0</v>
      </c>
      <c r="P163" s="64">
        <f t="shared" si="11"/>
      </c>
      <c r="Q163" s="243">
        <f t="shared" si="12"/>
      </c>
      <c r="R163" s="239" t="e">
        <f>#REF!</f>
        <v>#REF!</v>
      </c>
      <c r="S163" s="235">
        <f t="shared" si="13"/>
        <v>1</v>
      </c>
      <c r="T163" s="245">
        <f t="shared" si="14"/>
      </c>
    </row>
    <row r="164" spans="1:20" ht="15">
      <c r="A164" s="186"/>
      <c r="B164" s="179"/>
      <c r="C164" s="176"/>
      <c r="D164" s="176"/>
      <c r="E164" s="177"/>
      <c r="F164" s="178"/>
      <c r="G164" s="177"/>
      <c r="H164" s="177"/>
      <c r="I164" s="179"/>
      <c r="J164" s="176"/>
      <c r="K164" s="194">
        <f>IF(A164="","",Header!C$6*(A164-1)+K$5)</f>
      </c>
      <c r="L164" s="60"/>
      <c r="M164" s="63"/>
      <c r="N164" s="64"/>
      <c r="O164" s="64">
        <f t="shared" si="10"/>
        <v>0</v>
      </c>
      <c r="P164" s="64">
        <f t="shared" si="11"/>
      </c>
      <c r="Q164" s="243">
        <f t="shared" si="12"/>
      </c>
      <c r="R164" s="239" t="e">
        <f>#REF!</f>
        <v>#REF!</v>
      </c>
      <c r="S164" s="235">
        <f t="shared" si="13"/>
        <v>1</v>
      </c>
      <c r="T164" s="245">
        <f t="shared" si="14"/>
      </c>
    </row>
    <row r="165" spans="1:20" ht="15">
      <c r="A165" s="187"/>
      <c r="B165" s="184"/>
      <c r="C165" s="181"/>
      <c r="D165" s="181"/>
      <c r="E165" s="182"/>
      <c r="F165" s="182"/>
      <c r="G165" s="182"/>
      <c r="H165" s="182"/>
      <c r="I165" s="181"/>
      <c r="J165" s="188"/>
      <c r="K165" s="194">
        <f>IF(A165="","",Header!C$6*(A165-1)+K$5)</f>
      </c>
      <c r="L165" s="60"/>
      <c r="M165" s="63"/>
      <c r="N165" s="64"/>
      <c r="O165" s="64">
        <f t="shared" si="10"/>
        <v>0</v>
      </c>
      <c r="P165" s="64">
        <f t="shared" si="11"/>
      </c>
      <c r="Q165" s="243">
        <f t="shared" si="12"/>
      </c>
      <c r="R165" s="239" t="e">
        <f>#REF!</f>
        <v>#REF!</v>
      </c>
      <c r="S165" s="235">
        <f t="shared" si="13"/>
        <v>1</v>
      </c>
      <c r="T165" s="245">
        <f t="shared" si="14"/>
      </c>
    </row>
    <row r="166" spans="1:20" ht="15">
      <c r="A166" s="186"/>
      <c r="B166" s="179"/>
      <c r="C166" s="176"/>
      <c r="D166" s="176"/>
      <c r="E166" s="177"/>
      <c r="F166" s="178"/>
      <c r="G166" s="177"/>
      <c r="H166" s="177"/>
      <c r="I166" s="179"/>
      <c r="J166" s="176"/>
      <c r="K166" s="194">
        <f>IF(A166="","",Header!C$6*(A166-1)+K$5)</f>
      </c>
      <c r="L166" s="60"/>
      <c r="M166" s="63"/>
      <c r="N166" s="64"/>
      <c r="O166" s="64">
        <f t="shared" si="10"/>
        <v>0</v>
      </c>
      <c r="P166" s="64">
        <f t="shared" si="11"/>
      </c>
      <c r="Q166" s="243">
        <f t="shared" si="12"/>
      </c>
      <c r="R166" s="239" t="e">
        <f>#REF!</f>
        <v>#REF!</v>
      </c>
      <c r="S166" s="235">
        <f t="shared" si="13"/>
        <v>1</v>
      </c>
      <c r="T166" s="245">
        <f t="shared" si="14"/>
      </c>
    </row>
    <row r="167" spans="1:20" ht="15">
      <c r="A167" s="180"/>
      <c r="B167" s="184"/>
      <c r="C167" s="181"/>
      <c r="D167" s="181"/>
      <c r="E167" s="182"/>
      <c r="F167" s="189"/>
      <c r="G167" s="190"/>
      <c r="H167" s="190"/>
      <c r="I167" s="181"/>
      <c r="J167" s="188"/>
      <c r="K167" s="194">
        <f>IF(A167="","",Header!C$6*(A167-1)+K$5)</f>
      </c>
      <c r="L167" s="60"/>
      <c r="M167" s="63"/>
      <c r="N167" s="64"/>
      <c r="O167" s="64">
        <f t="shared" si="10"/>
        <v>0</v>
      </c>
      <c r="P167" s="64">
        <f t="shared" si="11"/>
      </c>
      <c r="Q167" s="243">
        <f t="shared" si="12"/>
      </c>
      <c r="R167" s="239" t="e">
        <f>#REF!</f>
        <v>#REF!</v>
      </c>
      <c r="S167" s="235">
        <f t="shared" si="13"/>
        <v>1</v>
      </c>
      <c r="T167" s="245">
        <f t="shared" si="14"/>
      </c>
    </row>
    <row r="168" spans="1:20" ht="15">
      <c r="A168" s="186"/>
      <c r="B168" s="179"/>
      <c r="C168" s="176"/>
      <c r="D168" s="176"/>
      <c r="E168" s="177"/>
      <c r="F168" s="178"/>
      <c r="G168" s="177"/>
      <c r="H168" s="177"/>
      <c r="I168" s="179"/>
      <c r="J168" s="176"/>
      <c r="K168" s="194">
        <f>IF(A168="","",Header!C$6*(A168-1)+K$5)</f>
      </c>
      <c r="L168" s="60"/>
      <c r="M168" s="63"/>
      <c r="N168" s="64"/>
      <c r="O168" s="64">
        <f t="shared" si="10"/>
        <v>0</v>
      </c>
      <c r="P168" s="64">
        <f t="shared" si="11"/>
      </c>
      <c r="Q168" s="243">
        <f t="shared" si="12"/>
      </c>
      <c r="R168" s="239" t="e">
        <f>#REF!</f>
        <v>#REF!</v>
      </c>
      <c r="S168" s="235">
        <f t="shared" si="13"/>
        <v>1</v>
      </c>
      <c r="T168" s="245">
        <f t="shared" si="14"/>
      </c>
    </row>
    <row r="169" spans="1:20" ht="15">
      <c r="A169" s="187"/>
      <c r="B169" s="184"/>
      <c r="C169" s="181"/>
      <c r="D169" s="181"/>
      <c r="E169" s="182"/>
      <c r="F169" s="182"/>
      <c r="G169" s="182"/>
      <c r="H169" s="182"/>
      <c r="I169" s="181"/>
      <c r="J169" s="188"/>
      <c r="K169" s="194">
        <f>IF(A169="","",Header!C$6*(A169-1)+K$5)</f>
      </c>
      <c r="L169" s="60"/>
      <c r="M169" s="63"/>
      <c r="N169" s="64"/>
      <c r="O169" s="64">
        <f t="shared" si="10"/>
        <v>0</v>
      </c>
      <c r="P169" s="64">
        <f t="shared" si="11"/>
      </c>
      <c r="Q169" s="243">
        <f t="shared" si="12"/>
      </c>
      <c r="R169" s="239" t="e">
        <f>#REF!</f>
        <v>#REF!</v>
      </c>
      <c r="S169" s="235">
        <f t="shared" si="13"/>
        <v>1</v>
      </c>
      <c r="T169" s="245">
        <f t="shared" si="14"/>
      </c>
    </row>
    <row r="170" spans="1:20" ht="15">
      <c r="A170" s="186"/>
      <c r="B170" s="179"/>
      <c r="C170" s="176"/>
      <c r="D170" s="176"/>
      <c r="E170" s="177"/>
      <c r="F170" s="178"/>
      <c r="G170" s="177"/>
      <c r="H170" s="177"/>
      <c r="I170" s="179"/>
      <c r="J170" s="176"/>
      <c r="K170" s="194">
        <f>IF(A170="","",Header!C$6*(A170-1)+K$5)</f>
      </c>
      <c r="L170" s="60"/>
      <c r="M170" s="63"/>
      <c r="N170" s="64"/>
      <c r="O170" s="64">
        <f t="shared" si="10"/>
        <v>0</v>
      </c>
      <c r="P170" s="64">
        <f t="shared" si="11"/>
      </c>
      <c r="Q170" s="243">
        <f t="shared" si="12"/>
      </c>
      <c r="R170" s="239" t="e">
        <f>#REF!</f>
        <v>#REF!</v>
      </c>
      <c r="S170" s="235">
        <f t="shared" si="13"/>
        <v>1</v>
      </c>
      <c r="T170" s="245">
        <f t="shared" si="14"/>
      </c>
    </row>
    <row r="171" spans="1:20" ht="15">
      <c r="A171" s="187"/>
      <c r="B171" s="184"/>
      <c r="C171" s="181"/>
      <c r="D171" s="181"/>
      <c r="E171" s="182"/>
      <c r="F171" s="182"/>
      <c r="G171" s="182"/>
      <c r="H171" s="182"/>
      <c r="I171" s="181"/>
      <c r="J171" s="188"/>
      <c r="K171" s="194">
        <f>IF(A171="","",Header!C$6*(A171-1)+K$5)</f>
      </c>
      <c r="L171" s="60"/>
      <c r="M171" s="63"/>
      <c r="N171" s="64"/>
      <c r="O171" s="64">
        <f t="shared" si="10"/>
        <v>0</v>
      </c>
      <c r="P171" s="64">
        <f t="shared" si="11"/>
      </c>
      <c r="Q171" s="243">
        <f t="shared" si="12"/>
      </c>
      <c r="R171" s="239" t="e">
        <f>#REF!</f>
        <v>#REF!</v>
      </c>
      <c r="S171" s="235">
        <f t="shared" si="13"/>
        <v>1</v>
      </c>
      <c r="T171" s="245">
        <f t="shared" si="14"/>
      </c>
    </row>
    <row r="172" spans="1:20" ht="15">
      <c r="A172" s="186"/>
      <c r="B172" s="179"/>
      <c r="C172" s="176"/>
      <c r="D172" s="176"/>
      <c r="E172" s="177"/>
      <c r="F172" s="178"/>
      <c r="G172" s="177"/>
      <c r="H172" s="177"/>
      <c r="I172" s="179"/>
      <c r="J172" s="176"/>
      <c r="K172" s="194">
        <f>IF(A172="","",Header!C$6*(A172-1)+K$5)</f>
      </c>
      <c r="L172" s="60"/>
      <c r="M172" s="63"/>
      <c r="N172" s="64"/>
      <c r="O172" s="64">
        <f t="shared" si="10"/>
        <v>0</v>
      </c>
      <c r="P172" s="64">
        <f t="shared" si="11"/>
      </c>
      <c r="Q172" s="243">
        <f t="shared" si="12"/>
      </c>
      <c r="R172" s="239" t="e">
        <f>#REF!</f>
        <v>#REF!</v>
      </c>
      <c r="S172" s="235">
        <f t="shared" si="13"/>
        <v>1</v>
      </c>
      <c r="T172" s="245">
        <f t="shared" si="14"/>
      </c>
    </row>
    <row r="173" spans="1:20" ht="15">
      <c r="A173" s="187"/>
      <c r="B173" s="184"/>
      <c r="C173" s="181"/>
      <c r="D173" s="181"/>
      <c r="E173" s="182"/>
      <c r="F173" s="182"/>
      <c r="G173" s="182"/>
      <c r="H173" s="182"/>
      <c r="I173" s="181"/>
      <c r="J173" s="191"/>
      <c r="K173" s="194">
        <f>IF(A173="","",Header!C$6*(A173-1)+K$5)</f>
      </c>
      <c r="L173" s="60"/>
      <c r="M173" s="63"/>
      <c r="N173" s="64"/>
      <c r="O173" s="64">
        <f t="shared" si="10"/>
        <v>0</v>
      </c>
      <c r="P173" s="64">
        <f t="shared" si="11"/>
      </c>
      <c r="Q173" s="243">
        <f t="shared" si="12"/>
      </c>
      <c r="R173" s="239" t="e">
        <f>#REF!</f>
        <v>#REF!</v>
      </c>
      <c r="S173" s="235">
        <f t="shared" si="13"/>
        <v>1</v>
      </c>
      <c r="T173" s="245">
        <f t="shared" si="14"/>
      </c>
    </row>
    <row r="174" spans="1:20" ht="15">
      <c r="A174" s="186"/>
      <c r="B174" s="179"/>
      <c r="C174" s="176"/>
      <c r="D174" s="176"/>
      <c r="E174" s="177"/>
      <c r="F174" s="178"/>
      <c r="G174" s="177"/>
      <c r="H174" s="177"/>
      <c r="I174" s="179"/>
      <c r="J174" s="176"/>
      <c r="K174" s="194">
        <f>IF(A174="","",Header!C$6*(A174-1)+K$5)</f>
      </c>
      <c r="L174" s="60"/>
      <c r="M174" s="63"/>
      <c r="N174" s="64"/>
      <c r="O174" s="64">
        <f t="shared" si="10"/>
        <v>0</v>
      </c>
      <c r="P174" s="64">
        <f t="shared" si="11"/>
      </c>
      <c r="Q174" s="243">
        <f t="shared" si="12"/>
      </c>
      <c r="R174" s="239" t="e">
        <f>#REF!</f>
        <v>#REF!</v>
      </c>
      <c r="S174" s="235">
        <f t="shared" si="13"/>
        <v>1</v>
      </c>
      <c r="T174" s="245">
        <f t="shared" si="14"/>
      </c>
    </row>
    <row r="175" spans="1:20" ht="15">
      <c r="A175" s="187"/>
      <c r="B175" s="184"/>
      <c r="C175" s="181"/>
      <c r="D175" s="181"/>
      <c r="E175" s="182"/>
      <c r="F175" s="182"/>
      <c r="G175" s="182"/>
      <c r="H175" s="182"/>
      <c r="I175" s="181"/>
      <c r="J175" s="188"/>
      <c r="K175" s="194">
        <f>IF(A175="","",Header!C$6*(A175-1)+K$5)</f>
      </c>
      <c r="L175" s="60"/>
      <c r="M175" s="63"/>
      <c r="N175" s="64"/>
      <c r="O175" s="64">
        <f t="shared" si="10"/>
        <v>0</v>
      </c>
      <c r="P175" s="64">
        <f t="shared" si="11"/>
      </c>
      <c r="Q175" s="243">
        <f t="shared" si="12"/>
      </c>
      <c r="R175" s="239" t="e">
        <f>#REF!</f>
        <v>#REF!</v>
      </c>
      <c r="S175" s="235">
        <f t="shared" si="13"/>
        <v>1</v>
      </c>
      <c r="T175" s="245">
        <f t="shared" si="14"/>
      </c>
    </row>
    <row r="176" spans="1:20" ht="15">
      <c r="A176" s="186"/>
      <c r="B176" s="179"/>
      <c r="C176" s="176"/>
      <c r="D176" s="176"/>
      <c r="E176" s="177"/>
      <c r="F176" s="178"/>
      <c r="G176" s="177"/>
      <c r="H176" s="177"/>
      <c r="I176" s="179"/>
      <c r="J176" s="176"/>
      <c r="K176" s="194">
        <f>IF(A176="","",Header!C$6*(A176-1)+K$5)</f>
      </c>
      <c r="L176" s="60"/>
      <c r="M176" s="63"/>
      <c r="N176" s="64"/>
      <c r="O176" s="64">
        <f t="shared" si="10"/>
        <v>0</v>
      </c>
      <c r="P176" s="64">
        <f t="shared" si="11"/>
      </c>
      <c r="Q176" s="243">
        <f t="shared" si="12"/>
      </c>
      <c r="R176" s="239" t="e">
        <f>#REF!</f>
        <v>#REF!</v>
      </c>
      <c r="S176" s="235">
        <f t="shared" si="13"/>
        <v>1</v>
      </c>
      <c r="T176" s="245">
        <f t="shared" si="14"/>
      </c>
    </row>
    <row r="177" spans="1:20" ht="15">
      <c r="A177" s="187"/>
      <c r="B177" s="184"/>
      <c r="C177" s="181"/>
      <c r="D177" s="181"/>
      <c r="E177" s="182"/>
      <c r="F177" s="182"/>
      <c r="G177" s="182"/>
      <c r="H177" s="182"/>
      <c r="I177" s="181"/>
      <c r="J177" s="188"/>
      <c r="K177" s="194">
        <f>IF(A177="","",Header!C$6*(A177-1)+K$5)</f>
      </c>
      <c r="L177" s="60"/>
      <c r="M177" s="63"/>
      <c r="N177" s="64"/>
      <c r="O177" s="64">
        <f t="shared" si="10"/>
        <v>0</v>
      </c>
      <c r="P177" s="64">
        <f t="shared" si="11"/>
      </c>
      <c r="Q177" s="243">
        <f t="shared" si="12"/>
      </c>
      <c r="R177" s="239" t="e">
        <f>#REF!</f>
        <v>#REF!</v>
      </c>
      <c r="S177" s="235">
        <f t="shared" si="13"/>
        <v>1</v>
      </c>
      <c r="T177" s="245">
        <f t="shared" si="14"/>
      </c>
    </row>
    <row r="178" spans="1:20" ht="15">
      <c r="A178" s="186"/>
      <c r="B178" s="179"/>
      <c r="C178" s="176"/>
      <c r="D178" s="176"/>
      <c r="E178" s="177"/>
      <c r="F178" s="178"/>
      <c r="G178" s="177"/>
      <c r="H178" s="177"/>
      <c r="I178" s="179"/>
      <c r="J178" s="176"/>
      <c r="K178" s="194">
        <f>IF(A178="","",Header!C$6*(A178-1)+K$5)</f>
      </c>
      <c r="L178" s="60"/>
      <c r="M178" s="63"/>
      <c r="N178" s="64"/>
      <c r="O178" s="64">
        <f t="shared" si="10"/>
        <v>0</v>
      </c>
      <c r="P178" s="64">
        <f t="shared" si="11"/>
      </c>
      <c r="Q178" s="243">
        <f t="shared" si="12"/>
      </c>
      <c r="R178" s="239" t="e">
        <f>#REF!</f>
        <v>#REF!</v>
      </c>
      <c r="S178" s="235">
        <f t="shared" si="13"/>
        <v>1</v>
      </c>
      <c r="T178" s="245">
        <f t="shared" si="14"/>
      </c>
    </row>
    <row r="179" spans="1:20" ht="15">
      <c r="A179" s="187"/>
      <c r="B179" s="184"/>
      <c r="C179" s="170"/>
      <c r="D179" s="181"/>
      <c r="E179" s="182"/>
      <c r="F179" s="182"/>
      <c r="G179" s="182"/>
      <c r="H179" s="182"/>
      <c r="I179" s="181"/>
      <c r="J179" s="188"/>
      <c r="K179" s="194">
        <f>IF(A179="","",Header!C$6*(A179-1)+K$5)</f>
      </c>
      <c r="L179" s="60"/>
      <c r="M179" s="63"/>
      <c r="N179" s="64"/>
      <c r="O179" s="64">
        <f t="shared" si="10"/>
        <v>0</v>
      </c>
      <c r="P179" s="64">
        <f t="shared" si="11"/>
      </c>
      <c r="Q179" s="243">
        <f t="shared" si="12"/>
      </c>
      <c r="R179" s="239" t="e">
        <f>#REF!</f>
        <v>#REF!</v>
      </c>
      <c r="S179" s="235">
        <f t="shared" si="13"/>
        <v>1</v>
      </c>
      <c r="T179" s="245">
        <f t="shared" si="14"/>
      </c>
    </row>
    <row r="180" spans="1:20" ht="15">
      <c r="A180" s="186"/>
      <c r="B180" s="179"/>
      <c r="C180" s="176"/>
      <c r="D180" s="176"/>
      <c r="E180" s="177"/>
      <c r="F180" s="178"/>
      <c r="G180" s="177"/>
      <c r="H180" s="177"/>
      <c r="I180" s="179"/>
      <c r="J180" s="176"/>
      <c r="K180" s="194">
        <f>IF(A180="","",Header!C$6*(A180-1)+K$5)</f>
      </c>
      <c r="L180" s="60"/>
      <c r="M180" s="63"/>
      <c r="N180" s="64"/>
      <c r="O180" s="64">
        <f t="shared" si="10"/>
        <v>0</v>
      </c>
      <c r="P180" s="64">
        <f t="shared" si="11"/>
      </c>
      <c r="Q180" s="243">
        <f t="shared" si="12"/>
      </c>
      <c r="R180" s="239" t="e">
        <f>#REF!</f>
        <v>#REF!</v>
      </c>
      <c r="S180" s="235">
        <f t="shared" si="13"/>
        <v>1</v>
      </c>
      <c r="T180" s="245">
        <f t="shared" si="14"/>
      </c>
    </row>
    <row r="181" spans="1:20" ht="15">
      <c r="A181" s="187"/>
      <c r="B181" s="184"/>
      <c r="C181" s="181"/>
      <c r="D181" s="181"/>
      <c r="E181" s="182"/>
      <c r="F181" s="182"/>
      <c r="G181" s="182"/>
      <c r="H181" s="182"/>
      <c r="I181" s="181"/>
      <c r="J181" s="188"/>
      <c r="K181" s="194">
        <f>IF(A181="","",Header!C$6*(A181-1)+K$5)</f>
      </c>
      <c r="L181" s="60"/>
      <c r="M181" s="63"/>
      <c r="N181" s="64"/>
      <c r="O181" s="64">
        <f t="shared" si="10"/>
        <v>0</v>
      </c>
      <c r="P181" s="64">
        <f t="shared" si="11"/>
      </c>
      <c r="Q181" s="243">
        <f t="shared" si="12"/>
      </c>
      <c r="R181" s="239" t="e">
        <f>#REF!</f>
        <v>#REF!</v>
      </c>
      <c r="S181" s="235">
        <f t="shared" si="13"/>
        <v>1</v>
      </c>
      <c r="T181" s="245">
        <f t="shared" si="14"/>
      </c>
    </row>
    <row r="182" spans="1:20" ht="15">
      <c r="A182" s="186"/>
      <c r="B182" s="179"/>
      <c r="C182" s="176"/>
      <c r="D182" s="176"/>
      <c r="E182" s="177"/>
      <c r="F182" s="178"/>
      <c r="G182" s="177"/>
      <c r="H182" s="177"/>
      <c r="I182" s="179"/>
      <c r="J182" s="176"/>
      <c r="K182" s="194">
        <f>IF(A182="","",Header!C$6*(A182-1)+K$5)</f>
      </c>
      <c r="L182" s="60"/>
      <c r="M182" s="63"/>
      <c r="N182" s="64"/>
      <c r="O182" s="64">
        <f t="shared" si="10"/>
        <v>0</v>
      </c>
      <c r="P182" s="64">
        <f t="shared" si="11"/>
      </c>
      <c r="Q182" s="243">
        <f t="shared" si="12"/>
      </c>
      <c r="R182" s="239" t="e">
        <f>#REF!</f>
        <v>#REF!</v>
      </c>
      <c r="S182" s="235">
        <f t="shared" si="13"/>
        <v>1</v>
      </c>
      <c r="T182" s="245">
        <f t="shared" si="14"/>
      </c>
    </row>
    <row r="183" spans="1:20" ht="15">
      <c r="A183" s="187"/>
      <c r="B183" s="184"/>
      <c r="C183" s="181"/>
      <c r="D183" s="181"/>
      <c r="E183" s="182"/>
      <c r="F183" s="182"/>
      <c r="G183" s="182"/>
      <c r="H183" s="182"/>
      <c r="I183" s="181"/>
      <c r="J183" s="192"/>
      <c r="K183" s="194">
        <f>IF(A183="","",Header!C$6*(A183-1)+K$5)</f>
      </c>
      <c r="L183" s="60"/>
      <c r="M183" s="63"/>
      <c r="N183" s="64"/>
      <c r="O183" s="64">
        <f t="shared" si="10"/>
        <v>0</v>
      </c>
      <c r="P183" s="64">
        <f t="shared" si="11"/>
      </c>
      <c r="Q183" s="243">
        <f t="shared" si="12"/>
      </c>
      <c r="R183" s="239" t="e">
        <f>#REF!</f>
        <v>#REF!</v>
      </c>
      <c r="S183" s="235">
        <f t="shared" si="13"/>
        <v>1</v>
      </c>
      <c r="T183" s="245">
        <f t="shared" si="14"/>
      </c>
    </row>
    <row r="184" spans="1:20" ht="15">
      <c r="A184" s="186"/>
      <c r="B184" s="179"/>
      <c r="C184" s="176"/>
      <c r="D184" s="176"/>
      <c r="E184" s="177"/>
      <c r="F184" s="178"/>
      <c r="G184" s="177"/>
      <c r="H184" s="177"/>
      <c r="I184" s="179"/>
      <c r="J184" s="176"/>
      <c r="K184" s="194">
        <f>IF(A184="","",Header!C$6*(A184-1)+K$5)</f>
      </c>
      <c r="L184" s="60"/>
      <c r="M184" s="63"/>
      <c r="N184" s="64"/>
      <c r="O184" s="64">
        <f t="shared" si="10"/>
        <v>0</v>
      </c>
      <c r="P184" s="64">
        <f t="shared" si="11"/>
      </c>
      <c r="Q184" s="243">
        <f t="shared" si="12"/>
      </c>
      <c r="R184" s="239" t="e">
        <f>#REF!</f>
        <v>#REF!</v>
      </c>
      <c r="S184" s="235">
        <f t="shared" si="13"/>
        <v>1</v>
      </c>
      <c r="T184" s="245">
        <f t="shared" si="14"/>
      </c>
    </row>
    <row r="185" spans="1:20" ht="15">
      <c r="A185" s="180"/>
      <c r="B185" s="181"/>
      <c r="C185" s="181"/>
      <c r="D185" s="181"/>
      <c r="E185" s="182"/>
      <c r="F185" s="182"/>
      <c r="G185" s="182"/>
      <c r="H185" s="182"/>
      <c r="I185" s="181"/>
      <c r="J185" s="188"/>
      <c r="K185" s="194">
        <f>IF(A185="","",Header!C$6*(A185-1)+K$5)</f>
      </c>
      <c r="L185" s="60"/>
      <c r="M185" s="63"/>
      <c r="N185" s="64"/>
      <c r="O185" s="64">
        <f t="shared" si="10"/>
        <v>0</v>
      </c>
      <c r="P185" s="64">
        <f t="shared" si="11"/>
      </c>
      <c r="Q185" s="243">
        <f t="shared" si="12"/>
      </c>
      <c r="R185" s="239" t="e">
        <f>#REF!</f>
        <v>#REF!</v>
      </c>
      <c r="S185" s="235">
        <f t="shared" si="13"/>
        <v>1</v>
      </c>
      <c r="T185" s="245">
        <f t="shared" si="14"/>
      </c>
    </row>
    <row r="186" spans="1:20" ht="15">
      <c r="A186" s="186"/>
      <c r="B186" s="179"/>
      <c r="C186" s="176"/>
      <c r="D186" s="176"/>
      <c r="E186" s="177"/>
      <c r="F186" s="178"/>
      <c r="G186" s="177"/>
      <c r="H186" s="177"/>
      <c r="I186" s="179"/>
      <c r="J186" s="176"/>
      <c r="K186" s="194">
        <f>IF(A186="","",Header!C$6*(A186-1)+K$5)</f>
      </c>
      <c r="L186" s="60"/>
      <c r="M186" s="63"/>
      <c r="N186" s="64"/>
      <c r="O186" s="64">
        <f t="shared" si="10"/>
        <v>0</v>
      </c>
      <c r="P186" s="64">
        <f t="shared" si="11"/>
      </c>
      <c r="Q186" s="243">
        <f t="shared" si="12"/>
      </c>
      <c r="R186" s="239" t="e">
        <f>#REF!</f>
        <v>#REF!</v>
      </c>
      <c r="S186" s="235">
        <f t="shared" si="13"/>
        <v>1</v>
      </c>
      <c r="T186" s="245">
        <f t="shared" si="14"/>
      </c>
    </row>
    <row r="187" spans="1:20" ht="15">
      <c r="A187" s="180"/>
      <c r="B187" s="184"/>
      <c r="C187" s="170"/>
      <c r="D187" s="181"/>
      <c r="E187" s="182"/>
      <c r="F187" s="183"/>
      <c r="G187" s="182"/>
      <c r="H187" s="182"/>
      <c r="I187" s="185"/>
      <c r="J187" s="181"/>
      <c r="K187" s="194">
        <f>IF(A187="","",Header!C$6*(A187-1)+K$5)</f>
      </c>
      <c r="L187" s="60"/>
      <c r="M187" s="63"/>
      <c r="N187" s="64"/>
      <c r="O187" s="64">
        <f t="shared" si="10"/>
        <v>0</v>
      </c>
      <c r="P187" s="64">
        <f t="shared" si="11"/>
      </c>
      <c r="Q187" s="243">
        <f t="shared" si="12"/>
      </c>
      <c r="R187" s="239" t="e">
        <f>#REF!</f>
        <v>#REF!</v>
      </c>
      <c r="S187" s="235">
        <f t="shared" si="13"/>
        <v>1</v>
      </c>
      <c r="T187" s="245">
        <f t="shared" si="14"/>
      </c>
    </row>
    <row r="188" spans="1:20" ht="15">
      <c r="A188" s="186"/>
      <c r="B188" s="179"/>
      <c r="C188" s="176"/>
      <c r="D188" s="176"/>
      <c r="E188" s="177"/>
      <c r="F188" s="178"/>
      <c r="G188" s="177"/>
      <c r="H188" s="177"/>
      <c r="I188" s="179"/>
      <c r="J188" s="176"/>
      <c r="K188" s="194">
        <f>IF(A188="","",Header!C$6*(A188-1)+K$5)</f>
      </c>
      <c r="L188" s="60"/>
      <c r="M188" s="63"/>
      <c r="N188" s="64"/>
      <c r="O188" s="64">
        <f t="shared" si="10"/>
        <v>0</v>
      </c>
      <c r="P188" s="64">
        <f t="shared" si="11"/>
      </c>
      <c r="Q188" s="243">
        <f t="shared" si="12"/>
      </c>
      <c r="R188" s="239" t="e">
        <f>#REF!</f>
        <v>#REF!</v>
      </c>
      <c r="S188" s="235">
        <f t="shared" si="13"/>
        <v>1</v>
      </c>
      <c r="T188" s="245">
        <f t="shared" si="14"/>
      </c>
    </row>
    <row r="189" spans="1:20" ht="15">
      <c r="A189" s="180"/>
      <c r="B189" s="184"/>
      <c r="C189" s="170"/>
      <c r="D189" s="181"/>
      <c r="E189" s="182"/>
      <c r="F189" s="183"/>
      <c r="G189" s="182"/>
      <c r="H189" s="182"/>
      <c r="I189" s="181"/>
      <c r="J189" s="181"/>
      <c r="K189" s="194">
        <f>IF(A189="","",Header!C$6*(A189-1)+K$5)</f>
      </c>
      <c r="L189" s="60"/>
      <c r="M189" s="63"/>
      <c r="N189" s="64"/>
      <c r="O189" s="64">
        <f t="shared" si="10"/>
        <v>0</v>
      </c>
      <c r="P189" s="64">
        <f t="shared" si="11"/>
      </c>
      <c r="Q189" s="243">
        <f t="shared" si="12"/>
      </c>
      <c r="R189" s="239" t="e">
        <f>#REF!</f>
        <v>#REF!</v>
      </c>
      <c r="S189" s="235">
        <f t="shared" si="13"/>
        <v>1</v>
      </c>
      <c r="T189" s="245">
        <f t="shared" si="14"/>
      </c>
    </row>
    <row r="190" spans="1:20" ht="15">
      <c r="A190" s="186"/>
      <c r="B190" s="179"/>
      <c r="C190" s="176"/>
      <c r="D190" s="176"/>
      <c r="E190" s="177"/>
      <c r="F190" s="178"/>
      <c r="G190" s="177"/>
      <c r="H190" s="177"/>
      <c r="I190" s="179"/>
      <c r="J190" s="176"/>
      <c r="K190" s="194">
        <f>IF(A190="","",Header!C$6*(A190-1)+K$5)</f>
      </c>
      <c r="L190" s="60"/>
      <c r="M190" s="63"/>
      <c r="N190" s="64"/>
      <c r="O190" s="64">
        <f t="shared" si="10"/>
        <v>0</v>
      </c>
      <c r="P190" s="64">
        <f t="shared" si="11"/>
      </c>
      <c r="Q190" s="243">
        <f t="shared" si="12"/>
      </c>
      <c r="R190" s="239" t="e">
        <f>#REF!</f>
        <v>#REF!</v>
      </c>
      <c r="S190" s="235">
        <f t="shared" si="13"/>
        <v>1</v>
      </c>
      <c r="T190" s="245">
        <f t="shared" si="14"/>
      </c>
    </row>
    <row r="191" spans="1:20" ht="15">
      <c r="A191" s="180"/>
      <c r="B191" s="184"/>
      <c r="C191" s="170"/>
      <c r="D191" s="181"/>
      <c r="E191" s="182"/>
      <c r="F191" s="183"/>
      <c r="G191" s="182"/>
      <c r="H191" s="182"/>
      <c r="I191" s="181"/>
      <c r="J191" s="181"/>
      <c r="K191" s="194">
        <f>IF(A191="","",Header!C$6*(A191-1)+K$5)</f>
      </c>
      <c r="L191" s="60"/>
      <c r="M191" s="63"/>
      <c r="N191" s="64"/>
      <c r="O191" s="64">
        <f t="shared" si="10"/>
        <v>0</v>
      </c>
      <c r="P191" s="64">
        <f t="shared" si="11"/>
      </c>
      <c r="Q191" s="243">
        <f t="shared" si="12"/>
      </c>
      <c r="R191" s="239" t="e">
        <f>#REF!</f>
        <v>#REF!</v>
      </c>
      <c r="S191" s="235">
        <f t="shared" si="13"/>
        <v>1</v>
      </c>
      <c r="T191" s="245">
        <f t="shared" si="14"/>
      </c>
    </row>
    <row r="192" spans="1:20" ht="15">
      <c r="A192" s="186"/>
      <c r="B192" s="179"/>
      <c r="C192" s="176"/>
      <c r="D192" s="176"/>
      <c r="E192" s="177"/>
      <c r="F192" s="178"/>
      <c r="G192" s="177"/>
      <c r="H192" s="177"/>
      <c r="I192" s="179"/>
      <c r="J192" s="176"/>
      <c r="K192" s="194">
        <f>IF(A192="","",Header!C$6*(A192-1)+K$5)</f>
      </c>
      <c r="L192" s="60"/>
      <c r="M192" s="63"/>
      <c r="N192" s="64"/>
      <c r="O192" s="64">
        <f t="shared" si="10"/>
        <v>0</v>
      </c>
      <c r="P192" s="64">
        <f t="shared" si="11"/>
      </c>
      <c r="Q192" s="243">
        <f t="shared" si="12"/>
      </c>
      <c r="R192" s="239" t="e">
        <f>#REF!</f>
        <v>#REF!</v>
      </c>
      <c r="S192" s="235">
        <f t="shared" si="13"/>
        <v>1</v>
      </c>
      <c r="T192" s="245">
        <f t="shared" si="14"/>
      </c>
    </row>
    <row r="193" spans="1:20" ht="15">
      <c r="A193" s="180"/>
      <c r="B193" s="184"/>
      <c r="C193" s="170"/>
      <c r="D193" s="181"/>
      <c r="E193" s="182"/>
      <c r="F193" s="183"/>
      <c r="G193" s="182"/>
      <c r="H193" s="182"/>
      <c r="I193" s="181"/>
      <c r="J193" s="181"/>
      <c r="K193" s="194">
        <f>IF(A193="","",Header!C$6*(A193-1)+K$5)</f>
      </c>
      <c r="L193" s="60"/>
      <c r="M193" s="63"/>
      <c r="N193" s="64"/>
      <c r="O193" s="64">
        <f t="shared" si="10"/>
        <v>0</v>
      </c>
      <c r="P193" s="64">
        <f t="shared" si="11"/>
      </c>
      <c r="Q193" s="243">
        <f t="shared" si="12"/>
      </c>
      <c r="R193" s="239" t="e">
        <f>#REF!</f>
        <v>#REF!</v>
      </c>
      <c r="S193" s="235">
        <f t="shared" si="13"/>
        <v>1</v>
      </c>
      <c r="T193" s="245">
        <f t="shared" si="14"/>
      </c>
    </row>
    <row r="194" spans="1:20" ht="15">
      <c r="A194" s="186"/>
      <c r="B194" s="179"/>
      <c r="C194" s="176"/>
      <c r="D194" s="176"/>
      <c r="E194" s="177"/>
      <c r="F194" s="178"/>
      <c r="G194" s="177"/>
      <c r="H194" s="177"/>
      <c r="I194" s="179"/>
      <c r="J194" s="176"/>
      <c r="K194" s="194">
        <f>IF(A194="","",Header!C$6*(A194-1)+K$5)</f>
      </c>
      <c r="L194" s="60"/>
      <c r="M194" s="63"/>
      <c r="N194" s="64"/>
      <c r="O194" s="64">
        <f t="shared" si="10"/>
        <v>0</v>
      </c>
      <c r="P194" s="64">
        <f t="shared" si="11"/>
      </c>
      <c r="Q194" s="243">
        <f t="shared" si="12"/>
      </c>
      <c r="R194" s="239" t="e">
        <f>#REF!</f>
        <v>#REF!</v>
      </c>
      <c r="S194" s="235">
        <f t="shared" si="13"/>
        <v>1</v>
      </c>
      <c r="T194" s="245">
        <f t="shared" si="14"/>
      </c>
    </row>
    <row r="195" spans="1:20" ht="15">
      <c r="A195" s="187"/>
      <c r="B195" s="184"/>
      <c r="C195" s="170"/>
      <c r="D195" s="181"/>
      <c r="E195" s="182"/>
      <c r="F195" s="183"/>
      <c r="G195" s="182"/>
      <c r="H195" s="182"/>
      <c r="I195" s="181"/>
      <c r="J195" s="181"/>
      <c r="K195" s="194">
        <f>IF(A195="","",Header!C$6*(A195-1)+K$5)</f>
      </c>
      <c r="L195" s="60"/>
      <c r="M195" s="63"/>
      <c r="N195" s="64"/>
      <c r="O195" s="64">
        <f t="shared" si="10"/>
        <v>0</v>
      </c>
      <c r="P195" s="64">
        <f t="shared" si="11"/>
      </c>
      <c r="Q195" s="243">
        <f t="shared" si="12"/>
      </c>
      <c r="R195" s="239" t="e">
        <f>#REF!</f>
        <v>#REF!</v>
      </c>
      <c r="S195" s="235">
        <f t="shared" si="13"/>
        <v>1</v>
      </c>
      <c r="T195" s="245">
        <f t="shared" si="14"/>
      </c>
    </row>
    <row r="196" spans="1:20" ht="15">
      <c r="A196" s="186"/>
      <c r="B196" s="179"/>
      <c r="C196" s="176"/>
      <c r="D196" s="176"/>
      <c r="E196" s="177"/>
      <c r="F196" s="178"/>
      <c r="G196" s="177"/>
      <c r="H196" s="177"/>
      <c r="I196" s="179"/>
      <c r="J196" s="176"/>
      <c r="K196" s="194">
        <f>IF(A196="","",Header!C$6*(A196-1)+K$5)</f>
      </c>
      <c r="L196" s="60"/>
      <c r="M196" s="63"/>
      <c r="N196" s="64"/>
      <c r="O196" s="64">
        <f aca="true" t="shared" si="15" ref="O196:O205">IF(M196="",N196,M196)</f>
        <v>0</v>
      </c>
      <c r="P196" s="64">
        <f aca="true" t="shared" si="16" ref="P196:P205">IF($O196="cs",1,IF($O196="cu",2,IF($O196="us",3,IF($O196="uu",4,""))))</f>
      </c>
      <c r="Q196" s="243">
        <f t="shared" si="12"/>
      </c>
      <c r="R196" s="239" t="e">
        <f>#REF!</f>
        <v>#REF!</v>
      </c>
      <c r="S196" s="235">
        <f t="shared" si="13"/>
        <v>1</v>
      </c>
      <c r="T196" s="245">
        <f t="shared" si="14"/>
      </c>
    </row>
    <row r="197" spans="1:20" ht="15">
      <c r="A197" s="187"/>
      <c r="B197" s="184"/>
      <c r="C197" s="170"/>
      <c r="D197" s="181"/>
      <c r="E197" s="182"/>
      <c r="F197" s="182"/>
      <c r="G197" s="182"/>
      <c r="H197" s="182"/>
      <c r="I197" s="181"/>
      <c r="J197" s="181"/>
      <c r="K197" s="194">
        <f>IF(A197="","",Header!C$6*(A197-1)+K$5)</f>
      </c>
      <c r="L197" s="60"/>
      <c r="M197" s="63"/>
      <c r="N197" s="64"/>
      <c r="O197" s="64">
        <f t="shared" si="15"/>
        <v>0</v>
      </c>
      <c r="P197" s="64">
        <f t="shared" si="16"/>
      </c>
      <c r="Q197" s="243">
        <f aca="true" t="shared" si="17" ref="Q197:Q260">IF(A197="","",A197)</f>
      </c>
      <c r="R197" s="239" t="e">
        <f>#REF!</f>
        <v>#REF!</v>
      </c>
      <c r="S197" s="235">
        <f t="shared" si="13"/>
        <v>1</v>
      </c>
      <c r="T197" s="245">
        <f t="shared" si="14"/>
      </c>
    </row>
    <row r="198" spans="1:20" ht="15">
      <c r="A198" s="186"/>
      <c r="B198" s="179"/>
      <c r="C198" s="176"/>
      <c r="D198" s="176"/>
      <c r="E198" s="177"/>
      <c r="F198" s="178"/>
      <c r="G198" s="177"/>
      <c r="H198" s="177"/>
      <c r="I198" s="179"/>
      <c r="J198" s="176"/>
      <c r="K198" s="194">
        <f>IF(A198="","",Header!C$6*(A198-1)+K$5)</f>
      </c>
      <c r="L198" s="60"/>
      <c r="M198" s="63"/>
      <c r="N198" s="64"/>
      <c r="O198" s="64">
        <f t="shared" si="15"/>
        <v>0</v>
      </c>
      <c r="P198" s="64">
        <f t="shared" si="16"/>
      </c>
      <c r="Q198" s="243">
        <f t="shared" si="17"/>
      </c>
      <c r="R198" s="239" t="e">
        <f>#REF!</f>
        <v>#REF!</v>
      </c>
      <c r="S198" s="235">
        <f aca="true" t="shared" si="18" ref="S198:S261">IF(A198&gt;A197,A198,S197)</f>
        <v>1</v>
      </c>
      <c r="T198" s="245">
        <f aca="true" t="shared" si="19" ref="T198:T261">IF(Q198&lt;&gt;"",SUMIF(S$1:S$65536,Q198,R$1:R$65536),"")</f>
      </c>
    </row>
    <row r="199" spans="1:20" ht="15">
      <c r="A199" s="187"/>
      <c r="B199" s="184"/>
      <c r="C199" s="181"/>
      <c r="D199" s="181"/>
      <c r="E199" s="182"/>
      <c r="F199" s="182"/>
      <c r="G199" s="182"/>
      <c r="H199" s="182"/>
      <c r="I199" s="185"/>
      <c r="J199" s="188"/>
      <c r="K199" s="194">
        <f>IF(A199="","",Header!C$6*(A199-1)+K$5)</f>
      </c>
      <c r="L199" s="60"/>
      <c r="M199" s="63"/>
      <c r="N199" s="64"/>
      <c r="O199" s="64">
        <f t="shared" si="15"/>
        <v>0</v>
      </c>
      <c r="P199" s="64">
        <f t="shared" si="16"/>
      </c>
      <c r="Q199" s="243">
        <f t="shared" si="17"/>
      </c>
      <c r="R199" s="239" t="e">
        <f>#REF!</f>
        <v>#REF!</v>
      </c>
      <c r="S199" s="235">
        <f t="shared" si="18"/>
        <v>1</v>
      </c>
      <c r="T199" s="245">
        <f t="shared" si="19"/>
      </c>
    </row>
    <row r="200" spans="1:20" ht="15">
      <c r="A200" s="186"/>
      <c r="B200" s="179"/>
      <c r="C200" s="176"/>
      <c r="D200" s="176"/>
      <c r="E200" s="177"/>
      <c r="F200" s="178"/>
      <c r="G200" s="177"/>
      <c r="H200" s="177"/>
      <c r="I200" s="179"/>
      <c r="J200" s="176"/>
      <c r="K200" s="194">
        <f>IF(A200="","",Header!C$6*(A200-1)+K$5)</f>
      </c>
      <c r="L200" s="60"/>
      <c r="M200" s="63"/>
      <c r="N200" s="64"/>
      <c r="O200" s="64">
        <f t="shared" si="15"/>
        <v>0</v>
      </c>
      <c r="P200" s="64">
        <f t="shared" si="16"/>
      </c>
      <c r="Q200" s="243">
        <f t="shared" si="17"/>
      </c>
      <c r="R200" s="239" t="e">
        <f>#REF!</f>
        <v>#REF!</v>
      </c>
      <c r="S200" s="235">
        <f t="shared" si="18"/>
        <v>1</v>
      </c>
      <c r="T200" s="245">
        <f t="shared" si="19"/>
      </c>
    </row>
    <row r="201" spans="1:20" ht="15">
      <c r="A201" s="187"/>
      <c r="B201" s="184"/>
      <c r="C201" s="181"/>
      <c r="D201" s="181"/>
      <c r="E201" s="182"/>
      <c r="F201" s="182"/>
      <c r="G201" s="182"/>
      <c r="H201" s="182"/>
      <c r="I201" s="181"/>
      <c r="J201" s="188"/>
      <c r="K201" s="194">
        <f>IF(A201="","",Header!C$6*(A201-1)+K$5)</f>
      </c>
      <c r="L201" s="60"/>
      <c r="M201" s="63"/>
      <c r="N201" s="64"/>
      <c r="O201" s="64">
        <f t="shared" si="15"/>
        <v>0</v>
      </c>
      <c r="P201" s="64">
        <f t="shared" si="16"/>
      </c>
      <c r="Q201" s="243">
        <f t="shared" si="17"/>
      </c>
      <c r="R201" s="239" t="e">
        <f>#REF!</f>
        <v>#REF!</v>
      </c>
      <c r="S201" s="235">
        <f t="shared" si="18"/>
        <v>1</v>
      </c>
      <c r="T201" s="245">
        <f t="shared" si="19"/>
      </c>
    </row>
    <row r="202" spans="1:20" ht="15">
      <c r="A202" s="186"/>
      <c r="B202" s="179"/>
      <c r="C202" s="176"/>
      <c r="D202" s="176"/>
      <c r="E202" s="177"/>
      <c r="F202" s="178"/>
      <c r="G202" s="177"/>
      <c r="H202" s="177"/>
      <c r="I202" s="179"/>
      <c r="J202" s="176"/>
      <c r="K202" s="194">
        <f>IF(A202="","",Header!C$6*(A202-1)+K$5)</f>
      </c>
      <c r="L202" s="60"/>
      <c r="M202" s="63"/>
      <c r="N202" s="64"/>
      <c r="O202" s="64">
        <f t="shared" si="15"/>
        <v>0</v>
      </c>
      <c r="P202" s="64">
        <f t="shared" si="16"/>
      </c>
      <c r="Q202" s="243">
        <f t="shared" si="17"/>
      </c>
      <c r="R202" s="239" t="e">
        <f>#REF!</f>
        <v>#REF!</v>
      </c>
      <c r="S202" s="235">
        <f t="shared" si="18"/>
        <v>1</v>
      </c>
      <c r="T202" s="245">
        <f t="shared" si="19"/>
      </c>
    </row>
    <row r="203" spans="1:20" ht="15">
      <c r="A203" s="180"/>
      <c r="B203" s="184"/>
      <c r="C203" s="181"/>
      <c r="D203" s="181"/>
      <c r="E203" s="182"/>
      <c r="F203" s="189"/>
      <c r="G203" s="190"/>
      <c r="H203" s="190"/>
      <c r="I203" s="181"/>
      <c r="J203" s="188"/>
      <c r="K203" s="194">
        <f>IF(A203="","",Header!C$6*(A203-1)+K$5)</f>
      </c>
      <c r="L203" s="60"/>
      <c r="M203" s="63"/>
      <c r="N203" s="64"/>
      <c r="O203" s="64">
        <f t="shared" si="15"/>
        <v>0</v>
      </c>
      <c r="P203" s="64">
        <f t="shared" si="16"/>
      </c>
      <c r="Q203" s="243">
        <f t="shared" si="17"/>
      </c>
      <c r="R203" s="239" t="e">
        <f>#REF!</f>
        <v>#REF!</v>
      </c>
      <c r="S203" s="235">
        <f t="shared" si="18"/>
        <v>1</v>
      </c>
      <c r="T203" s="245">
        <f t="shared" si="19"/>
      </c>
    </row>
    <row r="204" spans="1:20" ht="15">
      <c r="A204" s="186"/>
      <c r="B204" s="179"/>
      <c r="C204" s="176"/>
      <c r="D204" s="176"/>
      <c r="E204" s="177"/>
      <c r="F204" s="178"/>
      <c r="G204" s="177"/>
      <c r="H204" s="177"/>
      <c r="I204" s="179"/>
      <c r="J204" s="176"/>
      <c r="K204" s="194">
        <f>IF(A204="","",Header!C$6*(A204-1)+K$5)</f>
      </c>
      <c r="L204" s="60"/>
      <c r="M204" s="63"/>
      <c r="N204" s="64"/>
      <c r="O204" s="64">
        <f t="shared" si="15"/>
        <v>0</v>
      </c>
      <c r="P204" s="64">
        <f t="shared" si="16"/>
      </c>
      <c r="Q204" s="243">
        <f t="shared" si="17"/>
      </c>
      <c r="R204" s="239" t="e">
        <f>#REF!</f>
        <v>#REF!</v>
      </c>
      <c r="S204" s="235">
        <f t="shared" si="18"/>
        <v>1</v>
      </c>
      <c r="T204" s="245">
        <f t="shared" si="19"/>
      </c>
    </row>
    <row r="205" spans="1:20" ht="15">
      <c r="A205" s="187"/>
      <c r="B205" s="184"/>
      <c r="C205" s="181"/>
      <c r="D205" s="181"/>
      <c r="E205" s="182"/>
      <c r="F205" s="182"/>
      <c r="G205" s="182"/>
      <c r="H205" s="182"/>
      <c r="I205" s="181"/>
      <c r="J205" s="188"/>
      <c r="K205" s="194">
        <f>IF(A205="","",Header!C$6*(A205-1)+K$5)</f>
      </c>
      <c r="L205" s="60"/>
      <c r="M205" s="63"/>
      <c r="N205" s="64"/>
      <c r="O205" s="64">
        <f t="shared" si="15"/>
        <v>0</v>
      </c>
      <c r="P205" s="64">
        <f t="shared" si="16"/>
      </c>
      <c r="Q205" s="243">
        <f t="shared" si="17"/>
      </c>
      <c r="R205" s="239" t="e">
        <f>#REF!</f>
        <v>#REF!</v>
      </c>
      <c r="S205" s="235">
        <f t="shared" si="18"/>
        <v>1</v>
      </c>
      <c r="T205" s="245">
        <f t="shared" si="19"/>
      </c>
    </row>
    <row r="206" spans="1:20" ht="15">
      <c r="A206" s="186"/>
      <c r="B206" s="179"/>
      <c r="C206" s="176"/>
      <c r="D206" s="176"/>
      <c r="E206" s="177"/>
      <c r="F206" s="178"/>
      <c r="G206" s="177"/>
      <c r="H206" s="177"/>
      <c r="I206" s="179"/>
      <c r="J206" s="176"/>
      <c r="K206" s="194">
        <f>IF(A206="","",Header!C$6*(A206-1)+K$5)</f>
      </c>
      <c r="L206" s="61"/>
      <c r="M206" s="61"/>
      <c r="Q206" s="243">
        <f t="shared" si="17"/>
      </c>
      <c r="R206" s="239" t="e">
        <f>#REF!</f>
        <v>#REF!</v>
      </c>
      <c r="S206" s="235">
        <f t="shared" si="18"/>
        <v>1</v>
      </c>
      <c r="T206" s="245">
        <f t="shared" si="19"/>
      </c>
    </row>
    <row r="207" spans="1:20" ht="15">
      <c r="A207" s="187"/>
      <c r="B207" s="184"/>
      <c r="C207" s="181"/>
      <c r="D207" s="181"/>
      <c r="E207" s="182"/>
      <c r="F207" s="182"/>
      <c r="G207" s="182"/>
      <c r="H207" s="182"/>
      <c r="I207" s="181"/>
      <c r="J207" s="188"/>
      <c r="K207" s="194">
        <f>IF(A207="","",Header!C$6*(A207-1)+K$5)</f>
      </c>
      <c r="L207" s="11"/>
      <c r="M207" s="11"/>
      <c r="Q207" s="243">
        <f t="shared" si="17"/>
      </c>
      <c r="R207" s="239" t="e">
        <f>#REF!</f>
        <v>#REF!</v>
      </c>
      <c r="S207" s="235">
        <f t="shared" si="18"/>
        <v>1</v>
      </c>
      <c r="T207" s="245">
        <f t="shared" si="19"/>
      </c>
    </row>
    <row r="208" spans="1:20" ht="15">
      <c r="A208" s="186"/>
      <c r="B208" s="179"/>
      <c r="C208" s="176"/>
      <c r="D208" s="176"/>
      <c r="E208" s="177"/>
      <c r="F208" s="178"/>
      <c r="G208" s="177"/>
      <c r="H208" s="177"/>
      <c r="I208" s="179"/>
      <c r="J208" s="176"/>
      <c r="K208" s="194">
        <f>IF(A208="","",Header!C$6*(A208-1)+K$5)</f>
      </c>
      <c r="L208" s="11"/>
      <c r="M208" s="11"/>
      <c r="Q208" s="243">
        <f t="shared" si="17"/>
      </c>
      <c r="R208" s="239" t="e">
        <f>#REF!</f>
        <v>#REF!</v>
      </c>
      <c r="S208" s="235">
        <f t="shared" si="18"/>
        <v>1</v>
      </c>
      <c r="T208" s="245">
        <f t="shared" si="19"/>
      </c>
    </row>
    <row r="209" spans="1:21" ht="15">
      <c r="A209" s="187"/>
      <c r="B209" s="184"/>
      <c r="C209" s="181"/>
      <c r="D209" s="181"/>
      <c r="E209" s="182"/>
      <c r="F209" s="182"/>
      <c r="G209" s="182"/>
      <c r="H209" s="182"/>
      <c r="I209" s="181"/>
      <c r="J209" s="191"/>
      <c r="K209" s="194">
        <f>IF(A209="","",Header!C$6*(A209-1)+K$5)</f>
      </c>
      <c r="Q209" s="243">
        <f t="shared" si="17"/>
      </c>
      <c r="R209" s="239" t="e">
        <f>#REF!</f>
        <v>#REF!</v>
      </c>
      <c r="S209" s="235">
        <f t="shared" si="18"/>
        <v>1</v>
      </c>
      <c r="T209" s="245">
        <f t="shared" si="19"/>
      </c>
      <c r="U209" s="6"/>
    </row>
    <row r="210" spans="1:21" ht="15">
      <c r="A210" s="186"/>
      <c r="B210" s="179"/>
      <c r="C210" s="176"/>
      <c r="D210" s="176"/>
      <c r="E210" s="177"/>
      <c r="F210" s="178"/>
      <c r="G210" s="177"/>
      <c r="H210" s="177"/>
      <c r="I210" s="179"/>
      <c r="J210" s="176"/>
      <c r="K210" s="194">
        <f>IF(A210="","",Header!C$6*(A210-1)+K$5)</f>
      </c>
      <c r="Q210" s="243">
        <f t="shared" si="17"/>
      </c>
      <c r="R210" s="239" t="e">
        <f>#REF!</f>
        <v>#REF!</v>
      </c>
      <c r="S210" s="235">
        <f t="shared" si="18"/>
        <v>1</v>
      </c>
      <c r="T210" s="245">
        <f t="shared" si="19"/>
      </c>
      <c r="U210" s="6"/>
    </row>
    <row r="211" spans="1:21" ht="15">
      <c r="A211" s="187"/>
      <c r="B211" s="184"/>
      <c r="C211" s="181"/>
      <c r="D211" s="181"/>
      <c r="E211" s="182"/>
      <c r="F211" s="182"/>
      <c r="G211" s="182"/>
      <c r="H211" s="182"/>
      <c r="I211" s="181"/>
      <c r="J211" s="188"/>
      <c r="K211" s="194">
        <f>IF(A211="","",Header!C$6*(A211-1)+K$5)</f>
      </c>
      <c r="Q211" s="243">
        <f t="shared" si="17"/>
      </c>
      <c r="R211" s="239" t="e">
        <f>#REF!</f>
        <v>#REF!</v>
      </c>
      <c r="S211" s="235">
        <f t="shared" si="18"/>
        <v>1</v>
      </c>
      <c r="T211" s="245">
        <f t="shared" si="19"/>
      </c>
      <c r="U211" s="6"/>
    </row>
    <row r="212" spans="1:21" ht="15">
      <c r="A212" s="186"/>
      <c r="B212" s="179"/>
      <c r="C212" s="176"/>
      <c r="D212" s="176"/>
      <c r="E212" s="177"/>
      <c r="F212" s="178"/>
      <c r="G212" s="177"/>
      <c r="H212" s="177"/>
      <c r="I212" s="179"/>
      <c r="J212" s="176"/>
      <c r="K212" s="194">
        <f>IF(A212="","",Header!C$6*(A212-1)+K$5)</f>
      </c>
      <c r="Q212" s="243">
        <f t="shared" si="17"/>
      </c>
      <c r="R212" s="239" t="e">
        <f>#REF!</f>
        <v>#REF!</v>
      </c>
      <c r="S212" s="235">
        <f t="shared" si="18"/>
        <v>1</v>
      </c>
      <c r="T212" s="245">
        <f t="shared" si="19"/>
      </c>
      <c r="U212" s="6"/>
    </row>
    <row r="213" spans="1:20" ht="15">
      <c r="A213" s="187"/>
      <c r="B213" s="184"/>
      <c r="C213" s="181"/>
      <c r="D213" s="181"/>
      <c r="E213" s="182"/>
      <c r="F213" s="182"/>
      <c r="G213" s="182"/>
      <c r="H213" s="182"/>
      <c r="I213" s="181"/>
      <c r="J213" s="188"/>
      <c r="K213" s="194">
        <f>IF(A213="","",Header!C$6*(A213-1)+K$5)</f>
      </c>
      <c r="Q213" s="243">
        <f t="shared" si="17"/>
      </c>
      <c r="R213" s="239" t="e">
        <f>#REF!</f>
        <v>#REF!</v>
      </c>
      <c r="S213" s="235">
        <f t="shared" si="18"/>
        <v>1</v>
      </c>
      <c r="T213" s="245">
        <f t="shared" si="19"/>
      </c>
    </row>
    <row r="214" spans="1:20" ht="15">
      <c r="A214" s="186"/>
      <c r="B214" s="179"/>
      <c r="C214" s="176"/>
      <c r="D214" s="176"/>
      <c r="E214" s="177"/>
      <c r="F214" s="178"/>
      <c r="G214" s="177"/>
      <c r="H214" s="177"/>
      <c r="I214" s="179"/>
      <c r="J214" s="176"/>
      <c r="K214" s="194">
        <f>IF(A214="","",Header!C$6*(A214-1)+K$5)</f>
      </c>
      <c r="Q214" s="243">
        <f t="shared" si="17"/>
      </c>
      <c r="R214" s="239" t="e">
        <f>#REF!</f>
        <v>#REF!</v>
      </c>
      <c r="S214" s="235">
        <f t="shared" si="18"/>
        <v>1</v>
      </c>
      <c r="T214" s="245">
        <f t="shared" si="19"/>
      </c>
    </row>
    <row r="215" spans="1:20" ht="15">
      <c r="A215" s="187"/>
      <c r="B215" s="184"/>
      <c r="C215" s="170"/>
      <c r="D215" s="181"/>
      <c r="E215" s="182"/>
      <c r="F215" s="182"/>
      <c r="G215" s="182"/>
      <c r="H215" s="182"/>
      <c r="I215" s="181"/>
      <c r="J215" s="188"/>
      <c r="K215" s="194">
        <f>IF(A215="","",Header!C$6*(A215-1)+K$5)</f>
      </c>
      <c r="Q215" s="243">
        <f t="shared" si="17"/>
      </c>
      <c r="R215" s="239" t="e">
        <f>#REF!</f>
        <v>#REF!</v>
      </c>
      <c r="S215" s="235">
        <f t="shared" si="18"/>
        <v>1</v>
      </c>
      <c r="T215" s="245">
        <f t="shared" si="19"/>
      </c>
    </row>
    <row r="216" spans="1:20" ht="15">
      <c r="A216" s="186"/>
      <c r="B216" s="179"/>
      <c r="C216" s="176"/>
      <c r="D216" s="176"/>
      <c r="E216" s="177"/>
      <c r="F216" s="178"/>
      <c r="G216" s="177"/>
      <c r="H216" s="177"/>
      <c r="I216" s="179"/>
      <c r="J216" s="176"/>
      <c r="K216" s="194">
        <f>IF(A216="","",Header!C$6*(A216-1)+K$5)</f>
      </c>
      <c r="Q216" s="243">
        <f t="shared" si="17"/>
      </c>
      <c r="R216" s="239" t="e">
        <f>#REF!</f>
        <v>#REF!</v>
      </c>
      <c r="S216" s="235">
        <f t="shared" si="18"/>
        <v>1</v>
      </c>
      <c r="T216" s="245">
        <f t="shared" si="19"/>
      </c>
    </row>
    <row r="217" spans="1:20" ht="15">
      <c r="A217" s="187"/>
      <c r="B217" s="184"/>
      <c r="C217" s="181"/>
      <c r="D217" s="181"/>
      <c r="E217" s="182"/>
      <c r="F217" s="182"/>
      <c r="G217" s="182"/>
      <c r="H217" s="182"/>
      <c r="I217" s="181"/>
      <c r="J217" s="188"/>
      <c r="K217" s="194">
        <f>IF(A217="","",Header!C$6*(A217-1)+K$5)</f>
      </c>
      <c r="Q217" s="243">
        <f t="shared" si="17"/>
      </c>
      <c r="R217" s="239" t="e">
        <f>#REF!</f>
        <v>#REF!</v>
      </c>
      <c r="S217" s="235">
        <f t="shared" si="18"/>
        <v>1</v>
      </c>
      <c r="T217" s="245">
        <f t="shared" si="19"/>
      </c>
    </row>
    <row r="218" spans="1:20" ht="15">
      <c r="A218" s="186"/>
      <c r="B218" s="179"/>
      <c r="C218" s="176"/>
      <c r="D218" s="176"/>
      <c r="E218" s="177"/>
      <c r="F218" s="178"/>
      <c r="G218" s="177"/>
      <c r="H218" s="177"/>
      <c r="I218" s="179"/>
      <c r="J218" s="176"/>
      <c r="K218" s="194">
        <f>IF(A218="","",Header!C$6*(A218-1)+K$5)</f>
      </c>
      <c r="Q218" s="243">
        <f t="shared" si="17"/>
      </c>
      <c r="R218" s="239" t="e">
        <f>#REF!</f>
        <v>#REF!</v>
      </c>
      <c r="S218" s="235">
        <f t="shared" si="18"/>
        <v>1</v>
      </c>
      <c r="T218" s="245">
        <f t="shared" si="19"/>
      </c>
    </row>
    <row r="219" spans="1:20" ht="15">
      <c r="A219" s="187"/>
      <c r="B219" s="184"/>
      <c r="C219" s="181"/>
      <c r="D219" s="181"/>
      <c r="E219" s="182"/>
      <c r="F219" s="182"/>
      <c r="G219" s="182"/>
      <c r="H219" s="182"/>
      <c r="I219" s="181"/>
      <c r="J219" s="192"/>
      <c r="K219" s="194">
        <f>IF(A219="","",Header!C$6*(A219-1)+K$5)</f>
      </c>
      <c r="Q219" s="243">
        <f t="shared" si="17"/>
      </c>
      <c r="R219" s="239" t="e">
        <f>#REF!</f>
        <v>#REF!</v>
      </c>
      <c r="S219" s="235">
        <f t="shared" si="18"/>
        <v>1</v>
      </c>
      <c r="T219" s="245">
        <f t="shared" si="19"/>
      </c>
    </row>
    <row r="220" spans="1:20" ht="15">
      <c r="A220" s="186"/>
      <c r="B220" s="179"/>
      <c r="C220" s="176"/>
      <c r="D220" s="176"/>
      <c r="E220" s="177"/>
      <c r="F220" s="178"/>
      <c r="G220" s="177"/>
      <c r="H220" s="177"/>
      <c r="I220" s="179"/>
      <c r="J220" s="176"/>
      <c r="K220" s="194">
        <f>IF(A220="","",Header!C$6*(A220-1)+K$5)</f>
      </c>
      <c r="Q220" s="243">
        <f t="shared" si="17"/>
      </c>
      <c r="R220" s="239" t="e">
        <f>#REF!</f>
        <v>#REF!</v>
      </c>
      <c r="S220" s="235">
        <f t="shared" si="18"/>
        <v>1</v>
      </c>
      <c r="T220" s="245">
        <f t="shared" si="19"/>
      </c>
    </row>
    <row r="221" spans="1:20" ht="15">
      <c r="A221" s="187"/>
      <c r="B221" s="181"/>
      <c r="C221" s="181"/>
      <c r="D221" s="181"/>
      <c r="E221" s="182"/>
      <c r="F221" s="182"/>
      <c r="G221" s="182"/>
      <c r="H221" s="182"/>
      <c r="I221" s="181"/>
      <c r="J221" s="188"/>
      <c r="K221" s="194">
        <f>IF(A221="","",Header!C$6*(A221-1)+K$5)</f>
      </c>
      <c r="Q221" s="243">
        <f t="shared" si="17"/>
      </c>
      <c r="R221" s="239" t="e">
        <f>#REF!</f>
        <v>#REF!</v>
      </c>
      <c r="S221" s="235">
        <f t="shared" si="18"/>
        <v>1</v>
      </c>
      <c r="T221" s="245">
        <f t="shared" si="19"/>
      </c>
    </row>
    <row r="222" spans="1:20" ht="15">
      <c r="A222" s="186"/>
      <c r="B222" s="179"/>
      <c r="C222" s="176"/>
      <c r="D222" s="176"/>
      <c r="E222" s="177"/>
      <c r="F222" s="178"/>
      <c r="G222" s="177"/>
      <c r="H222" s="177"/>
      <c r="I222" s="179"/>
      <c r="J222" s="176"/>
      <c r="K222" s="194">
        <f>IF(A222="","",Header!C$6*(A222-1)+K$5)</f>
      </c>
      <c r="Q222" s="243">
        <f t="shared" si="17"/>
      </c>
      <c r="R222" s="239" t="e">
        <f>#REF!</f>
        <v>#REF!</v>
      </c>
      <c r="S222" s="235">
        <f t="shared" si="18"/>
        <v>1</v>
      </c>
      <c r="T222" s="245">
        <f t="shared" si="19"/>
      </c>
    </row>
    <row r="223" spans="1:20" ht="15">
      <c r="A223" s="180"/>
      <c r="B223" s="184"/>
      <c r="C223" s="170"/>
      <c r="D223" s="181"/>
      <c r="E223" s="182"/>
      <c r="F223" s="183"/>
      <c r="G223" s="182"/>
      <c r="H223" s="182"/>
      <c r="I223" s="185"/>
      <c r="J223" s="181"/>
      <c r="K223" s="194">
        <f>IF(A223="","",Header!C$6*(A223-1)+K$5)</f>
      </c>
      <c r="Q223" s="243">
        <f t="shared" si="17"/>
      </c>
      <c r="R223" s="239" t="e">
        <f>#REF!</f>
        <v>#REF!</v>
      </c>
      <c r="S223" s="235">
        <f t="shared" si="18"/>
        <v>1</v>
      </c>
      <c r="T223" s="245">
        <f t="shared" si="19"/>
      </c>
    </row>
    <row r="224" spans="1:20" ht="15">
      <c r="A224" s="186"/>
      <c r="B224" s="179"/>
      <c r="C224" s="176"/>
      <c r="D224" s="176"/>
      <c r="E224" s="177"/>
      <c r="F224" s="178"/>
      <c r="G224" s="177"/>
      <c r="H224" s="177"/>
      <c r="I224" s="179"/>
      <c r="J224" s="176"/>
      <c r="K224" s="194">
        <f>IF(A224="","",Header!C$6*(A224-1)+K$5)</f>
      </c>
      <c r="Q224" s="243">
        <f t="shared" si="17"/>
      </c>
      <c r="R224" s="239" t="e">
        <f>#REF!</f>
        <v>#REF!</v>
      </c>
      <c r="S224" s="235">
        <f t="shared" si="18"/>
        <v>1</v>
      </c>
      <c r="T224" s="245">
        <f t="shared" si="19"/>
      </c>
    </row>
    <row r="225" spans="1:20" ht="15">
      <c r="A225" s="180"/>
      <c r="B225" s="184"/>
      <c r="C225" s="170"/>
      <c r="D225" s="181"/>
      <c r="E225" s="182"/>
      <c r="F225" s="183"/>
      <c r="G225" s="182"/>
      <c r="H225" s="182"/>
      <c r="I225" s="181"/>
      <c r="J225" s="181"/>
      <c r="K225" s="194">
        <f>IF(A225="","",Header!C$6*(A225-1)+K$5)</f>
      </c>
      <c r="Q225" s="243">
        <f t="shared" si="17"/>
      </c>
      <c r="R225" s="239" t="e">
        <f>#REF!</f>
        <v>#REF!</v>
      </c>
      <c r="S225" s="235">
        <f t="shared" si="18"/>
        <v>1</v>
      </c>
      <c r="T225" s="245">
        <f t="shared" si="19"/>
      </c>
    </row>
    <row r="226" spans="1:20" ht="15">
      <c r="A226" s="186"/>
      <c r="B226" s="179"/>
      <c r="C226" s="176"/>
      <c r="D226" s="176"/>
      <c r="E226" s="177"/>
      <c r="F226" s="178"/>
      <c r="G226" s="177"/>
      <c r="H226" s="177"/>
      <c r="I226" s="179"/>
      <c r="J226" s="176"/>
      <c r="K226" s="194">
        <f>IF(A226="","",Header!C$6*(A226-1)+K$5)</f>
      </c>
      <c r="Q226" s="243">
        <f t="shared" si="17"/>
      </c>
      <c r="R226" s="239" t="e">
        <f>#REF!</f>
        <v>#REF!</v>
      </c>
      <c r="S226" s="235">
        <f t="shared" si="18"/>
        <v>1</v>
      </c>
      <c r="T226" s="245">
        <f t="shared" si="19"/>
      </c>
    </row>
    <row r="227" spans="1:20" ht="15">
      <c r="A227" s="180"/>
      <c r="B227" s="184"/>
      <c r="C227" s="170"/>
      <c r="D227" s="181"/>
      <c r="E227" s="182"/>
      <c r="F227" s="183"/>
      <c r="G227" s="182"/>
      <c r="H227" s="182"/>
      <c r="I227" s="181"/>
      <c r="J227" s="181"/>
      <c r="K227" s="194">
        <f>IF(A227="","",Header!C$6*(A227-1)+K$5)</f>
      </c>
      <c r="Q227" s="243">
        <f t="shared" si="17"/>
      </c>
      <c r="R227" s="239" t="e">
        <f>#REF!</f>
        <v>#REF!</v>
      </c>
      <c r="S227" s="235">
        <f t="shared" si="18"/>
        <v>1</v>
      </c>
      <c r="T227" s="245">
        <f t="shared" si="19"/>
      </c>
    </row>
    <row r="228" spans="1:20" ht="15">
      <c r="A228" s="186"/>
      <c r="B228" s="179"/>
      <c r="C228" s="176"/>
      <c r="D228" s="176"/>
      <c r="E228" s="177"/>
      <c r="F228" s="178"/>
      <c r="G228" s="177"/>
      <c r="H228" s="177"/>
      <c r="I228" s="179"/>
      <c r="J228" s="176"/>
      <c r="K228" s="194">
        <f>IF(A228="","",Header!C$6*(A228-1)+K$5)</f>
      </c>
      <c r="Q228" s="243">
        <f t="shared" si="17"/>
      </c>
      <c r="R228" s="239" t="e">
        <f>#REF!</f>
        <v>#REF!</v>
      </c>
      <c r="S228" s="235">
        <f t="shared" si="18"/>
        <v>1</v>
      </c>
      <c r="T228" s="245">
        <f t="shared" si="19"/>
      </c>
    </row>
    <row r="229" spans="1:20" ht="15">
      <c r="A229" s="180"/>
      <c r="B229" s="184"/>
      <c r="C229" s="170"/>
      <c r="D229" s="181"/>
      <c r="E229" s="182"/>
      <c r="F229" s="183"/>
      <c r="G229" s="182"/>
      <c r="H229" s="182"/>
      <c r="I229" s="181"/>
      <c r="J229" s="181"/>
      <c r="K229" s="194">
        <f>IF(A229="","",Header!C$6*(A229-1)+K$5)</f>
      </c>
      <c r="Q229" s="243">
        <f t="shared" si="17"/>
      </c>
      <c r="R229" s="239" t="e">
        <f>#REF!</f>
        <v>#REF!</v>
      </c>
      <c r="S229" s="235">
        <f t="shared" si="18"/>
        <v>1</v>
      </c>
      <c r="T229" s="245">
        <f t="shared" si="19"/>
      </c>
    </row>
    <row r="230" spans="1:20" ht="15">
      <c r="A230" s="186"/>
      <c r="B230" s="179"/>
      <c r="C230" s="176"/>
      <c r="D230" s="176"/>
      <c r="E230" s="177"/>
      <c r="F230" s="178"/>
      <c r="G230" s="177"/>
      <c r="H230" s="177"/>
      <c r="I230" s="179"/>
      <c r="J230" s="176"/>
      <c r="K230" s="194">
        <f>IF(A230="","",Header!C$6*(A230-1)+K$5)</f>
      </c>
      <c r="Q230" s="243">
        <f t="shared" si="17"/>
      </c>
      <c r="R230" s="239" t="e">
        <f>#REF!</f>
        <v>#REF!</v>
      </c>
      <c r="S230" s="235">
        <f t="shared" si="18"/>
        <v>1</v>
      </c>
      <c r="T230" s="245">
        <f t="shared" si="19"/>
      </c>
    </row>
    <row r="231" spans="1:20" ht="15">
      <c r="A231" s="187"/>
      <c r="B231" s="184"/>
      <c r="C231" s="170"/>
      <c r="D231" s="181"/>
      <c r="E231" s="182"/>
      <c r="F231" s="183"/>
      <c r="G231" s="182"/>
      <c r="H231" s="182"/>
      <c r="I231" s="181"/>
      <c r="J231" s="181"/>
      <c r="K231" s="194">
        <f>IF(A231="","",Header!C$6*(A231-1)+K$5)</f>
      </c>
      <c r="Q231" s="243">
        <f t="shared" si="17"/>
      </c>
      <c r="R231" s="239" t="e">
        <f>#REF!</f>
        <v>#REF!</v>
      </c>
      <c r="S231" s="235">
        <f t="shared" si="18"/>
        <v>1</v>
      </c>
      <c r="T231" s="245">
        <f t="shared" si="19"/>
      </c>
    </row>
    <row r="232" spans="1:20" ht="15">
      <c r="A232" s="186"/>
      <c r="B232" s="179"/>
      <c r="C232" s="176"/>
      <c r="D232" s="176"/>
      <c r="E232" s="177"/>
      <c r="F232" s="178"/>
      <c r="G232" s="177"/>
      <c r="H232" s="177"/>
      <c r="I232" s="179"/>
      <c r="J232" s="176"/>
      <c r="K232" s="194">
        <f>IF(A232="","",Header!C$6*(A232-1)+K$5)</f>
      </c>
      <c r="Q232" s="243">
        <f t="shared" si="17"/>
      </c>
      <c r="R232" s="239" t="e">
        <f>#REF!</f>
        <v>#REF!</v>
      </c>
      <c r="S232" s="235">
        <f t="shared" si="18"/>
        <v>1</v>
      </c>
      <c r="T232" s="245">
        <f t="shared" si="19"/>
      </c>
    </row>
    <row r="233" spans="1:20" ht="15">
      <c r="A233" s="187"/>
      <c r="B233" s="184"/>
      <c r="C233" s="170"/>
      <c r="D233" s="181"/>
      <c r="E233" s="182"/>
      <c r="F233" s="182"/>
      <c r="G233" s="182"/>
      <c r="H233" s="182"/>
      <c r="I233" s="181"/>
      <c r="J233" s="181"/>
      <c r="K233" s="194">
        <f>IF(A233="","",Header!C$6*(A233-1)+K$5)</f>
      </c>
      <c r="Q233" s="243">
        <f t="shared" si="17"/>
      </c>
      <c r="R233" s="239" t="e">
        <f>#REF!</f>
        <v>#REF!</v>
      </c>
      <c r="S233" s="235">
        <f t="shared" si="18"/>
        <v>1</v>
      </c>
      <c r="T233" s="245">
        <f t="shared" si="19"/>
      </c>
    </row>
    <row r="234" spans="1:20" ht="15">
      <c r="A234" s="186"/>
      <c r="B234" s="179"/>
      <c r="C234" s="176"/>
      <c r="D234" s="176"/>
      <c r="E234" s="177"/>
      <c r="F234" s="178"/>
      <c r="G234" s="177"/>
      <c r="H234" s="177"/>
      <c r="I234" s="179"/>
      <c r="J234" s="176"/>
      <c r="K234" s="194">
        <f>IF(A234="","",Header!C$6*(A234-1)+K$5)</f>
      </c>
      <c r="Q234" s="243">
        <f t="shared" si="17"/>
      </c>
      <c r="R234" s="239" t="e">
        <f>#REF!</f>
        <v>#REF!</v>
      </c>
      <c r="S234" s="235">
        <f t="shared" si="18"/>
        <v>1</v>
      </c>
      <c r="T234" s="245">
        <f t="shared" si="19"/>
      </c>
    </row>
    <row r="235" spans="1:20" ht="15">
      <c r="A235" s="187"/>
      <c r="B235" s="184"/>
      <c r="C235" s="181"/>
      <c r="D235" s="181"/>
      <c r="E235" s="182"/>
      <c r="F235" s="182"/>
      <c r="G235" s="182"/>
      <c r="H235" s="182"/>
      <c r="I235" s="185"/>
      <c r="J235" s="188"/>
      <c r="K235" s="194">
        <f>IF(A235="","",Header!C$6*(A235-1)+K$5)</f>
      </c>
      <c r="Q235" s="243">
        <f t="shared" si="17"/>
      </c>
      <c r="R235" s="239" t="e">
        <f>#REF!</f>
        <v>#REF!</v>
      </c>
      <c r="S235" s="235">
        <f t="shared" si="18"/>
        <v>1</v>
      </c>
      <c r="T235" s="245">
        <f t="shared" si="19"/>
      </c>
    </row>
    <row r="236" spans="1:20" ht="15">
      <c r="A236" s="186"/>
      <c r="B236" s="179"/>
      <c r="C236" s="176"/>
      <c r="D236" s="176"/>
      <c r="E236" s="177"/>
      <c r="F236" s="178"/>
      <c r="G236" s="177"/>
      <c r="H236" s="177"/>
      <c r="I236" s="179"/>
      <c r="J236" s="176"/>
      <c r="K236" s="194">
        <f>IF(A236="","",Header!C$6*(A236-1)+K$5)</f>
      </c>
      <c r="Q236" s="243">
        <f t="shared" si="17"/>
      </c>
      <c r="R236" s="239" t="e">
        <f>#REF!</f>
        <v>#REF!</v>
      </c>
      <c r="S236" s="235">
        <f t="shared" si="18"/>
        <v>1</v>
      </c>
      <c r="T236" s="245">
        <f t="shared" si="19"/>
      </c>
    </row>
    <row r="237" spans="1:20" ht="15">
      <c r="A237" s="187"/>
      <c r="B237" s="184"/>
      <c r="C237" s="181"/>
      <c r="D237" s="181"/>
      <c r="E237" s="182"/>
      <c r="F237" s="182"/>
      <c r="G237" s="182"/>
      <c r="H237" s="182"/>
      <c r="I237" s="181"/>
      <c r="J237" s="188"/>
      <c r="K237" s="194">
        <f>IF(A237="","",Header!C$6*(A237-1)+K$5)</f>
      </c>
      <c r="Q237" s="243">
        <f t="shared" si="17"/>
      </c>
      <c r="R237" s="239" t="e">
        <f>#REF!</f>
        <v>#REF!</v>
      </c>
      <c r="S237" s="235">
        <f t="shared" si="18"/>
        <v>1</v>
      </c>
      <c r="T237" s="245">
        <f t="shared" si="19"/>
      </c>
    </row>
    <row r="238" spans="1:20" ht="15">
      <c r="A238" s="186"/>
      <c r="B238" s="179"/>
      <c r="C238" s="176"/>
      <c r="D238" s="176"/>
      <c r="E238" s="177"/>
      <c r="F238" s="178"/>
      <c r="G238" s="177"/>
      <c r="H238" s="177"/>
      <c r="I238" s="179"/>
      <c r="J238" s="176"/>
      <c r="K238" s="194">
        <f>IF(A238="","",Header!C$6*(A238-1)+K$5)</f>
      </c>
      <c r="Q238" s="243">
        <f t="shared" si="17"/>
      </c>
      <c r="R238" s="239" t="e">
        <f>#REF!</f>
        <v>#REF!</v>
      </c>
      <c r="S238" s="235">
        <f t="shared" si="18"/>
        <v>1</v>
      </c>
      <c r="T238" s="245">
        <f t="shared" si="19"/>
      </c>
    </row>
    <row r="239" spans="1:20" ht="15">
      <c r="A239" s="180"/>
      <c r="B239" s="184"/>
      <c r="C239" s="181"/>
      <c r="D239" s="181"/>
      <c r="E239" s="182"/>
      <c r="F239" s="189"/>
      <c r="G239" s="190"/>
      <c r="H239" s="190"/>
      <c r="I239" s="181"/>
      <c r="J239" s="188"/>
      <c r="K239" s="194">
        <f>IF(A239="","",Header!C$6*(A239-1)+K$5)</f>
      </c>
      <c r="Q239" s="243">
        <f t="shared" si="17"/>
      </c>
      <c r="R239" s="239" t="e">
        <f>#REF!</f>
        <v>#REF!</v>
      </c>
      <c r="S239" s="235">
        <f t="shared" si="18"/>
        <v>1</v>
      </c>
      <c r="T239" s="245">
        <f t="shared" si="19"/>
      </c>
    </row>
    <row r="240" spans="1:20" ht="15">
      <c r="A240" s="186"/>
      <c r="B240" s="179"/>
      <c r="C240" s="176"/>
      <c r="D240" s="176"/>
      <c r="E240" s="177"/>
      <c r="F240" s="178"/>
      <c r="G240" s="177"/>
      <c r="H240" s="177"/>
      <c r="I240" s="179"/>
      <c r="J240" s="176"/>
      <c r="K240" s="194">
        <f>IF(A240="","",Header!C$6*(A240-1)+K$5)</f>
      </c>
      <c r="Q240" s="243">
        <f t="shared" si="17"/>
      </c>
      <c r="R240" s="239" t="e">
        <f>#REF!</f>
        <v>#REF!</v>
      </c>
      <c r="S240" s="235">
        <f t="shared" si="18"/>
        <v>1</v>
      </c>
      <c r="T240" s="245">
        <f t="shared" si="19"/>
      </c>
    </row>
    <row r="241" spans="1:20" ht="15">
      <c r="A241" s="187"/>
      <c r="B241" s="184"/>
      <c r="C241" s="181"/>
      <c r="D241" s="181"/>
      <c r="E241" s="182"/>
      <c r="F241" s="182"/>
      <c r="G241" s="182"/>
      <c r="H241" s="182"/>
      <c r="I241" s="181"/>
      <c r="J241" s="188"/>
      <c r="K241" s="194">
        <f>IF(A241="","",Header!C$6*(A241-1)+K$5)</f>
      </c>
      <c r="Q241" s="243">
        <f t="shared" si="17"/>
      </c>
      <c r="R241" s="239" t="e">
        <f>#REF!</f>
        <v>#REF!</v>
      </c>
      <c r="S241" s="235">
        <f t="shared" si="18"/>
        <v>1</v>
      </c>
      <c r="T241" s="245">
        <f t="shared" si="19"/>
      </c>
    </row>
    <row r="242" spans="1:20" ht="15">
      <c r="A242" s="186"/>
      <c r="B242" s="179"/>
      <c r="C242" s="176"/>
      <c r="D242" s="176"/>
      <c r="E242" s="177"/>
      <c r="F242" s="178"/>
      <c r="G242" s="177"/>
      <c r="H242" s="177"/>
      <c r="I242" s="179"/>
      <c r="J242" s="176"/>
      <c r="K242" s="194">
        <f>IF(A242="","",Header!C$6*(A242-1)+K$5)</f>
      </c>
      <c r="Q242" s="243">
        <f t="shared" si="17"/>
      </c>
      <c r="R242" s="239" t="e">
        <f>#REF!</f>
        <v>#REF!</v>
      </c>
      <c r="S242" s="235">
        <f t="shared" si="18"/>
        <v>1</v>
      </c>
      <c r="T242" s="245">
        <f t="shared" si="19"/>
      </c>
    </row>
    <row r="243" spans="1:20" ht="15">
      <c r="A243" s="187"/>
      <c r="B243" s="184"/>
      <c r="C243" s="181"/>
      <c r="D243" s="181"/>
      <c r="E243" s="182"/>
      <c r="F243" s="182"/>
      <c r="G243" s="182"/>
      <c r="H243" s="182"/>
      <c r="I243" s="181"/>
      <c r="J243" s="188"/>
      <c r="K243" s="194">
        <f>IF(A243="","",Header!C$6*(A243-1)+K$5)</f>
      </c>
      <c r="Q243" s="243">
        <f t="shared" si="17"/>
      </c>
      <c r="R243" s="239" t="e">
        <f>#REF!</f>
        <v>#REF!</v>
      </c>
      <c r="S243" s="235">
        <f t="shared" si="18"/>
        <v>1</v>
      </c>
      <c r="T243" s="245">
        <f t="shared" si="19"/>
      </c>
    </row>
    <row r="244" spans="1:20" ht="15">
      <c r="A244" s="186"/>
      <c r="B244" s="179"/>
      <c r="C244" s="176"/>
      <c r="D244" s="176"/>
      <c r="E244" s="177"/>
      <c r="F244" s="178"/>
      <c r="G244" s="177"/>
      <c r="H244" s="177"/>
      <c r="I244" s="179"/>
      <c r="J244" s="176"/>
      <c r="K244" s="194">
        <f>IF(A244="","",Header!C$6*(A244-1)+K$5)</f>
      </c>
      <c r="Q244" s="243">
        <f t="shared" si="17"/>
      </c>
      <c r="R244" s="239" t="e">
        <f>#REF!</f>
        <v>#REF!</v>
      </c>
      <c r="S244" s="235">
        <f t="shared" si="18"/>
        <v>1</v>
      </c>
      <c r="T244" s="245">
        <f t="shared" si="19"/>
      </c>
    </row>
    <row r="245" spans="1:20" ht="15">
      <c r="A245" s="187"/>
      <c r="B245" s="184"/>
      <c r="C245" s="181"/>
      <c r="D245" s="181"/>
      <c r="E245" s="182"/>
      <c r="F245" s="182"/>
      <c r="G245" s="182"/>
      <c r="H245" s="182"/>
      <c r="I245" s="181"/>
      <c r="J245" s="191"/>
      <c r="K245" s="194">
        <f>IF(A245="","",Header!C$6*(A245-1)+K$5)</f>
      </c>
      <c r="Q245" s="243">
        <f t="shared" si="17"/>
      </c>
      <c r="R245" s="239" t="e">
        <f>#REF!</f>
        <v>#REF!</v>
      </c>
      <c r="S245" s="235">
        <f t="shared" si="18"/>
        <v>1</v>
      </c>
      <c r="T245" s="245">
        <f t="shared" si="19"/>
      </c>
    </row>
    <row r="246" spans="1:20" ht="15">
      <c r="A246" s="186"/>
      <c r="B246" s="179"/>
      <c r="C246" s="176"/>
      <c r="D246" s="176"/>
      <c r="E246" s="177"/>
      <c r="F246" s="178"/>
      <c r="G246" s="177"/>
      <c r="H246" s="177"/>
      <c r="I246" s="179"/>
      <c r="J246" s="176"/>
      <c r="K246" s="194">
        <f>IF(A246="","",Header!C$6*(A246-1)+K$5)</f>
      </c>
      <c r="Q246" s="243">
        <f t="shared" si="17"/>
      </c>
      <c r="R246" s="239" t="e">
        <f>#REF!</f>
        <v>#REF!</v>
      </c>
      <c r="S246" s="235">
        <f t="shared" si="18"/>
        <v>1</v>
      </c>
      <c r="T246" s="245">
        <f t="shared" si="19"/>
      </c>
    </row>
    <row r="247" spans="1:20" ht="15">
      <c r="A247" s="187"/>
      <c r="B247" s="184"/>
      <c r="C247" s="181"/>
      <c r="D247" s="181"/>
      <c r="E247" s="182"/>
      <c r="F247" s="182"/>
      <c r="G247" s="182"/>
      <c r="H247" s="182"/>
      <c r="I247" s="181"/>
      <c r="J247" s="188"/>
      <c r="K247" s="194">
        <f>IF(A247="","",Header!C$6*(A247-1)+K$5)</f>
      </c>
      <c r="Q247" s="243">
        <f t="shared" si="17"/>
      </c>
      <c r="R247" s="239" t="e">
        <f>#REF!</f>
        <v>#REF!</v>
      </c>
      <c r="S247" s="235">
        <f t="shared" si="18"/>
        <v>1</v>
      </c>
      <c r="T247" s="245">
        <f t="shared" si="19"/>
      </c>
    </row>
    <row r="248" spans="1:20" ht="15">
      <c r="A248" s="186"/>
      <c r="B248" s="179"/>
      <c r="C248" s="176"/>
      <c r="D248" s="176"/>
      <c r="E248" s="177"/>
      <c r="F248" s="178"/>
      <c r="G248" s="177"/>
      <c r="H248" s="177"/>
      <c r="I248" s="179"/>
      <c r="J248" s="176"/>
      <c r="K248" s="194">
        <f>IF(A248="","",Header!C$6*(A248-1)+K$5)</f>
      </c>
      <c r="Q248" s="243">
        <f t="shared" si="17"/>
      </c>
      <c r="R248" s="239" t="e">
        <f>#REF!</f>
        <v>#REF!</v>
      </c>
      <c r="S248" s="235">
        <f t="shared" si="18"/>
        <v>1</v>
      </c>
      <c r="T248" s="245">
        <f t="shared" si="19"/>
      </c>
    </row>
    <row r="249" spans="1:20" ht="15">
      <c r="A249" s="187"/>
      <c r="B249" s="184"/>
      <c r="C249" s="181"/>
      <c r="D249" s="181"/>
      <c r="E249" s="182"/>
      <c r="F249" s="182"/>
      <c r="G249" s="182"/>
      <c r="H249" s="182"/>
      <c r="I249" s="181"/>
      <c r="J249" s="188"/>
      <c r="K249" s="194">
        <f>IF(A249="","",Header!C$6*(A249-1)+K$5)</f>
      </c>
      <c r="Q249" s="243">
        <f t="shared" si="17"/>
      </c>
      <c r="R249" s="239" t="e">
        <f>#REF!</f>
        <v>#REF!</v>
      </c>
      <c r="S249" s="235">
        <f t="shared" si="18"/>
        <v>1</v>
      </c>
      <c r="T249" s="245">
        <f t="shared" si="19"/>
      </c>
    </row>
    <row r="250" spans="1:20" ht="15">
      <c r="A250" s="186"/>
      <c r="B250" s="179"/>
      <c r="C250" s="176"/>
      <c r="D250" s="176"/>
      <c r="E250" s="177"/>
      <c r="F250" s="178"/>
      <c r="G250" s="177"/>
      <c r="H250" s="177"/>
      <c r="I250" s="179"/>
      <c r="J250" s="176"/>
      <c r="K250" s="194">
        <f>IF(A250="","",Header!C$6*(A250-1)+K$5)</f>
      </c>
      <c r="Q250" s="243">
        <f t="shared" si="17"/>
      </c>
      <c r="R250" s="239" t="e">
        <f>#REF!</f>
        <v>#REF!</v>
      </c>
      <c r="S250" s="235">
        <f t="shared" si="18"/>
        <v>1</v>
      </c>
      <c r="T250" s="245">
        <f t="shared" si="19"/>
      </c>
    </row>
    <row r="251" spans="1:20" ht="15">
      <c r="A251" s="187"/>
      <c r="B251" s="184"/>
      <c r="C251" s="170"/>
      <c r="D251" s="181"/>
      <c r="E251" s="182"/>
      <c r="F251" s="182"/>
      <c r="G251" s="182"/>
      <c r="H251" s="182"/>
      <c r="I251" s="181"/>
      <c r="J251" s="188"/>
      <c r="K251" s="194">
        <f>IF(A251="","",Header!C$6*(A251-1)+K$5)</f>
      </c>
      <c r="Q251" s="243">
        <f t="shared" si="17"/>
      </c>
      <c r="R251" s="239" t="e">
        <f>#REF!</f>
        <v>#REF!</v>
      </c>
      <c r="S251" s="235">
        <f t="shared" si="18"/>
        <v>1</v>
      </c>
      <c r="T251" s="245">
        <f t="shared" si="19"/>
      </c>
    </row>
    <row r="252" spans="1:20" ht="15">
      <c r="A252" s="186"/>
      <c r="B252" s="179"/>
      <c r="C252" s="176"/>
      <c r="D252" s="176"/>
      <c r="E252" s="177"/>
      <c r="F252" s="178"/>
      <c r="G252" s="177"/>
      <c r="H252" s="177"/>
      <c r="I252" s="179"/>
      <c r="J252" s="176"/>
      <c r="K252" s="194">
        <f>IF(A252="","",Header!C$6*(A252-1)+K$5)</f>
      </c>
      <c r="Q252" s="243">
        <f t="shared" si="17"/>
      </c>
      <c r="R252" s="239" t="e">
        <f>#REF!</f>
        <v>#REF!</v>
      </c>
      <c r="S252" s="235">
        <f t="shared" si="18"/>
        <v>1</v>
      </c>
      <c r="T252" s="245">
        <f t="shared" si="19"/>
      </c>
    </row>
    <row r="253" spans="1:20" ht="15">
      <c r="A253" s="187"/>
      <c r="B253" s="184"/>
      <c r="C253" s="181"/>
      <c r="D253" s="181"/>
      <c r="E253" s="182"/>
      <c r="F253" s="182"/>
      <c r="G253" s="182"/>
      <c r="H253" s="182"/>
      <c r="I253" s="181"/>
      <c r="J253" s="188"/>
      <c r="K253" s="194">
        <f>IF(A253="","",Header!C$6*(A253-1)+K$5)</f>
      </c>
      <c r="Q253" s="243">
        <f t="shared" si="17"/>
      </c>
      <c r="R253" s="239" t="e">
        <f>#REF!</f>
        <v>#REF!</v>
      </c>
      <c r="S253" s="235">
        <f t="shared" si="18"/>
        <v>1</v>
      </c>
      <c r="T253" s="245">
        <f t="shared" si="19"/>
      </c>
    </row>
    <row r="254" spans="1:20" ht="15">
      <c r="A254" s="186"/>
      <c r="B254" s="179"/>
      <c r="C254" s="176"/>
      <c r="D254" s="176"/>
      <c r="E254" s="177"/>
      <c r="F254" s="178"/>
      <c r="G254" s="177"/>
      <c r="H254" s="177"/>
      <c r="I254" s="179"/>
      <c r="J254" s="176"/>
      <c r="K254" s="194">
        <f>IF(A254="","",Header!C$6*(A254-1)+K$5)</f>
      </c>
      <c r="Q254" s="243">
        <f t="shared" si="17"/>
      </c>
      <c r="R254" s="239" t="e">
        <f>#REF!</f>
        <v>#REF!</v>
      </c>
      <c r="S254" s="235">
        <f t="shared" si="18"/>
        <v>1</v>
      </c>
      <c r="T254" s="245">
        <f t="shared" si="19"/>
      </c>
    </row>
    <row r="255" spans="1:20" ht="15">
      <c r="A255" s="187"/>
      <c r="B255" s="184"/>
      <c r="C255" s="181"/>
      <c r="D255" s="181"/>
      <c r="E255" s="182"/>
      <c r="F255" s="182"/>
      <c r="G255" s="182"/>
      <c r="H255" s="182"/>
      <c r="I255" s="181"/>
      <c r="J255" s="192"/>
      <c r="K255" s="194">
        <f>IF(A255="","",Header!C$6*(A255-1)+K$5)</f>
      </c>
      <c r="Q255" s="243">
        <f t="shared" si="17"/>
      </c>
      <c r="R255" s="239" t="e">
        <f>#REF!</f>
        <v>#REF!</v>
      </c>
      <c r="S255" s="235">
        <f t="shared" si="18"/>
        <v>1</v>
      </c>
      <c r="T255" s="245">
        <f t="shared" si="19"/>
      </c>
    </row>
    <row r="256" spans="1:20" ht="15">
      <c r="A256" s="186"/>
      <c r="B256" s="179"/>
      <c r="C256" s="176"/>
      <c r="D256" s="176"/>
      <c r="E256" s="177"/>
      <c r="F256" s="178"/>
      <c r="G256" s="177"/>
      <c r="H256" s="177"/>
      <c r="I256" s="179"/>
      <c r="J256" s="176"/>
      <c r="K256" s="194">
        <f>IF(A256="","",Header!C$6*(A256-1)+K$5)</f>
      </c>
      <c r="Q256" s="243">
        <f t="shared" si="17"/>
      </c>
      <c r="R256" s="239" t="e">
        <f>#REF!</f>
        <v>#REF!</v>
      </c>
      <c r="S256" s="235">
        <f t="shared" si="18"/>
        <v>1</v>
      </c>
      <c r="T256" s="245">
        <f t="shared" si="19"/>
      </c>
    </row>
    <row r="257" spans="1:20" ht="15">
      <c r="A257" s="187"/>
      <c r="B257" s="181"/>
      <c r="C257" s="181"/>
      <c r="D257" s="181"/>
      <c r="E257" s="182"/>
      <c r="F257" s="182"/>
      <c r="G257" s="182"/>
      <c r="H257" s="182"/>
      <c r="I257" s="181"/>
      <c r="J257" s="188"/>
      <c r="K257" s="194">
        <f>IF(A257="","",Header!C$6*(A257-1)+K$5)</f>
      </c>
      <c r="Q257" s="243">
        <f t="shared" si="17"/>
      </c>
      <c r="R257" s="239" t="e">
        <f>#REF!</f>
        <v>#REF!</v>
      </c>
      <c r="S257" s="235">
        <f t="shared" si="18"/>
        <v>1</v>
      </c>
      <c r="T257" s="245">
        <f t="shared" si="19"/>
      </c>
    </row>
    <row r="258" spans="1:20" ht="15">
      <c r="A258" s="186"/>
      <c r="B258" s="179"/>
      <c r="C258" s="176"/>
      <c r="D258" s="176"/>
      <c r="E258" s="177"/>
      <c r="F258" s="178"/>
      <c r="G258" s="177"/>
      <c r="H258" s="177"/>
      <c r="I258" s="179"/>
      <c r="J258" s="176"/>
      <c r="K258" s="194">
        <f>IF(A258="","",Header!C$6*(A258-1)+K$5)</f>
      </c>
      <c r="Q258" s="243">
        <f t="shared" si="17"/>
      </c>
      <c r="R258" s="239" t="e">
        <f>#REF!</f>
        <v>#REF!</v>
      </c>
      <c r="S258" s="235">
        <f t="shared" si="18"/>
        <v>1</v>
      </c>
      <c r="T258" s="245">
        <f t="shared" si="19"/>
      </c>
    </row>
    <row r="259" spans="1:20" ht="15">
      <c r="A259" s="180"/>
      <c r="B259" s="184"/>
      <c r="C259" s="170"/>
      <c r="D259" s="181"/>
      <c r="E259" s="182"/>
      <c r="F259" s="183"/>
      <c r="G259" s="182"/>
      <c r="H259" s="182"/>
      <c r="I259" s="185"/>
      <c r="J259" s="181"/>
      <c r="K259" s="194">
        <f>IF(A259="","",Header!C$6*(A259-1)+K$5)</f>
      </c>
      <c r="Q259" s="243">
        <f t="shared" si="17"/>
      </c>
      <c r="R259" s="239" t="e">
        <f>#REF!</f>
        <v>#REF!</v>
      </c>
      <c r="S259" s="235">
        <f t="shared" si="18"/>
        <v>1</v>
      </c>
      <c r="T259" s="245">
        <f t="shared" si="19"/>
      </c>
    </row>
    <row r="260" spans="1:20" ht="15">
      <c r="A260" s="186"/>
      <c r="B260" s="179"/>
      <c r="C260" s="176"/>
      <c r="D260" s="176"/>
      <c r="E260" s="177"/>
      <c r="F260" s="178"/>
      <c r="G260" s="177"/>
      <c r="H260" s="177"/>
      <c r="I260" s="179"/>
      <c r="J260" s="176"/>
      <c r="K260" s="194">
        <f>IF(A260="","",Header!C$6*(A260-1)+K$5)</f>
      </c>
      <c r="Q260" s="243">
        <f t="shared" si="17"/>
      </c>
      <c r="R260" s="239" t="e">
        <f>#REF!</f>
        <v>#REF!</v>
      </c>
      <c r="S260" s="235">
        <f t="shared" si="18"/>
        <v>1</v>
      </c>
      <c r="T260" s="245">
        <f t="shared" si="19"/>
      </c>
    </row>
    <row r="261" spans="1:20" ht="15">
      <c r="A261" s="180"/>
      <c r="B261" s="184"/>
      <c r="C261" s="170"/>
      <c r="D261" s="181"/>
      <c r="E261" s="182"/>
      <c r="F261" s="183"/>
      <c r="G261" s="182"/>
      <c r="H261" s="182"/>
      <c r="I261" s="181"/>
      <c r="J261" s="181"/>
      <c r="K261" s="194">
        <f>IF(A261="","",Header!C$6*(A261-1)+K$5)</f>
      </c>
      <c r="Q261" s="243">
        <f aca="true" t="shared" si="20" ref="Q261:Q324">IF(A261="","",A261)</f>
      </c>
      <c r="R261" s="239" t="e">
        <f>#REF!</f>
        <v>#REF!</v>
      </c>
      <c r="S261" s="235">
        <f t="shared" si="18"/>
        <v>1</v>
      </c>
      <c r="T261" s="245">
        <f t="shared" si="19"/>
      </c>
    </row>
    <row r="262" spans="1:20" ht="15">
      <c r="A262" s="186"/>
      <c r="B262" s="179"/>
      <c r="C262" s="176"/>
      <c r="D262" s="176"/>
      <c r="E262" s="177"/>
      <c r="F262" s="178"/>
      <c r="G262" s="177"/>
      <c r="H262" s="177"/>
      <c r="I262" s="179"/>
      <c r="J262" s="176"/>
      <c r="K262" s="194">
        <f>IF(A262="","",Header!C$6*(A262-1)+K$5)</f>
      </c>
      <c r="Q262" s="243">
        <f t="shared" si="20"/>
      </c>
      <c r="R262" s="239" t="e">
        <f>#REF!</f>
        <v>#REF!</v>
      </c>
      <c r="S262" s="235">
        <f aca="true" t="shared" si="21" ref="S262:S325">IF(A262&gt;A261,A262,S261)</f>
        <v>1</v>
      </c>
      <c r="T262" s="245">
        <f aca="true" t="shared" si="22" ref="T262:T325">IF(Q262&lt;&gt;"",SUMIF(S$1:S$65536,Q262,R$1:R$65536),"")</f>
      </c>
    </row>
    <row r="263" spans="1:20" ht="15">
      <c r="A263" s="180"/>
      <c r="B263" s="184"/>
      <c r="C263" s="170"/>
      <c r="D263" s="181"/>
      <c r="E263" s="182"/>
      <c r="F263" s="183"/>
      <c r="G263" s="182"/>
      <c r="H263" s="182"/>
      <c r="I263" s="181"/>
      <c r="J263" s="181"/>
      <c r="K263" s="194">
        <f>IF(A263="","",Header!C$6*(A263-1)+K$5)</f>
      </c>
      <c r="Q263" s="243">
        <f t="shared" si="20"/>
      </c>
      <c r="R263" s="239" t="e">
        <f>#REF!</f>
        <v>#REF!</v>
      </c>
      <c r="S263" s="235">
        <f t="shared" si="21"/>
        <v>1</v>
      </c>
      <c r="T263" s="245">
        <f t="shared" si="22"/>
      </c>
    </row>
    <row r="264" spans="1:20" ht="15">
      <c r="A264" s="186"/>
      <c r="B264" s="179"/>
      <c r="C264" s="176"/>
      <c r="D264" s="176"/>
      <c r="E264" s="177"/>
      <c r="F264" s="178"/>
      <c r="G264" s="177"/>
      <c r="H264" s="177"/>
      <c r="I264" s="179"/>
      <c r="J264" s="176"/>
      <c r="K264" s="194">
        <f>IF(A264="","",Header!C$6*(A264-1)+K$5)</f>
      </c>
      <c r="Q264" s="243">
        <f t="shared" si="20"/>
      </c>
      <c r="R264" s="239" t="e">
        <f>#REF!</f>
        <v>#REF!</v>
      </c>
      <c r="S264" s="235">
        <f t="shared" si="21"/>
        <v>1</v>
      </c>
      <c r="T264" s="245">
        <f t="shared" si="22"/>
      </c>
    </row>
    <row r="265" spans="1:20" ht="15">
      <c r="A265" s="180"/>
      <c r="B265" s="184"/>
      <c r="C265" s="170"/>
      <c r="D265" s="181"/>
      <c r="E265" s="182"/>
      <c r="F265" s="183"/>
      <c r="G265" s="182"/>
      <c r="H265" s="182"/>
      <c r="I265" s="181"/>
      <c r="J265" s="181"/>
      <c r="K265" s="194">
        <f>IF(A265="","",Header!C$6*(A265-1)+K$5)</f>
      </c>
      <c r="Q265" s="243">
        <f t="shared" si="20"/>
      </c>
      <c r="R265" s="239" t="e">
        <f>#REF!</f>
        <v>#REF!</v>
      </c>
      <c r="S265" s="235">
        <f t="shared" si="21"/>
        <v>1</v>
      </c>
      <c r="T265" s="245">
        <f t="shared" si="22"/>
      </c>
    </row>
    <row r="266" spans="1:20" ht="15">
      <c r="A266" s="186"/>
      <c r="B266" s="179"/>
      <c r="C266" s="176"/>
      <c r="D266" s="176"/>
      <c r="E266" s="177"/>
      <c r="F266" s="178"/>
      <c r="G266" s="177"/>
      <c r="H266" s="177"/>
      <c r="I266" s="179"/>
      <c r="J266" s="176"/>
      <c r="K266" s="194">
        <f>IF(A266="","",Header!C$6*(A266-1)+K$5)</f>
      </c>
      <c r="Q266" s="243">
        <f t="shared" si="20"/>
      </c>
      <c r="R266" s="239" t="e">
        <f>#REF!</f>
        <v>#REF!</v>
      </c>
      <c r="S266" s="235">
        <f t="shared" si="21"/>
        <v>1</v>
      </c>
      <c r="T266" s="245">
        <f t="shared" si="22"/>
      </c>
    </row>
    <row r="267" spans="1:20" ht="15">
      <c r="A267" s="187"/>
      <c r="B267" s="184"/>
      <c r="C267" s="170"/>
      <c r="D267" s="181"/>
      <c r="E267" s="182"/>
      <c r="F267" s="183"/>
      <c r="G267" s="182"/>
      <c r="H267" s="182"/>
      <c r="I267" s="181"/>
      <c r="J267" s="181"/>
      <c r="K267" s="194">
        <f>IF(A267="","",Header!C$6*(A267-1)+K$5)</f>
      </c>
      <c r="Q267" s="243">
        <f t="shared" si="20"/>
      </c>
      <c r="R267" s="239" t="e">
        <f>#REF!</f>
        <v>#REF!</v>
      </c>
      <c r="S267" s="235">
        <f t="shared" si="21"/>
        <v>1</v>
      </c>
      <c r="T267" s="245">
        <f t="shared" si="22"/>
      </c>
    </row>
    <row r="268" spans="1:20" ht="15">
      <c r="A268" s="186"/>
      <c r="B268" s="179"/>
      <c r="C268" s="176"/>
      <c r="D268" s="176"/>
      <c r="E268" s="177"/>
      <c r="F268" s="178"/>
      <c r="G268" s="177"/>
      <c r="H268" s="177"/>
      <c r="I268" s="179"/>
      <c r="J268" s="176"/>
      <c r="K268" s="194">
        <f>IF(A268="","",Header!C$6*(A268-1)+K$5)</f>
      </c>
      <c r="Q268" s="243">
        <f t="shared" si="20"/>
      </c>
      <c r="R268" s="239" t="e">
        <f>#REF!</f>
        <v>#REF!</v>
      </c>
      <c r="S268" s="235">
        <f t="shared" si="21"/>
        <v>1</v>
      </c>
      <c r="T268" s="245">
        <f t="shared" si="22"/>
      </c>
    </row>
    <row r="269" spans="1:20" ht="15">
      <c r="A269" s="187"/>
      <c r="B269" s="184"/>
      <c r="C269" s="170"/>
      <c r="D269" s="181"/>
      <c r="E269" s="182"/>
      <c r="F269" s="182"/>
      <c r="G269" s="182"/>
      <c r="H269" s="182"/>
      <c r="I269" s="181"/>
      <c r="J269" s="181"/>
      <c r="K269" s="194">
        <f>IF(A269="","",Header!C$6*(A269-1)+K$5)</f>
      </c>
      <c r="Q269" s="243">
        <f t="shared" si="20"/>
      </c>
      <c r="R269" s="239" t="e">
        <f>#REF!</f>
        <v>#REF!</v>
      </c>
      <c r="S269" s="235">
        <f t="shared" si="21"/>
        <v>1</v>
      </c>
      <c r="T269" s="245">
        <f t="shared" si="22"/>
      </c>
    </row>
    <row r="270" spans="1:20" ht="15">
      <c r="A270" s="186"/>
      <c r="B270" s="179"/>
      <c r="C270" s="176"/>
      <c r="D270" s="176"/>
      <c r="E270" s="177"/>
      <c r="F270" s="178"/>
      <c r="G270" s="177"/>
      <c r="H270" s="177"/>
      <c r="I270" s="179"/>
      <c r="J270" s="176"/>
      <c r="K270" s="194">
        <f>IF(A270="","",Header!C$6*(A270-1)+K$5)</f>
      </c>
      <c r="Q270" s="243">
        <f t="shared" si="20"/>
      </c>
      <c r="R270" s="239" t="e">
        <f>#REF!</f>
        <v>#REF!</v>
      </c>
      <c r="S270" s="235">
        <f t="shared" si="21"/>
        <v>1</v>
      </c>
      <c r="T270" s="245">
        <f t="shared" si="22"/>
      </c>
    </row>
    <row r="271" spans="1:20" ht="15">
      <c r="A271" s="187"/>
      <c r="B271" s="184"/>
      <c r="C271" s="181"/>
      <c r="D271" s="181"/>
      <c r="E271" s="182"/>
      <c r="F271" s="182"/>
      <c r="G271" s="182"/>
      <c r="H271" s="182"/>
      <c r="I271" s="185"/>
      <c r="J271" s="188"/>
      <c r="K271" s="194">
        <f>IF(A271="","",Header!C$6*(A271-1)+K$5)</f>
      </c>
      <c r="Q271" s="243">
        <f t="shared" si="20"/>
      </c>
      <c r="R271" s="239" t="e">
        <f>#REF!</f>
        <v>#REF!</v>
      </c>
      <c r="S271" s="235">
        <f t="shared" si="21"/>
        <v>1</v>
      </c>
      <c r="T271" s="245">
        <f t="shared" si="22"/>
      </c>
    </row>
    <row r="272" spans="1:20" ht="15">
      <c r="A272" s="186"/>
      <c r="B272" s="179"/>
      <c r="C272" s="176"/>
      <c r="D272" s="176"/>
      <c r="E272" s="177"/>
      <c r="F272" s="178"/>
      <c r="G272" s="177"/>
      <c r="H272" s="177"/>
      <c r="I272" s="179"/>
      <c r="J272" s="176"/>
      <c r="K272" s="194">
        <f>IF(A272="","",Header!C$6*(A272-1)+K$5)</f>
      </c>
      <c r="Q272" s="243">
        <f t="shared" si="20"/>
      </c>
      <c r="R272" s="239" t="e">
        <f>#REF!</f>
        <v>#REF!</v>
      </c>
      <c r="S272" s="235">
        <f t="shared" si="21"/>
        <v>1</v>
      </c>
      <c r="T272" s="245">
        <f t="shared" si="22"/>
      </c>
    </row>
    <row r="273" spans="1:20" ht="15">
      <c r="A273" s="187"/>
      <c r="B273" s="184"/>
      <c r="C273" s="181"/>
      <c r="D273" s="181"/>
      <c r="E273" s="182"/>
      <c r="F273" s="182"/>
      <c r="G273" s="182"/>
      <c r="H273" s="182"/>
      <c r="I273" s="181"/>
      <c r="J273" s="188"/>
      <c r="K273" s="194">
        <f>IF(A273="","",Header!C$6*(A273-1)+K$5)</f>
      </c>
      <c r="Q273" s="243">
        <f t="shared" si="20"/>
      </c>
      <c r="R273" s="239" t="e">
        <f>#REF!</f>
        <v>#REF!</v>
      </c>
      <c r="S273" s="235">
        <f t="shared" si="21"/>
        <v>1</v>
      </c>
      <c r="T273" s="245">
        <f t="shared" si="22"/>
      </c>
    </row>
    <row r="274" spans="1:20" ht="15">
      <c r="A274" s="186"/>
      <c r="B274" s="179"/>
      <c r="C274" s="176"/>
      <c r="D274" s="176"/>
      <c r="E274" s="177"/>
      <c r="F274" s="178"/>
      <c r="G274" s="177"/>
      <c r="H274" s="177"/>
      <c r="I274" s="179"/>
      <c r="J274" s="176"/>
      <c r="K274" s="194">
        <f>IF(A274="","",Header!C$6*(A274-1)+K$5)</f>
      </c>
      <c r="Q274" s="243">
        <f t="shared" si="20"/>
      </c>
      <c r="R274" s="239" t="e">
        <f>#REF!</f>
        <v>#REF!</v>
      </c>
      <c r="S274" s="235">
        <f t="shared" si="21"/>
        <v>1</v>
      </c>
      <c r="T274" s="245">
        <f t="shared" si="22"/>
      </c>
    </row>
    <row r="275" spans="1:20" ht="15">
      <c r="A275" s="180"/>
      <c r="B275" s="184"/>
      <c r="C275" s="181"/>
      <c r="D275" s="181"/>
      <c r="E275" s="182"/>
      <c r="F275" s="189"/>
      <c r="G275" s="190"/>
      <c r="H275" s="190"/>
      <c r="I275" s="181"/>
      <c r="J275" s="188"/>
      <c r="K275" s="194">
        <f>IF(A275="","",Header!C$6*(A275-1)+K$5)</f>
      </c>
      <c r="Q275" s="243">
        <f t="shared" si="20"/>
      </c>
      <c r="R275" s="239" t="e">
        <f>#REF!</f>
        <v>#REF!</v>
      </c>
      <c r="S275" s="235">
        <f t="shared" si="21"/>
        <v>1</v>
      </c>
      <c r="T275" s="245">
        <f t="shared" si="22"/>
      </c>
    </row>
    <row r="276" spans="1:20" ht="15">
      <c r="A276" s="186"/>
      <c r="B276" s="179"/>
      <c r="C276" s="176"/>
      <c r="D276" s="176"/>
      <c r="E276" s="177"/>
      <c r="F276" s="178"/>
      <c r="G276" s="177"/>
      <c r="H276" s="177"/>
      <c r="I276" s="179"/>
      <c r="J276" s="176"/>
      <c r="K276" s="194">
        <f>IF(A276="","",Header!C$6*(A276-1)+K$5)</f>
      </c>
      <c r="Q276" s="243">
        <f t="shared" si="20"/>
      </c>
      <c r="R276" s="239" t="e">
        <f>#REF!</f>
        <v>#REF!</v>
      </c>
      <c r="S276" s="235">
        <f t="shared" si="21"/>
        <v>1</v>
      </c>
      <c r="T276" s="245">
        <f t="shared" si="22"/>
      </c>
    </row>
    <row r="277" spans="1:20" ht="15">
      <c r="A277" s="187"/>
      <c r="B277" s="184"/>
      <c r="C277" s="181"/>
      <c r="D277" s="181"/>
      <c r="E277" s="182"/>
      <c r="F277" s="182"/>
      <c r="G277" s="182"/>
      <c r="H277" s="182"/>
      <c r="I277" s="181"/>
      <c r="J277" s="188"/>
      <c r="K277" s="194">
        <f>IF(A277="","",Header!C$6*(A277-1)+K$5)</f>
      </c>
      <c r="Q277" s="243">
        <f t="shared" si="20"/>
      </c>
      <c r="R277" s="239" t="e">
        <f>#REF!</f>
        <v>#REF!</v>
      </c>
      <c r="S277" s="235">
        <f t="shared" si="21"/>
        <v>1</v>
      </c>
      <c r="T277" s="245">
        <f t="shared" si="22"/>
      </c>
    </row>
    <row r="278" spans="1:20" ht="15">
      <c r="A278" s="186"/>
      <c r="B278" s="179"/>
      <c r="C278" s="176"/>
      <c r="D278" s="176"/>
      <c r="E278" s="177"/>
      <c r="F278" s="178"/>
      <c r="G278" s="177"/>
      <c r="H278" s="177"/>
      <c r="I278" s="179"/>
      <c r="J278" s="176"/>
      <c r="K278" s="194">
        <f>IF(A278="","",Header!C$6*(A278-1)+K$5)</f>
      </c>
      <c r="Q278" s="243">
        <f t="shared" si="20"/>
      </c>
      <c r="R278" s="239" t="e">
        <f>#REF!</f>
        <v>#REF!</v>
      </c>
      <c r="S278" s="235">
        <f t="shared" si="21"/>
        <v>1</v>
      </c>
      <c r="T278" s="245">
        <f t="shared" si="22"/>
      </c>
    </row>
    <row r="279" spans="1:20" ht="15">
      <c r="A279" s="187"/>
      <c r="B279" s="184"/>
      <c r="C279" s="181"/>
      <c r="D279" s="181"/>
      <c r="E279" s="182"/>
      <c r="F279" s="182"/>
      <c r="G279" s="182"/>
      <c r="H279" s="182"/>
      <c r="I279" s="181"/>
      <c r="J279" s="188"/>
      <c r="K279" s="194">
        <f>IF(A279="","",Header!C$6*(A279-1)+K$5)</f>
      </c>
      <c r="Q279" s="243">
        <f t="shared" si="20"/>
      </c>
      <c r="R279" s="239" t="e">
        <f>#REF!</f>
        <v>#REF!</v>
      </c>
      <c r="S279" s="235">
        <f t="shared" si="21"/>
        <v>1</v>
      </c>
      <c r="T279" s="245">
        <f t="shared" si="22"/>
      </c>
    </row>
    <row r="280" spans="1:20" ht="15">
      <c r="A280" s="186"/>
      <c r="B280" s="179"/>
      <c r="C280" s="176"/>
      <c r="D280" s="176"/>
      <c r="E280" s="177"/>
      <c r="F280" s="178"/>
      <c r="G280" s="177"/>
      <c r="H280" s="177"/>
      <c r="I280" s="179"/>
      <c r="J280" s="176"/>
      <c r="K280" s="194">
        <f>IF(A280="","",Header!C$6*(A280-1)+K$5)</f>
      </c>
      <c r="Q280" s="243">
        <f t="shared" si="20"/>
      </c>
      <c r="R280" s="239" t="e">
        <f>#REF!</f>
        <v>#REF!</v>
      </c>
      <c r="S280" s="235">
        <f t="shared" si="21"/>
        <v>1</v>
      </c>
      <c r="T280" s="245">
        <f t="shared" si="22"/>
      </c>
    </row>
    <row r="281" spans="1:20" ht="15">
      <c r="A281" s="187"/>
      <c r="B281" s="184"/>
      <c r="C281" s="181"/>
      <c r="D281" s="181"/>
      <c r="E281" s="182"/>
      <c r="F281" s="182"/>
      <c r="G281" s="182"/>
      <c r="H281" s="182"/>
      <c r="I281" s="181"/>
      <c r="J281" s="191"/>
      <c r="K281" s="194">
        <f>IF(A281="","",Header!C$6*(A281-1)+K$5)</f>
      </c>
      <c r="Q281" s="243">
        <f t="shared" si="20"/>
      </c>
      <c r="R281" s="239" t="e">
        <f>#REF!</f>
        <v>#REF!</v>
      </c>
      <c r="S281" s="235">
        <f t="shared" si="21"/>
        <v>1</v>
      </c>
      <c r="T281" s="245">
        <f t="shared" si="22"/>
      </c>
    </row>
    <row r="282" spans="1:20" ht="15">
      <c r="A282" s="186"/>
      <c r="B282" s="179"/>
      <c r="C282" s="176"/>
      <c r="D282" s="176"/>
      <c r="E282" s="177"/>
      <c r="F282" s="178"/>
      <c r="G282" s="177"/>
      <c r="H282" s="177"/>
      <c r="I282" s="179"/>
      <c r="J282" s="176"/>
      <c r="K282" s="194">
        <f>IF(A282="","",Header!C$6*(A282-1)+K$5)</f>
      </c>
      <c r="Q282" s="243">
        <f t="shared" si="20"/>
      </c>
      <c r="R282" s="239" t="e">
        <f>#REF!</f>
        <v>#REF!</v>
      </c>
      <c r="S282" s="235">
        <f t="shared" si="21"/>
        <v>1</v>
      </c>
      <c r="T282" s="245">
        <f t="shared" si="22"/>
      </c>
    </row>
    <row r="283" spans="1:20" ht="15">
      <c r="A283" s="187"/>
      <c r="B283" s="184"/>
      <c r="C283" s="181"/>
      <c r="D283" s="181"/>
      <c r="E283" s="182"/>
      <c r="F283" s="182"/>
      <c r="G283" s="182"/>
      <c r="H283" s="182"/>
      <c r="I283" s="181"/>
      <c r="J283" s="188"/>
      <c r="K283" s="194">
        <f>IF(A283="","",Header!C$6*(A283-1)+K$5)</f>
      </c>
      <c r="Q283" s="243">
        <f t="shared" si="20"/>
      </c>
      <c r="R283" s="239" t="e">
        <f>#REF!</f>
        <v>#REF!</v>
      </c>
      <c r="S283" s="235">
        <f t="shared" si="21"/>
        <v>1</v>
      </c>
      <c r="T283" s="245">
        <f t="shared" si="22"/>
      </c>
    </row>
    <row r="284" spans="1:20" ht="15">
      <c r="A284" s="186"/>
      <c r="B284" s="179"/>
      <c r="C284" s="176"/>
      <c r="D284" s="176"/>
      <c r="E284" s="177"/>
      <c r="F284" s="178"/>
      <c r="G284" s="177"/>
      <c r="H284" s="177"/>
      <c r="I284" s="179"/>
      <c r="J284" s="176"/>
      <c r="K284" s="194">
        <f>IF(A284="","",Header!C$6*(A284-1)+K$5)</f>
      </c>
      <c r="Q284" s="243">
        <f t="shared" si="20"/>
      </c>
      <c r="R284" s="239" t="e">
        <f>#REF!</f>
        <v>#REF!</v>
      </c>
      <c r="S284" s="235">
        <f t="shared" si="21"/>
        <v>1</v>
      </c>
      <c r="T284" s="245">
        <f t="shared" si="22"/>
      </c>
    </row>
    <row r="285" spans="1:20" ht="15">
      <c r="A285" s="187"/>
      <c r="B285" s="184"/>
      <c r="C285" s="181"/>
      <c r="D285" s="181"/>
      <c r="E285" s="182"/>
      <c r="F285" s="182"/>
      <c r="G285" s="182"/>
      <c r="H285" s="182"/>
      <c r="I285" s="181"/>
      <c r="J285" s="188"/>
      <c r="K285" s="194">
        <f>IF(A285="","",Header!C$6*(A285-1)+K$5)</f>
      </c>
      <c r="Q285" s="243">
        <f t="shared" si="20"/>
      </c>
      <c r="R285" s="239" t="e">
        <f>#REF!</f>
        <v>#REF!</v>
      </c>
      <c r="S285" s="235">
        <f t="shared" si="21"/>
        <v>1</v>
      </c>
      <c r="T285" s="245">
        <f t="shared" si="22"/>
      </c>
    </row>
    <row r="286" spans="1:20" ht="15">
      <c r="A286" s="186"/>
      <c r="B286" s="179"/>
      <c r="C286" s="176"/>
      <c r="D286" s="176"/>
      <c r="E286" s="177"/>
      <c r="F286" s="178"/>
      <c r="G286" s="177"/>
      <c r="H286" s="177"/>
      <c r="I286" s="179"/>
      <c r="J286" s="176"/>
      <c r="K286" s="194">
        <f>IF(A286="","",Header!C$6*(A286-1)+K$5)</f>
      </c>
      <c r="Q286" s="243">
        <f t="shared" si="20"/>
      </c>
      <c r="R286" s="239" t="e">
        <f>#REF!</f>
        <v>#REF!</v>
      </c>
      <c r="S286" s="235">
        <f t="shared" si="21"/>
        <v>1</v>
      </c>
      <c r="T286" s="245">
        <f t="shared" si="22"/>
      </c>
    </row>
    <row r="287" spans="1:20" ht="15">
      <c r="A287" s="187"/>
      <c r="B287" s="184"/>
      <c r="C287" s="170"/>
      <c r="D287" s="181"/>
      <c r="E287" s="182"/>
      <c r="F287" s="182"/>
      <c r="G287" s="182"/>
      <c r="H287" s="182"/>
      <c r="I287" s="181"/>
      <c r="J287" s="188"/>
      <c r="K287" s="194">
        <f>IF(A287="","",Header!C$6*(A287-1)+K$5)</f>
      </c>
      <c r="Q287" s="243">
        <f t="shared" si="20"/>
      </c>
      <c r="R287" s="239" t="e">
        <f>#REF!</f>
        <v>#REF!</v>
      </c>
      <c r="S287" s="235">
        <f t="shared" si="21"/>
        <v>1</v>
      </c>
      <c r="T287" s="245">
        <f t="shared" si="22"/>
      </c>
    </row>
    <row r="288" spans="1:20" ht="15">
      <c r="A288" s="186"/>
      <c r="B288" s="179"/>
      <c r="C288" s="176"/>
      <c r="D288" s="176"/>
      <c r="E288" s="177"/>
      <c r="F288" s="178"/>
      <c r="G288" s="177"/>
      <c r="H288" s="177"/>
      <c r="I288" s="179"/>
      <c r="J288" s="176"/>
      <c r="K288" s="194">
        <f>IF(A288="","",Header!C$6*(A288-1)+K$5)</f>
      </c>
      <c r="Q288" s="243">
        <f t="shared" si="20"/>
      </c>
      <c r="R288" s="239" t="e">
        <f>#REF!</f>
        <v>#REF!</v>
      </c>
      <c r="S288" s="235">
        <f t="shared" si="21"/>
        <v>1</v>
      </c>
      <c r="T288" s="245">
        <f t="shared" si="22"/>
      </c>
    </row>
    <row r="289" spans="1:20" ht="15">
      <c r="A289" s="187"/>
      <c r="B289" s="184"/>
      <c r="C289" s="181"/>
      <c r="D289" s="181"/>
      <c r="E289" s="182"/>
      <c r="F289" s="182"/>
      <c r="G289" s="182"/>
      <c r="H289" s="182"/>
      <c r="I289" s="181"/>
      <c r="J289" s="188"/>
      <c r="K289" s="194">
        <f>IF(A289="","",Header!C$6*(A289-1)+K$5)</f>
      </c>
      <c r="Q289" s="243">
        <f t="shared" si="20"/>
      </c>
      <c r="R289" s="239" t="e">
        <f>#REF!</f>
        <v>#REF!</v>
      </c>
      <c r="S289" s="235">
        <f t="shared" si="21"/>
        <v>1</v>
      </c>
      <c r="T289" s="245">
        <f t="shared" si="22"/>
      </c>
    </row>
    <row r="290" spans="1:20" ht="15">
      <c r="A290" s="186"/>
      <c r="B290" s="179"/>
      <c r="C290" s="176"/>
      <c r="D290" s="176"/>
      <c r="E290" s="177"/>
      <c r="F290" s="178"/>
      <c r="G290" s="177"/>
      <c r="H290" s="177"/>
      <c r="I290" s="179"/>
      <c r="J290" s="176"/>
      <c r="K290" s="194">
        <f>IF(A290="","",Header!C$6*(A290-1)+K$5)</f>
      </c>
      <c r="Q290" s="243">
        <f t="shared" si="20"/>
      </c>
      <c r="R290" s="239" t="e">
        <f>#REF!</f>
        <v>#REF!</v>
      </c>
      <c r="S290" s="235">
        <f t="shared" si="21"/>
        <v>1</v>
      </c>
      <c r="T290" s="245">
        <f t="shared" si="22"/>
      </c>
    </row>
    <row r="291" spans="1:20" ht="15">
      <c r="A291" s="187"/>
      <c r="B291" s="184"/>
      <c r="C291" s="181"/>
      <c r="D291" s="181"/>
      <c r="E291" s="182"/>
      <c r="F291" s="182"/>
      <c r="G291" s="182"/>
      <c r="H291" s="182"/>
      <c r="I291" s="181"/>
      <c r="J291" s="192"/>
      <c r="K291" s="194">
        <f>IF(A291="","",Header!C$6*(A291-1)+K$5)</f>
      </c>
      <c r="Q291" s="243">
        <f t="shared" si="20"/>
      </c>
      <c r="R291" s="239" t="e">
        <f>#REF!</f>
        <v>#REF!</v>
      </c>
      <c r="S291" s="235">
        <f t="shared" si="21"/>
        <v>1</v>
      </c>
      <c r="T291" s="245">
        <f t="shared" si="22"/>
      </c>
    </row>
    <row r="292" spans="1:20" ht="15">
      <c r="A292" s="186"/>
      <c r="B292" s="179"/>
      <c r="C292" s="176"/>
      <c r="D292" s="176"/>
      <c r="E292" s="177"/>
      <c r="F292" s="178"/>
      <c r="G292" s="177"/>
      <c r="H292" s="177"/>
      <c r="I292" s="179"/>
      <c r="J292" s="176"/>
      <c r="K292" s="194">
        <f>IF(A292="","",Header!C$6*(A292-1)+K$5)</f>
      </c>
      <c r="Q292" s="243">
        <f t="shared" si="20"/>
      </c>
      <c r="R292" s="239" t="e">
        <f>#REF!</f>
        <v>#REF!</v>
      </c>
      <c r="S292" s="235">
        <f t="shared" si="21"/>
        <v>1</v>
      </c>
      <c r="T292" s="245">
        <f t="shared" si="22"/>
      </c>
    </row>
    <row r="293" spans="1:20" ht="15">
      <c r="A293" s="180"/>
      <c r="B293" s="181"/>
      <c r="C293" s="181"/>
      <c r="D293" s="181"/>
      <c r="E293" s="182"/>
      <c r="F293" s="182"/>
      <c r="G293" s="182"/>
      <c r="H293" s="182"/>
      <c r="I293" s="181"/>
      <c r="J293" s="188"/>
      <c r="K293" s="194">
        <f>IF(A293="","",Header!C$6*(A293-1)+K$5)</f>
      </c>
      <c r="Q293" s="243">
        <f t="shared" si="20"/>
      </c>
      <c r="R293" s="239" t="e">
        <f>#REF!</f>
        <v>#REF!</v>
      </c>
      <c r="S293" s="235">
        <f t="shared" si="21"/>
        <v>1</v>
      </c>
      <c r="T293" s="245">
        <f t="shared" si="22"/>
      </c>
    </row>
    <row r="294" spans="1:20" ht="15">
      <c r="A294" s="186"/>
      <c r="B294" s="179"/>
      <c r="C294" s="176"/>
      <c r="D294" s="176"/>
      <c r="E294" s="177"/>
      <c r="F294" s="178"/>
      <c r="G294" s="177"/>
      <c r="H294" s="177"/>
      <c r="I294" s="179"/>
      <c r="J294" s="176"/>
      <c r="K294" s="194">
        <f>IF(A294="","",Header!C$6*(A294-1)+K$5)</f>
      </c>
      <c r="Q294" s="243">
        <f t="shared" si="20"/>
      </c>
      <c r="R294" s="239" t="e">
        <f>#REF!</f>
        <v>#REF!</v>
      </c>
      <c r="S294" s="235">
        <f t="shared" si="21"/>
        <v>1</v>
      </c>
      <c r="T294" s="245">
        <f t="shared" si="22"/>
      </c>
    </row>
    <row r="295" spans="1:20" ht="15">
      <c r="A295" s="180"/>
      <c r="B295" s="184"/>
      <c r="C295" s="170"/>
      <c r="D295" s="181"/>
      <c r="E295" s="182"/>
      <c r="F295" s="183"/>
      <c r="G295" s="182"/>
      <c r="H295" s="182"/>
      <c r="I295" s="185"/>
      <c r="J295" s="181"/>
      <c r="K295" s="194">
        <f>IF(A295="","",Header!C$6*(A295-1)+K$5)</f>
      </c>
      <c r="Q295" s="243">
        <f t="shared" si="20"/>
      </c>
      <c r="R295" s="239" t="e">
        <f>#REF!</f>
        <v>#REF!</v>
      </c>
      <c r="S295" s="235">
        <f t="shared" si="21"/>
        <v>1</v>
      </c>
      <c r="T295" s="245">
        <f t="shared" si="22"/>
      </c>
    </row>
    <row r="296" spans="1:20" ht="15">
      <c r="A296" s="186"/>
      <c r="B296" s="179"/>
      <c r="C296" s="176"/>
      <c r="D296" s="176"/>
      <c r="E296" s="177"/>
      <c r="F296" s="178"/>
      <c r="G296" s="177"/>
      <c r="H296" s="177"/>
      <c r="I296" s="179"/>
      <c r="J296" s="176"/>
      <c r="K296" s="194">
        <f>IF(A296="","",Header!C$6*(A296-1)+K$5)</f>
      </c>
      <c r="Q296" s="243">
        <f t="shared" si="20"/>
      </c>
      <c r="R296" s="239" t="e">
        <f>#REF!</f>
        <v>#REF!</v>
      </c>
      <c r="S296" s="235">
        <f t="shared" si="21"/>
        <v>1</v>
      </c>
      <c r="T296" s="245">
        <f t="shared" si="22"/>
      </c>
    </row>
    <row r="297" spans="1:20" ht="15">
      <c r="A297" s="180"/>
      <c r="B297" s="184"/>
      <c r="C297" s="170"/>
      <c r="D297" s="181"/>
      <c r="E297" s="182"/>
      <c r="F297" s="183"/>
      <c r="G297" s="182"/>
      <c r="H297" s="182"/>
      <c r="I297" s="181"/>
      <c r="J297" s="181"/>
      <c r="K297" s="194">
        <f>IF(A297="","",Header!C$6*(A297-1)+K$5)</f>
      </c>
      <c r="Q297" s="243">
        <f t="shared" si="20"/>
      </c>
      <c r="R297" s="239" t="e">
        <f>#REF!</f>
        <v>#REF!</v>
      </c>
      <c r="S297" s="235">
        <f t="shared" si="21"/>
        <v>1</v>
      </c>
      <c r="T297" s="245">
        <f t="shared" si="22"/>
      </c>
    </row>
    <row r="298" spans="1:20" ht="15">
      <c r="A298" s="186"/>
      <c r="B298" s="179"/>
      <c r="C298" s="176"/>
      <c r="D298" s="176"/>
      <c r="E298" s="177"/>
      <c r="F298" s="178"/>
      <c r="G298" s="177"/>
      <c r="H298" s="177"/>
      <c r="I298" s="179"/>
      <c r="J298" s="176"/>
      <c r="K298" s="194">
        <f>IF(A298="","",Header!C$6*(A298-1)+K$5)</f>
      </c>
      <c r="Q298" s="243">
        <f t="shared" si="20"/>
      </c>
      <c r="R298" s="239" t="e">
        <f>#REF!</f>
        <v>#REF!</v>
      </c>
      <c r="S298" s="235">
        <f t="shared" si="21"/>
        <v>1</v>
      </c>
      <c r="T298" s="245">
        <f t="shared" si="22"/>
      </c>
    </row>
    <row r="299" spans="1:20" ht="15">
      <c r="A299" s="180"/>
      <c r="B299" s="184"/>
      <c r="C299" s="170"/>
      <c r="D299" s="181"/>
      <c r="E299" s="182"/>
      <c r="F299" s="183"/>
      <c r="G299" s="182"/>
      <c r="H299" s="182"/>
      <c r="I299" s="181"/>
      <c r="J299" s="181"/>
      <c r="K299" s="194">
        <f>IF(A299="","",Header!C$6*(A299-1)+K$5)</f>
      </c>
      <c r="Q299" s="243">
        <f t="shared" si="20"/>
      </c>
      <c r="R299" s="239" t="e">
        <f>#REF!</f>
        <v>#REF!</v>
      </c>
      <c r="S299" s="235">
        <f t="shared" si="21"/>
        <v>1</v>
      </c>
      <c r="T299" s="245">
        <f t="shared" si="22"/>
      </c>
    </row>
    <row r="300" spans="1:20" ht="15">
      <c r="A300" s="186"/>
      <c r="B300" s="179"/>
      <c r="C300" s="176"/>
      <c r="D300" s="176"/>
      <c r="E300" s="177"/>
      <c r="F300" s="178"/>
      <c r="G300" s="177"/>
      <c r="H300" s="177"/>
      <c r="I300" s="179"/>
      <c r="J300" s="176"/>
      <c r="K300" s="194">
        <f>IF(A300="","",Header!C$6*(A300-1)+K$5)</f>
      </c>
      <c r="Q300" s="243">
        <f t="shared" si="20"/>
      </c>
      <c r="R300" s="239" t="e">
        <f>#REF!</f>
        <v>#REF!</v>
      </c>
      <c r="S300" s="235">
        <f t="shared" si="21"/>
        <v>1</v>
      </c>
      <c r="T300" s="245">
        <f t="shared" si="22"/>
      </c>
    </row>
    <row r="301" spans="1:20" ht="15">
      <c r="A301" s="180"/>
      <c r="B301" s="184"/>
      <c r="C301" s="170"/>
      <c r="D301" s="181"/>
      <c r="E301" s="182"/>
      <c r="F301" s="183"/>
      <c r="G301" s="182"/>
      <c r="H301" s="182"/>
      <c r="I301" s="181"/>
      <c r="J301" s="181"/>
      <c r="K301" s="194">
        <f>IF(A301="","",Header!C$6*(A301-1)+K$5)</f>
      </c>
      <c r="Q301" s="243">
        <f t="shared" si="20"/>
      </c>
      <c r="R301" s="239" t="e">
        <f>#REF!</f>
        <v>#REF!</v>
      </c>
      <c r="S301" s="235">
        <f t="shared" si="21"/>
        <v>1</v>
      </c>
      <c r="T301" s="245">
        <f t="shared" si="22"/>
      </c>
    </row>
    <row r="302" spans="1:20" ht="15">
      <c r="A302" s="186"/>
      <c r="B302" s="179"/>
      <c r="C302" s="176"/>
      <c r="D302" s="176"/>
      <c r="E302" s="177"/>
      <c r="F302" s="178"/>
      <c r="G302" s="177"/>
      <c r="H302" s="177"/>
      <c r="I302" s="179"/>
      <c r="J302" s="176"/>
      <c r="K302" s="194">
        <f>IF(A302="","",Header!C$6*(A302-1)+K$5)</f>
      </c>
      <c r="Q302" s="243">
        <f t="shared" si="20"/>
      </c>
      <c r="R302" s="239" t="e">
        <f>#REF!</f>
        <v>#REF!</v>
      </c>
      <c r="S302" s="235">
        <f t="shared" si="21"/>
        <v>1</v>
      </c>
      <c r="T302" s="245">
        <f t="shared" si="22"/>
      </c>
    </row>
    <row r="303" spans="1:20" ht="15">
      <c r="A303" s="187"/>
      <c r="B303" s="184"/>
      <c r="C303" s="170"/>
      <c r="D303" s="181"/>
      <c r="E303" s="182"/>
      <c r="F303" s="183"/>
      <c r="G303" s="182"/>
      <c r="H303" s="182"/>
      <c r="I303" s="181"/>
      <c r="J303" s="181"/>
      <c r="K303" s="194">
        <f>IF(A303="","",Header!C$6*(A303-1)+K$5)</f>
      </c>
      <c r="Q303" s="243">
        <f t="shared" si="20"/>
      </c>
      <c r="R303" s="239" t="e">
        <f>#REF!</f>
        <v>#REF!</v>
      </c>
      <c r="S303" s="235">
        <f t="shared" si="21"/>
        <v>1</v>
      </c>
      <c r="T303" s="245">
        <f t="shared" si="22"/>
      </c>
    </row>
    <row r="304" spans="1:20" ht="15">
      <c r="A304" s="186"/>
      <c r="B304" s="179"/>
      <c r="C304" s="176"/>
      <c r="D304" s="176"/>
      <c r="E304" s="177"/>
      <c r="F304" s="178"/>
      <c r="G304" s="177"/>
      <c r="H304" s="177"/>
      <c r="I304" s="179"/>
      <c r="J304" s="176"/>
      <c r="K304" s="194">
        <f>IF(A304="","",Header!C$6*(A304-1)+K$5)</f>
      </c>
      <c r="Q304" s="243">
        <f t="shared" si="20"/>
      </c>
      <c r="R304" s="239" t="e">
        <f>#REF!</f>
        <v>#REF!</v>
      </c>
      <c r="S304" s="235">
        <f t="shared" si="21"/>
        <v>1</v>
      </c>
      <c r="T304" s="245">
        <f t="shared" si="22"/>
      </c>
    </row>
    <row r="305" spans="1:20" ht="15">
      <c r="A305" s="187"/>
      <c r="B305" s="184"/>
      <c r="C305" s="170"/>
      <c r="D305" s="181"/>
      <c r="E305" s="182"/>
      <c r="F305" s="182"/>
      <c r="G305" s="182"/>
      <c r="H305" s="182"/>
      <c r="I305" s="181"/>
      <c r="J305" s="181"/>
      <c r="K305" s="194">
        <f>IF(A305="","",Header!C$6*(A305-1)+K$5)</f>
      </c>
      <c r="Q305" s="243">
        <f t="shared" si="20"/>
      </c>
      <c r="R305" s="239" t="e">
        <f>#REF!</f>
        <v>#REF!</v>
      </c>
      <c r="S305" s="235">
        <f t="shared" si="21"/>
        <v>1</v>
      </c>
      <c r="T305" s="245">
        <f t="shared" si="22"/>
      </c>
    </row>
    <row r="306" spans="1:20" ht="15">
      <c r="A306" s="186"/>
      <c r="B306" s="179"/>
      <c r="C306" s="176"/>
      <c r="D306" s="176"/>
      <c r="E306" s="177"/>
      <c r="F306" s="178"/>
      <c r="G306" s="177"/>
      <c r="H306" s="177"/>
      <c r="I306" s="179"/>
      <c r="J306" s="176"/>
      <c r="K306" s="194">
        <f>IF(A306="","",Header!C$6*(A306-1)+K$5)</f>
      </c>
      <c r="Q306" s="243">
        <f t="shared" si="20"/>
      </c>
      <c r="R306" s="239" t="e">
        <f>#REF!</f>
        <v>#REF!</v>
      </c>
      <c r="S306" s="235">
        <f t="shared" si="21"/>
        <v>1</v>
      </c>
      <c r="T306" s="245">
        <f t="shared" si="22"/>
      </c>
    </row>
    <row r="307" spans="1:20" ht="15">
      <c r="A307" s="187"/>
      <c r="B307" s="184"/>
      <c r="C307" s="181"/>
      <c r="D307" s="181"/>
      <c r="E307" s="182"/>
      <c r="F307" s="182"/>
      <c r="G307" s="182"/>
      <c r="H307" s="182"/>
      <c r="I307" s="185"/>
      <c r="J307" s="188"/>
      <c r="K307" s="194">
        <f>IF(A307="","",Header!C$6*(A307-1)+K$5)</f>
      </c>
      <c r="Q307" s="243">
        <f t="shared" si="20"/>
      </c>
      <c r="R307" s="239" t="e">
        <f>#REF!</f>
        <v>#REF!</v>
      </c>
      <c r="S307" s="235">
        <f t="shared" si="21"/>
        <v>1</v>
      </c>
      <c r="T307" s="245">
        <f t="shared" si="22"/>
      </c>
    </row>
    <row r="308" spans="1:20" ht="15">
      <c r="A308" s="186"/>
      <c r="B308" s="179"/>
      <c r="C308" s="176"/>
      <c r="D308" s="176"/>
      <c r="E308" s="177"/>
      <c r="F308" s="178"/>
      <c r="G308" s="177"/>
      <c r="H308" s="177"/>
      <c r="I308" s="179"/>
      <c r="J308" s="176"/>
      <c r="K308" s="194">
        <f>IF(A308="","",Header!C$6*(A308-1)+K$5)</f>
      </c>
      <c r="Q308" s="243">
        <f t="shared" si="20"/>
      </c>
      <c r="R308" s="239" t="e">
        <f>#REF!</f>
        <v>#REF!</v>
      </c>
      <c r="S308" s="235">
        <f t="shared" si="21"/>
        <v>1</v>
      </c>
      <c r="T308" s="245">
        <f t="shared" si="22"/>
      </c>
    </row>
    <row r="309" spans="1:20" ht="15">
      <c r="A309" s="187"/>
      <c r="B309" s="184"/>
      <c r="C309" s="181"/>
      <c r="D309" s="181"/>
      <c r="E309" s="182"/>
      <c r="F309" s="182"/>
      <c r="G309" s="182"/>
      <c r="H309" s="182"/>
      <c r="I309" s="181"/>
      <c r="J309" s="188"/>
      <c r="K309" s="194">
        <f>IF(A309="","",Header!C$6*(A309-1)+K$5)</f>
      </c>
      <c r="Q309" s="243">
        <f t="shared" si="20"/>
      </c>
      <c r="R309" s="239" t="e">
        <f>#REF!</f>
        <v>#REF!</v>
      </c>
      <c r="S309" s="235">
        <f t="shared" si="21"/>
        <v>1</v>
      </c>
      <c r="T309" s="245">
        <f t="shared" si="22"/>
      </c>
    </row>
    <row r="310" spans="1:20" ht="15">
      <c r="A310" s="186"/>
      <c r="B310" s="179"/>
      <c r="C310" s="176"/>
      <c r="D310" s="176"/>
      <c r="E310" s="177"/>
      <c r="F310" s="178"/>
      <c r="G310" s="177"/>
      <c r="H310" s="177"/>
      <c r="I310" s="179"/>
      <c r="J310" s="176"/>
      <c r="K310" s="194">
        <f>IF(A310="","",Header!C$6*(A310-1)+K$5)</f>
      </c>
      <c r="Q310" s="243">
        <f t="shared" si="20"/>
      </c>
      <c r="R310" s="239" t="e">
        <f>#REF!</f>
        <v>#REF!</v>
      </c>
      <c r="S310" s="235">
        <f t="shared" si="21"/>
        <v>1</v>
      </c>
      <c r="T310" s="245">
        <f t="shared" si="22"/>
      </c>
    </row>
    <row r="311" spans="1:20" ht="15">
      <c r="A311" s="180"/>
      <c r="B311" s="184"/>
      <c r="C311" s="181"/>
      <c r="D311" s="181"/>
      <c r="E311" s="182"/>
      <c r="F311" s="189"/>
      <c r="G311" s="190"/>
      <c r="H311" s="190"/>
      <c r="I311" s="181"/>
      <c r="J311" s="188"/>
      <c r="K311" s="194">
        <f>IF(A311="","",Header!C$6*(A311-1)+K$5)</f>
      </c>
      <c r="Q311" s="243">
        <f t="shared" si="20"/>
      </c>
      <c r="R311" s="239" t="e">
        <f>#REF!</f>
        <v>#REF!</v>
      </c>
      <c r="S311" s="235">
        <f t="shared" si="21"/>
        <v>1</v>
      </c>
      <c r="T311" s="245">
        <f t="shared" si="22"/>
      </c>
    </row>
    <row r="312" spans="1:20" ht="15">
      <c r="A312" s="186"/>
      <c r="B312" s="179"/>
      <c r="C312" s="176"/>
      <c r="D312" s="176"/>
      <c r="E312" s="177"/>
      <c r="F312" s="178"/>
      <c r="G312" s="177"/>
      <c r="H312" s="177"/>
      <c r="I312" s="179"/>
      <c r="J312" s="176"/>
      <c r="K312" s="194">
        <f>IF(A312="","",Header!C$6*(A312-1)+K$5)</f>
      </c>
      <c r="Q312" s="243">
        <f t="shared" si="20"/>
      </c>
      <c r="R312" s="239" t="e">
        <f>#REF!</f>
        <v>#REF!</v>
      </c>
      <c r="S312" s="235">
        <f t="shared" si="21"/>
        <v>1</v>
      </c>
      <c r="T312" s="245">
        <f t="shared" si="22"/>
      </c>
    </row>
    <row r="313" spans="1:20" ht="15">
      <c r="A313" s="187"/>
      <c r="B313" s="184"/>
      <c r="C313" s="181"/>
      <c r="D313" s="181"/>
      <c r="E313" s="182"/>
      <c r="F313" s="182"/>
      <c r="G313" s="182"/>
      <c r="H313" s="182"/>
      <c r="I313" s="181"/>
      <c r="J313" s="188"/>
      <c r="K313" s="194">
        <f>IF(A313="","",Header!C$6*(A313-1)+K$5)</f>
      </c>
      <c r="Q313" s="243">
        <f t="shared" si="20"/>
      </c>
      <c r="R313" s="239" t="e">
        <f>#REF!</f>
        <v>#REF!</v>
      </c>
      <c r="S313" s="235">
        <f t="shared" si="21"/>
        <v>1</v>
      </c>
      <c r="T313" s="245">
        <f t="shared" si="22"/>
      </c>
    </row>
    <row r="314" spans="1:20" ht="15">
      <c r="A314" s="186"/>
      <c r="B314" s="179"/>
      <c r="C314" s="176"/>
      <c r="D314" s="176"/>
      <c r="E314" s="177"/>
      <c r="F314" s="178"/>
      <c r="G314" s="177"/>
      <c r="H314" s="177"/>
      <c r="I314" s="179"/>
      <c r="J314" s="176"/>
      <c r="K314" s="194">
        <f>IF(A314="","",Header!C$6*(A314-1)+K$5)</f>
      </c>
      <c r="Q314" s="243">
        <f t="shared" si="20"/>
      </c>
      <c r="R314" s="239" t="e">
        <f>#REF!</f>
        <v>#REF!</v>
      </c>
      <c r="S314" s="235">
        <f t="shared" si="21"/>
        <v>1</v>
      </c>
      <c r="T314" s="245">
        <f t="shared" si="22"/>
      </c>
    </row>
    <row r="315" spans="1:20" ht="15">
      <c r="A315" s="187"/>
      <c r="B315" s="184"/>
      <c r="C315" s="181"/>
      <c r="D315" s="181"/>
      <c r="E315" s="182"/>
      <c r="F315" s="182"/>
      <c r="G315" s="182"/>
      <c r="H315" s="182"/>
      <c r="I315" s="181"/>
      <c r="J315" s="188"/>
      <c r="K315" s="194">
        <f>IF(A315="","",Header!C$6*(A315-1)+K$5)</f>
      </c>
      <c r="Q315" s="243">
        <f t="shared" si="20"/>
      </c>
      <c r="R315" s="239" t="e">
        <f>#REF!</f>
        <v>#REF!</v>
      </c>
      <c r="S315" s="235">
        <f t="shared" si="21"/>
        <v>1</v>
      </c>
      <c r="T315" s="245">
        <f t="shared" si="22"/>
      </c>
    </row>
    <row r="316" spans="1:20" ht="15">
      <c r="A316" s="186"/>
      <c r="B316" s="179"/>
      <c r="C316" s="176"/>
      <c r="D316" s="176"/>
      <c r="E316" s="177"/>
      <c r="F316" s="178"/>
      <c r="G316" s="177"/>
      <c r="H316" s="177"/>
      <c r="I316" s="179"/>
      <c r="J316" s="176"/>
      <c r="K316" s="194">
        <f>IF(A316="","",Header!C$6*(A316-1)+K$5)</f>
      </c>
      <c r="Q316" s="243">
        <f t="shared" si="20"/>
      </c>
      <c r="R316" s="239" t="e">
        <f>#REF!</f>
        <v>#REF!</v>
      </c>
      <c r="S316" s="235">
        <f t="shared" si="21"/>
        <v>1</v>
      </c>
      <c r="T316" s="245">
        <f t="shared" si="22"/>
      </c>
    </row>
    <row r="317" spans="1:20" ht="15">
      <c r="A317" s="187"/>
      <c r="B317" s="184"/>
      <c r="C317" s="181"/>
      <c r="D317" s="181"/>
      <c r="E317" s="182"/>
      <c r="F317" s="182"/>
      <c r="G317" s="182"/>
      <c r="H317" s="182"/>
      <c r="I317" s="181"/>
      <c r="J317" s="191"/>
      <c r="K317" s="194">
        <f>IF(A317="","",Header!C$6*(A317-1)+K$5)</f>
      </c>
      <c r="Q317" s="243">
        <f t="shared" si="20"/>
      </c>
      <c r="R317" s="239" t="e">
        <f>#REF!</f>
        <v>#REF!</v>
      </c>
      <c r="S317" s="235">
        <f t="shared" si="21"/>
        <v>1</v>
      </c>
      <c r="T317" s="245">
        <f t="shared" si="22"/>
      </c>
    </row>
    <row r="318" spans="1:20" ht="15">
      <c r="A318" s="186"/>
      <c r="B318" s="179"/>
      <c r="C318" s="176"/>
      <c r="D318" s="176"/>
      <c r="E318" s="177"/>
      <c r="F318" s="178"/>
      <c r="G318" s="177"/>
      <c r="H318" s="177"/>
      <c r="I318" s="179"/>
      <c r="J318" s="176"/>
      <c r="K318" s="194">
        <f>IF(A318="","",Header!C$6*(A318-1)+K$5)</f>
      </c>
      <c r="Q318" s="243">
        <f t="shared" si="20"/>
      </c>
      <c r="R318" s="239" t="e">
        <f>#REF!</f>
        <v>#REF!</v>
      </c>
      <c r="S318" s="235">
        <f t="shared" si="21"/>
        <v>1</v>
      </c>
      <c r="T318" s="245">
        <f t="shared" si="22"/>
      </c>
    </row>
    <row r="319" spans="1:20" ht="15">
      <c r="A319" s="187"/>
      <c r="B319" s="184"/>
      <c r="C319" s="181"/>
      <c r="D319" s="181"/>
      <c r="E319" s="182"/>
      <c r="F319" s="182"/>
      <c r="G319" s="182"/>
      <c r="H319" s="182"/>
      <c r="I319" s="181"/>
      <c r="J319" s="188"/>
      <c r="K319" s="194">
        <f>IF(A319="","",Header!C$6*(A319-1)+K$5)</f>
      </c>
      <c r="Q319" s="243">
        <f t="shared" si="20"/>
      </c>
      <c r="R319" s="239" t="e">
        <f>#REF!</f>
        <v>#REF!</v>
      </c>
      <c r="S319" s="235">
        <f t="shared" si="21"/>
        <v>1</v>
      </c>
      <c r="T319" s="245">
        <f t="shared" si="22"/>
      </c>
    </row>
    <row r="320" spans="1:20" ht="15">
      <c r="A320" s="186"/>
      <c r="B320" s="179"/>
      <c r="C320" s="176"/>
      <c r="D320" s="176"/>
      <c r="E320" s="177"/>
      <c r="F320" s="178"/>
      <c r="G320" s="177"/>
      <c r="H320" s="177"/>
      <c r="I320" s="179"/>
      <c r="J320" s="176"/>
      <c r="K320" s="194">
        <f>IF(A320="","",Header!C$6*(A320-1)+K$5)</f>
      </c>
      <c r="Q320" s="243">
        <f t="shared" si="20"/>
      </c>
      <c r="R320" s="239" t="e">
        <f>#REF!</f>
        <v>#REF!</v>
      </c>
      <c r="S320" s="235">
        <f t="shared" si="21"/>
        <v>1</v>
      </c>
      <c r="T320" s="245">
        <f t="shared" si="22"/>
      </c>
    </row>
    <row r="321" spans="1:20" ht="15">
      <c r="A321" s="187"/>
      <c r="B321" s="184"/>
      <c r="C321" s="181"/>
      <c r="D321" s="181"/>
      <c r="E321" s="182"/>
      <c r="F321" s="182"/>
      <c r="G321" s="182"/>
      <c r="H321" s="182"/>
      <c r="I321" s="181"/>
      <c r="J321" s="188"/>
      <c r="K321" s="194">
        <f>IF(A321="","",Header!C$6*(A321-1)+K$5)</f>
      </c>
      <c r="Q321" s="243">
        <f t="shared" si="20"/>
      </c>
      <c r="R321" s="239" t="e">
        <f>#REF!</f>
        <v>#REF!</v>
      </c>
      <c r="S321" s="235">
        <f t="shared" si="21"/>
        <v>1</v>
      </c>
      <c r="T321" s="245">
        <f t="shared" si="22"/>
      </c>
    </row>
    <row r="322" spans="1:20" ht="15">
      <c r="A322" s="186"/>
      <c r="B322" s="179"/>
      <c r="C322" s="176"/>
      <c r="D322" s="176"/>
      <c r="E322" s="177"/>
      <c r="F322" s="178"/>
      <c r="G322" s="177"/>
      <c r="H322" s="177"/>
      <c r="I322" s="179"/>
      <c r="J322" s="176"/>
      <c r="K322" s="194">
        <f>IF(A322="","",Header!C$6*(A322-1)+K$5)</f>
      </c>
      <c r="Q322" s="243">
        <f t="shared" si="20"/>
      </c>
      <c r="R322" s="239" t="e">
        <f>#REF!</f>
        <v>#REF!</v>
      </c>
      <c r="S322" s="235">
        <f t="shared" si="21"/>
        <v>1</v>
      </c>
      <c r="T322" s="245">
        <f t="shared" si="22"/>
      </c>
    </row>
    <row r="323" spans="1:20" ht="15">
      <c r="A323" s="187"/>
      <c r="B323" s="184"/>
      <c r="C323" s="170"/>
      <c r="D323" s="181"/>
      <c r="E323" s="182"/>
      <c r="F323" s="182"/>
      <c r="G323" s="182"/>
      <c r="H323" s="182"/>
      <c r="I323" s="181"/>
      <c r="J323" s="188"/>
      <c r="K323" s="194">
        <f>IF(A323="","",Header!C$6*(A323-1)+K$5)</f>
      </c>
      <c r="Q323" s="243">
        <f t="shared" si="20"/>
      </c>
      <c r="R323" s="239" t="e">
        <f>#REF!</f>
        <v>#REF!</v>
      </c>
      <c r="S323" s="235">
        <f t="shared" si="21"/>
        <v>1</v>
      </c>
      <c r="T323" s="245">
        <f t="shared" si="22"/>
      </c>
    </row>
    <row r="324" spans="1:20" ht="15">
      <c r="A324" s="186"/>
      <c r="B324" s="179"/>
      <c r="C324" s="176"/>
      <c r="D324" s="176"/>
      <c r="E324" s="177"/>
      <c r="F324" s="178"/>
      <c r="G324" s="177"/>
      <c r="H324" s="177"/>
      <c r="I324" s="179"/>
      <c r="J324" s="176"/>
      <c r="K324" s="194">
        <f>IF(A324="","",Header!C$6*(A324-1)+K$5)</f>
      </c>
      <c r="Q324" s="243">
        <f t="shared" si="20"/>
      </c>
      <c r="R324" s="239" t="e">
        <f>#REF!</f>
        <v>#REF!</v>
      </c>
      <c r="S324" s="235">
        <f t="shared" si="21"/>
        <v>1</v>
      </c>
      <c r="T324" s="245">
        <f t="shared" si="22"/>
      </c>
    </row>
    <row r="325" spans="1:20" ht="15">
      <c r="A325" s="187"/>
      <c r="B325" s="184"/>
      <c r="C325" s="181"/>
      <c r="D325" s="181"/>
      <c r="E325" s="182"/>
      <c r="F325" s="182"/>
      <c r="G325" s="182"/>
      <c r="H325" s="182"/>
      <c r="I325" s="181"/>
      <c r="J325" s="188"/>
      <c r="K325" s="194">
        <f>IF(A325="","",Header!C$6*(A325-1)+K$5)</f>
      </c>
      <c r="Q325" s="243">
        <f aca="true" t="shared" si="23" ref="Q325:Q388">IF(A325="","",A325)</f>
      </c>
      <c r="R325" s="239" t="e">
        <f>#REF!</f>
        <v>#REF!</v>
      </c>
      <c r="S325" s="235">
        <f t="shared" si="21"/>
        <v>1</v>
      </c>
      <c r="T325" s="245">
        <f t="shared" si="22"/>
      </c>
    </row>
    <row r="326" spans="1:20" ht="15">
      <c r="A326" s="186"/>
      <c r="B326" s="179"/>
      <c r="C326" s="176"/>
      <c r="D326" s="176"/>
      <c r="E326" s="177"/>
      <c r="F326" s="178"/>
      <c r="G326" s="177"/>
      <c r="H326" s="177"/>
      <c r="I326" s="179"/>
      <c r="J326" s="176"/>
      <c r="K326" s="194">
        <f>IF(A326="","",Header!C$6*(A326-1)+K$5)</f>
      </c>
      <c r="Q326" s="243">
        <f t="shared" si="23"/>
      </c>
      <c r="R326" s="239" t="e">
        <f>#REF!</f>
        <v>#REF!</v>
      </c>
      <c r="S326" s="235">
        <f aca="true" t="shared" si="24" ref="S326:S389">IF(A326&gt;A325,A326,S325)</f>
        <v>1</v>
      </c>
      <c r="T326" s="245">
        <f aca="true" t="shared" si="25" ref="T326:T389">IF(Q326&lt;&gt;"",SUMIF(S$1:S$65536,Q326,R$1:R$65536),"")</f>
      </c>
    </row>
    <row r="327" spans="1:20" ht="15">
      <c r="A327" s="187"/>
      <c r="B327" s="184"/>
      <c r="C327" s="181"/>
      <c r="D327" s="181"/>
      <c r="E327" s="182"/>
      <c r="F327" s="182"/>
      <c r="G327" s="182"/>
      <c r="H327" s="182"/>
      <c r="I327" s="181"/>
      <c r="J327" s="192"/>
      <c r="K327" s="194">
        <f>IF(A327="","",Header!C$6*(A327-1)+K$5)</f>
      </c>
      <c r="Q327" s="243">
        <f t="shared" si="23"/>
      </c>
      <c r="R327" s="239" t="e">
        <f>#REF!</f>
        <v>#REF!</v>
      </c>
      <c r="S327" s="235">
        <f t="shared" si="24"/>
        <v>1</v>
      </c>
      <c r="T327" s="245">
        <f t="shared" si="25"/>
      </c>
    </row>
    <row r="328" spans="1:20" ht="15">
      <c r="A328" s="186"/>
      <c r="B328" s="179"/>
      <c r="C328" s="176"/>
      <c r="D328" s="176"/>
      <c r="E328" s="177"/>
      <c r="F328" s="178"/>
      <c r="G328" s="177"/>
      <c r="H328" s="177"/>
      <c r="I328" s="179"/>
      <c r="J328" s="176"/>
      <c r="K328" s="194">
        <f>IF(A328="","",Header!C$6*(A328-1)+K$5)</f>
      </c>
      <c r="Q328" s="243">
        <f t="shared" si="23"/>
      </c>
      <c r="R328" s="239" t="e">
        <f>#REF!</f>
        <v>#REF!</v>
      </c>
      <c r="S328" s="235">
        <f t="shared" si="24"/>
        <v>1</v>
      </c>
      <c r="T328" s="245">
        <f t="shared" si="25"/>
      </c>
    </row>
    <row r="329" spans="1:20" ht="15">
      <c r="A329" s="180"/>
      <c r="B329" s="181"/>
      <c r="C329" s="181"/>
      <c r="D329" s="181"/>
      <c r="E329" s="182"/>
      <c r="F329" s="182"/>
      <c r="G329" s="182"/>
      <c r="H329" s="182"/>
      <c r="I329" s="181"/>
      <c r="J329" s="188"/>
      <c r="K329" s="194">
        <f>IF(A329="","",Header!C$6*(A329-1)+K$5)</f>
      </c>
      <c r="Q329" s="243">
        <f t="shared" si="23"/>
      </c>
      <c r="R329" s="239" t="e">
        <f>#REF!</f>
        <v>#REF!</v>
      </c>
      <c r="S329" s="235">
        <f t="shared" si="24"/>
        <v>1</v>
      </c>
      <c r="T329" s="245">
        <f t="shared" si="25"/>
      </c>
    </row>
    <row r="330" spans="1:20" ht="15">
      <c r="A330" s="186"/>
      <c r="B330" s="179"/>
      <c r="C330" s="176"/>
      <c r="D330" s="176"/>
      <c r="E330" s="177"/>
      <c r="F330" s="178"/>
      <c r="G330" s="177"/>
      <c r="H330" s="177"/>
      <c r="I330" s="179"/>
      <c r="J330" s="176"/>
      <c r="K330" s="194">
        <f>IF(A330="","",Header!C$6*(A330-1)+K$5)</f>
      </c>
      <c r="Q330" s="243">
        <f t="shared" si="23"/>
      </c>
      <c r="R330" s="239" t="e">
        <f>#REF!</f>
        <v>#REF!</v>
      </c>
      <c r="S330" s="235">
        <f t="shared" si="24"/>
        <v>1</v>
      </c>
      <c r="T330" s="245">
        <f t="shared" si="25"/>
      </c>
    </row>
    <row r="331" spans="1:20" ht="15">
      <c r="A331" s="187"/>
      <c r="B331" s="184"/>
      <c r="C331" s="181"/>
      <c r="D331" s="181"/>
      <c r="E331" s="182"/>
      <c r="F331" s="182"/>
      <c r="G331" s="182"/>
      <c r="H331" s="182"/>
      <c r="I331" s="181"/>
      <c r="J331" s="192"/>
      <c r="K331" s="194">
        <f>IF(A331="","",Header!C$6*(A331-1)+K$5)</f>
      </c>
      <c r="Q331" s="243">
        <f t="shared" si="23"/>
      </c>
      <c r="R331" s="239" t="e">
        <f>#REF!</f>
        <v>#REF!</v>
      </c>
      <c r="S331" s="235">
        <f t="shared" si="24"/>
        <v>1</v>
      </c>
      <c r="T331" s="245">
        <f t="shared" si="25"/>
      </c>
    </row>
    <row r="332" spans="1:20" ht="15">
      <c r="A332" s="186"/>
      <c r="B332" s="179"/>
      <c r="C332" s="176"/>
      <c r="D332" s="176"/>
      <c r="E332" s="177"/>
      <c r="F332" s="178"/>
      <c r="G332" s="177"/>
      <c r="H332" s="177"/>
      <c r="I332" s="179"/>
      <c r="J332" s="176"/>
      <c r="K332" s="194">
        <f>IF(A332="","",Header!C$6*(A332-1)+K$5)</f>
      </c>
      <c r="Q332" s="243">
        <f t="shared" si="23"/>
      </c>
      <c r="R332" s="239" t="e">
        <f>#REF!</f>
        <v>#REF!</v>
      </c>
      <c r="S332" s="235">
        <f t="shared" si="24"/>
        <v>1</v>
      </c>
      <c r="T332" s="245">
        <f t="shared" si="25"/>
      </c>
    </row>
    <row r="333" spans="1:20" ht="15">
      <c r="A333" s="187"/>
      <c r="B333" s="181"/>
      <c r="C333" s="181"/>
      <c r="D333" s="181"/>
      <c r="E333" s="182"/>
      <c r="F333" s="182"/>
      <c r="G333" s="182"/>
      <c r="H333" s="182"/>
      <c r="I333" s="181"/>
      <c r="J333" s="188"/>
      <c r="K333" s="194">
        <f>IF(A333="","",Header!C$6*(A333-1)+K$5)</f>
      </c>
      <c r="Q333" s="243">
        <f t="shared" si="23"/>
      </c>
      <c r="R333" s="239" t="e">
        <f>#REF!</f>
        <v>#REF!</v>
      </c>
      <c r="S333" s="235">
        <f t="shared" si="24"/>
        <v>1</v>
      </c>
      <c r="T333" s="245">
        <f t="shared" si="25"/>
      </c>
    </row>
    <row r="334" spans="1:20" ht="15">
      <c r="A334" s="186"/>
      <c r="B334" s="179"/>
      <c r="C334" s="176"/>
      <c r="D334" s="176"/>
      <c r="E334" s="177"/>
      <c r="F334" s="178"/>
      <c r="G334" s="177"/>
      <c r="H334" s="177"/>
      <c r="I334" s="179"/>
      <c r="J334" s="176"/>
      <c r="K334" s="194">
        <f>IF(A334="","",Header!C$6*(A334-1)+K$5)</f>
      </c>
      <c r="Q334" s="243">
        <f t="shared" si="23"/>
      </c>
      <c r="R334" s="239" t="e">
        <f>#REF!</f>
        <v>#REF!</v>
      </c>
      <c r="S334" s="235">
        <f t="shared" si="24"/>
        <v>1</v>
      </c>
      <c r="T334" s="245">
        <f t="shared" si="25"/>
      </c>
    </row>
    <row r="335" spans="1:20" ht="15">
      <c r="A335" s="187"/>
      <c r="B335" s="184"/>
      <c r="C335" s="181"/>
      <c r="D335" s="181"/>
      <c r="E335" s="182"/>
      <c r="F335" s="182"/>
      <c r="G335" s="182"/>
      <c r="H335" s="182"/>
      <c r="I335" s="181"/>
      <c r="J335" s="192"/>
      <c r="K335" s="194">
        <f>IF(A335="","",Header!C$6*(A335-1)+K$5)</f>
      </c>
      <c r="Q335" s="243">
        <f t="shared" si="23"/>
      </c>
      <c r="R335" s="239" t="e">
        <f>#REF!</f>
        <v>#REF!</v>
      </c>
      <c r="S335" s="235">
        <f t="shared" si="24"/>
        <v>1</v>
      </c>
      <c r="T335" s="245">
        <f t="shared" si="25"/>
      </c>
    </row>
    <row r="336" spans="1:20" ht="15">
      <c r="A336" s="186"/>
      <c r="B336" s="179"/>
      <c r="C336" s="176"/>
      <c r="D336" s="176"/>
      <c r="E336" s="177"/>
      <c r="F336" s="178"/>
      <c r="G336" s="177"/>
      <c r="H336" s="177"/>
      <c r="I336" s="179"/>
      <c r="J336" s="176"/>
      <c r="K336" s="194">
        <f>IF(A336="","",Header!C$6*(A336-1)+K$5)</f>
      </c>
      <c r="Q336" s="243">
        <f t="shared" si="23"/>
      </c>
      <c r="R336" s="239" t="e">
        <f>#REF!</f>
        <v>#REF!</v>
      </c>
      <c r="S336" s="235">
        <f t="shared" si="24"/>
        <v>1</v>
      </c>
      <c r="T336" s="245">
        <f t="shared" si="25"/>
      </c>
    </row>
    <row r="337" spans="1:20" ht="15">
      <c r="A337" s="180"/>
      <c r="B337" s="181"/>
      <c r="C337" s="181"/>
      <c r="D337" s="181"/>
      <c r="E337" s="182"/>
      <c r="F337" s="182"/>
      <c r="G337" s="182"/>
      <c r="H337" s="182"/>
      <c r="I337" s="181"/>
      <c r="J337" s="188"/>
      <c r="K337" s="194">
        <f>IF(A337="","",Header!C$6*(A337-1)+K$5)</f>
      </c>
      <c r="Q337" s="243">
        <f t="shared" si="23"/>
      </c>
      <c r="R337" s="239" t="e">
        <f>#REF!</f>
        <v>#REF!</v>
      </c>
      <c r="S337" s="235">
        <f t="shared" si="24"/>
        <v>1</v>
      </c>
      <c r="T337" s="245">
        <f t="shared" si="25"/>
      </c>
    </row>
    <row r="338" spans="1:20" ht="15">
      <c r="A338" s="186"/>
      <c r="B338" s="179"/>
      <c r="C338" s="176"/>
      <c r="D338" s="176"/>
      <c r="E338" s="177"/>
      <c r="F338" s="178"/>
      <c r="G338" s="177"/>
      <c r="H338" s="177"/>
      <c r="I338" s="179"/>
      <c r="J338" s="176"/>
      <c r="K338" s="194">
        <f>IF(A338="","",Header!C$6*(A338-1)+K$5)</f>
      </c>
      <c r="Q338" s="243">
        <f t="shared" si="23"/>
      </c>
      <c r="R338" s="239" t="e">
        <f>#REF!</f>
        <v>#REF!</v>
      </c>
      <c r="S338" s="235">
        <f t="shared" si="24"/>
        <v>1</v>
      </c>
      <c r="T338" s="245">
        <f t="shared" si="25"/>
      </c>
    </row>
    <row r="339" spans="1:20" ht="15">
      <c r="A339" s="187"/>
      <c r="B339" s="184"/>
      <c r="C339" s="181"/>
      <c r="D339" s="181"/>
      <c r="E339" s="182"/>
      <c r="F339" s="182"/>
      <c r="G339" s="182"/>
      <c r="H339" s="182"/>
      <c r="I339" s="181"/>
      <c r="J339" s="192"/>
      <c r="K339" s="194">
        <f>IF(A339="","",Header!C$6*(A339-1)+K$5)</f>
      </c>
      <c r="Q339" s="243">
        <f t="shared" si="23"/>
      </c>
      <c r="R339" s="239" t="e">
        <f>#REF!</f>
        <v>#REF!</v>
      </c>
      <c r="S339" s="235">
        <f t="shared" si="24"/>
        <v>1</v>
      </c>
      <c r="T339" s="245">
        <f t="shared" si="25"/>
      </c>
    </row>
    <row r="340" spans="1:20" ht="15">
      <c r="A340" s="186"/>
      <c r="B340" s="179"/>
      <c r="C340" s="176"/>
      <c r="D340" s="176"/>
      <c r="E340" s="177"/>
      <c r="F340" s="178"/>
      <c r="G340" s="177"/>
      <c r="H340" s="177"/>
      <c r="I340" s="179"/>
      <c r="J340" s="176"/>
      <c r="K340" s="194">
        <f>IF(A340="","",Header!C$6*(A340-1)+K$5)</f>
      </c>
      <c r="Q340" s="243">
        <f t="shared" si="23"/>
      </c>
      <c r="R340" s="239" t="e">
        <f>#REF!</f>
        <v>#REF!</v>
      </c>
      <c r="S340" s="235">
        <f t="shared" si="24"/>
        <v>1</v>
      </c>
      <c r="T340" s="245">
        <f t="shared" si="25"/>
      </c>
    </row>
    <row r="341" spans="1:20" ht="15">
      <c r="A341" s="187"/>
      <c r="B341" s="181"/>
      <c r="C341" s="181"/>
      <c r="D341" s="181"/>
      <c r="E341" s="182"/>
      <c r="F341" s="182"/>
      <c r="G341" s="182"/>
      <c r="H341" s="182"/>
      <c r="I341" s="181"/>
      <c r="J341" s="188"/>
      <c r="K341" s="194">
        <f>IF(A341="","",Header!C$6*(A341-1)+K$5)</f>
      </c>
      <c r="Q341" s="243">
        <f t="shared" si="23"/>
      </c>
      <c r="R341" s="239" t="e">
        <f>#REF!</f>
        <v>#REF!</v>
      </c>
      <c r="S341" s="235">
        <f t="shared" si="24"/>
        <v>1</v>
      </c>
      <c r="T341" s="245">
        <f t="shared" si="25"/>
      </c>
    </row>
    <row r="342" spans="1:20" ht="15">
      <c r="A342" s="186"/>
      <c r="B342" s="179"/>
      <c r="C342" s="176"/>
      <c r="D342" s="176"/>
      <c r="E342" s="177"/>
      <c r="F342" s="178"/>
      <c r="G342" s="177"/>
      <c r="H342" s="177"/>
      <c r="I342" s="179"/>
      <c r="J342" s="176"/>
      <c r="K342" s="194">
        <f>IF(A342="","",Header!C$6*(A342-1)+K$5)</f>
      </c>
      <c r="Q342" s="243">
        <f t="shared" si="23"/>
      </c>
      <c r="R342" s="239" t="e">
        <f>#REF!</f>
        <v>#REF!</v>
      </c>
      <c r="S342" s="235">
        <f t="shared" si="24"/>
        <v>1</v>
      </c>
      <c r="T342" s="245">
        <f t="shared" si="25"/>
      </c>
    </row>
    <row r="343" spans="1:20" ht="15">
      <c r="A343" s="187"/>
      <c r="B343" s="184"/>
      <c r="C343" s="181"/>
      <c r="D343" s="181"/>
      <c r="E343" s="182"/>
      <c r="F343" s="182"/>
      <c r="G343" s="182"/>
      <c r="H343" s="182"/>
      <c r="I343" s="181"/>
      <c r="J343" s="192"/>
      <c r="K343" s="194">
        <f>IF(A343="","",Header!C$6*(A343-1)+K$5)</f>
      </c>
      <c r="Q343" s="243">
        <f t="shared" si="23"/>
      </c>
      <c r="R343" s="239" t="e">
        <f>#REF!</f>
        <v>#REF!</v>
      </c>
      <c r="S343" s="235">
        <f t="shared" si="24"/>
        <v>1</v>
      </c>
      <c r="T343" s="245">
        <f t="shared" si="25"/>
      </c>
    </row>
    <row r="344" spans="1:20" ht="15">
      <c r="A344" s="186"/>
      <c r="B344" s="179"/>
      <c r="C344" s="176"/>
      <c r="D344" s="176"/>
      <c r="E344" s="177"/>
      <c r="F344" s="178"/>
      <c r="G344" s="177"/>
      <c r="H344" s="177"/>
      <c r="I344" s="179"/>
      <c r="J344" s="176"/>
      <c r="K344" s="194">
        <f>IF(A344="","",Header!C$6*(A344-1)+K$5)</f>
      </c>
      <c r="Q344" s="243">
        <f t="shared" si="23"/>
      </c>
      <c r="R344" s="239" t="e">
        <f>#REF!</f>
        <v>#REF!</v>
      </c>
      <c r="S344" s="235">
        <f t="shared" si="24"/>
        <v>1</v>
      </c>
      <c r="T344" s="245">
        <f t="shared" si="25"/>
      </c>
    </row>
    <row r="345" spans="1:20" ht="15">
      <c r="A345" s="180"/>
      <c r="B345" s="181"/>
      <c r="C345" s="181"/>
      <c r="D345" s="181"/>
      <c r="E345" s="182"/>
      <c r="F345" s="182"/>
      <c r="G345" s="182"/>
      <c r="H345" s="182"/>
      <c r="I345" s="181"/>
      <c r="J345" s="188"/>
      <c r="K345" s="194">
        <f>IF(A345="","",Header!C$6*(A345-1)+K$5)</f>
      </c>
      <c r="Q345" s="243">
        <f t="shared" si="23"/>
      </c>
      <c r="R345" s="239" t="e">
        <f>#REF!</f>
        <v>#REF!</v>
      </c>
      <c r="S345" s="235">
        <f t="shared" si="24"/>
        <v>1</v>
      </c>
      <c r="T345" s="245">
        <f t="shared" si="25"/>
      </c>
    </row>
    <row r="346" spans="1:20" ht="15">
      <c r="A346" s="186"/>
      <c r="B346" s="179"/>
      <c r="C346" s="176"/>
      <c r="D346" s="176"/>
      <c r="E346" s="177"/>
      <c r="F346" s="178"/>
      <c r="G346" s="177"/>
      <c r="H346" s="177"/>
      <c r="I346" s="179"/>
      <c r="J346" s="176"/>
      <c r="K346" s="194">
        <f>IF(A346="","",Header!C$6*(A346-1)+K$5)</f>
      </c>
      <c r="Q346" s="243">
        <f t="shared" si="23"/>
      </c>
      <c r="R346" s="239" t="e">
        <f>#REF!</f>
        <v>#REF!</v>
      </c>
      <c r="S346" s="235">
        <f t="shared" si="24"/>
        <v>1</v>
      </c>
      <c r="T346" s="245">
        <f t="shared" si="25"/>
      </c>
    </row>
    <row r="347" spans="1:20" ht="15">
      <c r="A347" s="187"/>
      <c r="B347" s="184"/>
      <c r="C347" s="181"/>
      <c r="D347" s="181"/>
      <c r="E347" s="182"/>
      <c r="F347" s="182"/>
      <c r="G347" s="182"/>
      <c r="H347" s="182"/>
      <c r="I347" s="181"/>
      <c r="J347" s="192"/>
      <c r="K347" s="194">
        <f>IF(A347="","",Header!C$6*(A347-1)+K$5)</f>
      </c>
      <c r="Q347" s="243">
        <f t="shared" si="23"/>
      </c>
      <c r="R347" s="239" t="e">
        <f>#REF!</f>
        <v>#REF!</v>
      </c>
      <c r="S347" s="235">
        <f t="shared" si="24"/>
        <v>1</v>
      </c>
      <c r="T347" s="245">
        <f t="shared" si="25"/>
      </c>
    </row>
    <row r="348" spans="1:20" ht="15">
      <c r="A348" s="186"/>
      <c r="B348" s="179"/>
      <c r="C348" s="176"/>
      <c r="D348" s="176"/>
      <c r="E348" s="177"/>
      <c r="F348" s="178"/>
      <c r="G348" s="177"/>
      <c r="H348" s="177"/>
      <c r="I348" s="179"/>
      <c r="J348" s="176"/>
      <c r="K348" s="194">
        <f>IF(A348="","",Header!C$6*(A348-1)+K$5)</f>
      </c>
      <c r="Q348" s="243">
        <f t="shared" si="23"/>
      </c>
      <c r="R348" s="239" t="e">
        <f>#REF!</f>
        <v>#REF!</v>
      </c>
      <c r="S348" s="235">
        <f t="shared" si="24"/>
        <v>1</v>
      </c>
      <c r="T348" s="245">
        <f t="shared" si="25"/>
      </c>
    </row>
    <row r="349" spans="1:20" ht="15">
      <c r="A349" s="180"/>
      <c r="B349" s="181"/>
      <c r="C349" s="181"/>
      <c r="D349" s="181"/>
      <c r="E349" s="182"/>
      <c r="F349" s="182"/>
      <c r="G349" s="182"/>
      <c r="H349" s="182"/>
      <c r="I349" s="181"/>
      <c r="J349" s="188"/>
      <c r="K349" s="194">
        <f>IF(A349="","",Header!C$6*(A349-1)+K$5)</f>
      </c>
      <c r="Q349" s="243">
        <f t="shared" si="23"/>
      </c>
      <c r="R349" s="239" t="e">
        <f>#REF!</f>
        <v>#REF!</v>
      </c>
      <c r="S349" s="235">
        <f t="shared" si="24"/>
        <v>1</v>
      </c>
      <c r="T349" s="245">
        <f t="shared" si="25"/>
      </c>
    </row>
    <row r="350" spans="1:20" ht="15">
      <c r="A350" s="186"/>
      <c r="B350" s="179"/>
      <c r="C350" s="176"/>
      <c r="D350" s="176"/>
      <c r="E350" s="177"/>
      <c r="F350" s="178"/>
      <c r="G350" s="177"/>
      <c r="H350" s="177"/>
      <c r="I350" s="179"/>
      <c r="J350" s="176"/>
      <c r="K350" s="194">
        <f>IF(A350="","",Header!C$6*(A350-1)+K$5)</f>
      </c>
      <c r="Q350" s="243">
        <f t="shared" si="23"/>
      </c>
      <c r="R350" s="239" t="e">
        <f>#REF!</f>
        <v>#REF!</v>
      </c>
      <c r="S350" s="235">
        <f t="shared" si="24"/>
        <v>1</v>
      </c>
      <c r="T350" s="245">
        <f t="shared" si="25"/>
      </c>
    </row>
    <row r="351" spans="1:20" ht="15">
      <c r="A351" s="187"/>
      <c r="B351" s="184"/>
      <c r="C351" s="181"/>
      <c r="D351" s="181"/>
      <c r="E351" s="182"/>
      <c r="F351" s="182"/>
      <c r="G351" s="182"/>
      <c r="H351" s="182"/>
      <c r="I351" s="181"/>
      <c r="J351" s="192"/>
      <c r="K351" s="194">
        <f>IF(A351="","",Header!C$6*(A351-1)+K$5)</f>
      </c>
      <c r="Q351" s="243">
        <f t="shared" si="23"/>
      </c>
      <c r="R351" s="239" t="e">
        <f>#REF!</f>
        <v>#REF!</v>
      </c>
      <c r="S351" s="235">
        <f t="shared" si="24"/>
        <v>1</v>
      </c>
      <c r="T351" s="245">
        <f t="shared" si="25"/>
      </c>
    </row>
    <row r="352" spans="1:20" ht="15">
      <c r="A352" s="186"/>
      <c r="B352" s="179"/>
      <c r="C352" s="176"/>
      <c r="D352" s="176"/>
      <c r="E352" s="177"/>
      <c r="F352" s="178"/>
      <c r="G352" s="177"/>
      <c r="H352" s="177"/>
      <c r="I352" s="179"/>
      <c r="J352" s="176"/>
      <c r="K352" s="194">
        <f>IF(A352="","",Header!C$6*(A352-1)+K$5)</f>
      </c>
      <c r="Q352" s="243">
        <f t="shared" si="23"/>
      </c>
      <c r="R352" s="239" t="e">
        <f>#REF!</f>
        <v>#REF!</v>
      </c>
      <c r="S352" s="235">
        <f t="shared" si="24"/>
        <v>1</v>
      </c>
      <c r="T352" s="245">
        <f t="shared" si="25"/>
      </c>
    </row>
    <row r="353" spans="1:20" ht="15">
      <c r="A353" s="187"/>
      <c r="B353" s="181"/>
      <c r="C353" s="181"/>
      <c r="D353" s="181"/>
      <c r="E353" s="182"/>
      <c r="F353" s="182"/>
      <c r="G353" s="182"/>
      <c r="H353" s="182"/>
      <c r="I353" s="181"/>
      <c r="J353" s="188"/>
      <c r="K353" s="194">
        <f>IF(A353="","",Header!C$6*(A353-1)+K$5)</f>
      </c>
      <c r="Q353" s="243">
        <f t="shared" si="23"/>
      </c>
      <c r="R353" s="239" t="e">
        <f>#REF!</f>
        <v>#REF!</v>
      </c>
      <c r="S353" s="235">
        <f t="shared" si="24"/>
        <v>1</v>
      </c>
      <c r="T353" s="245">
        <f t="shared" si="25"/>
      </c>
    </row>
    <row r="354" spans="1:20" ht="15">
      <c r="A354" s="186"/>
      <c r="B354" s="179"/>
      <c r="C354" s="176"/>
      <c r="D354" s="176"/>
      <c r="E354" s="177"/>
      <c r="F354" s="178"/>
      <c r="G354" s="177"/>
      <c r="H354" s="177"/>
      <c r="I354" s="179"/>
      <c r="J354" s="176"/>
      <c r="K354" s="194">
        <f>IF(A354="","",Header!C$6*(A354-1)+K$5)</f>
      </c>
      <c r="Q354" s="243">
        <f t="shared" si="23"/>
      </c>
      <c r="R354" s="239" t="e">
        <f>#REF!</f>
        <v>#REF!</v>
      </c>
      <c r="S354" s="235">
        <f t="shared" si="24"/>
        <v>1</v>
      </c>
      <c r="T354" s="245">
        <f t="shared" si="25"/>
      </c>
    </row>
    <row r="355" spans="1:20" ht="15">
      <c r="A355" s="187"/>
      <c r="B355" s="184"/>
      <c r="C355" s="181"/>
      <c r="D355" s="181"/>
      <c r="E355" s="182"/>
      <c r="F355" s="182"/>
      <c r="G355" s="182"/>
      <c r="H355" s="182"/>
      <c r="I355" s="181"/>
      <c r="J355" s="192"/>
      <c r="K355" s="194">
        <f>IF(A355="","",Header!C$6*(A355-1)+K$5)</f>
      </c>
      <c r="Q355" s="243">
        <f t="shared" si="23"/>
      </c>
      <c r="R355" s="239" t="e">
        <f>#REF!</f>
        <v>#REF!</v>
      </c>
      <c r="S355" s="235">
        <f t="shared" si="24"/>
        <v>1</v>
      </c>
      <c r="T355" s="245">
        <f t="shared" si="25"/>
      </c>
    </row>
    <row r="356" spans="1:20" ht="15">
      <c r="A356" s="186"/>
      <c r="B356" s="179"/>
      <c r="C356" s="176"/>
      <c r="D356" s="176"/>
      <c r="E356" s="177"/>
      <c r="F356" s="178"/>
      <c r="G356" s="177"/>
      <c r="H356" s="177"/>
      <c r="I356" s="179"/>
      <c r="J356" s="176"/>
      <c r="K356" s="194">
        <f>IF(A356="","",Header!C$6*(A356-1)+K$5)</f>
      </c>
      <c r="Q356" s="243">
        <f t="shared" si="23"/>
      </c>
      <c r="R356" s="239" t="e">
        <f>#REF!</f>
        <v>#REF!</v>
      </c>
      <c r="S356" s="235">
        <f t="shared" si="24"/>
        <v>1</v>
      </c>
      <c r="T356" s="245">
        <f t="shared" si="25"/>
      </c>
    </row>
    <row r="357" spans="1:20" ht="15">
      <c r="A357" s="180"/>
      <c r="B357" s="181"/>
      <c r="C357" s="181"/>
      <c r="D357" s="181"/>
      <c r="E357" s="182"/>
      <c r="F357" s="182"/>
      <c r="G357" s="182"/>
      <c r="H357" s="182"/>
      <c r="I357" s="181"/>
      <c r="J357" s="188"/>
      <c r="K357" s="194">
        <f>IF(A357="","",Header!C$6*(A357-1)+K$5)</f>
      </c>
      <c r="Q357" s="243">
        <f t="shared" si="23"/>
      </c>
      <c r="R357" s="239" t="e">
        <f>#REF!</f>
        <v>#REF!</v>
      </c>
      <c r="S357" s="235">
        <f t="shared" si="24"/>
        <v>1</v>
      </c>
      <c r="T357" s="245">
        <f t="shared" si="25"/>
      </c>
    </row>
    <row r="358" spans="1:20" ht="15">
      <c r="A358" s="186"/>
      <c r="B358" s="179"/>
      <c r="C358" s="176"/>
      <c r="D358" s="176"/>
      <c r="E358" s="177"/>
      <c r="F358" s="178"/>
      <c r="G358" s="177"/>
      <c r="H358" s="177"/>
      <c r="I358" s="179"/>
      <c r="J358" s="176"/>
      <c r="K358" s="194">
        <f>IF(A358="","",Header!C$6*(A358-1)+K$5)</f>
      </c>
      <c r="Q358" s="243">
        <f t="shared" si="23"/>
      </c>
      <c r="R358" s="239" t="e">
        <f>#REF!</f>
        <v>#REF!</v>
      </c>
      <c r="S358" s="235">
        <f t="shared" si="24"/>
        <v>1</v>
      </c>
      <c r="T358" s="245">
        <f t="shared" si="25"/>
      </c>
    </row>
    <row r="359" spans="1:20" ht="15">
      <c r="A359" s="187"/>
      <c r="B359" s="184"/>
      <c r="C359" s="181"/>
      <c r="D359" s="181"/>
      <c r="E359" s="182"/>
      <c r="F359" s="182"/>
      <c r="G359" s="182"/>
      <c r="H359" s="182"/>
      <c r="I359" s="181"/>
      <c r="J359" s="192"/>
      <c r="K359" s="194">
        <f>IF(A359="","",Header!C$6*(A359-1)+K$5)</f>
      </c>
      <c r="Q359" s="243">
        <f t="shared" si="23"/>
      </c>
      <c r="R359" s="239" t="e">
        <f>#REF!</f>
        <v>#REF!</v>
      </c>
      <c r="S359" s="235">
        <f t="shared" si="24"/>
        <v>1</v>
      </c>
      <c r="T359" s="245">
        <f t="shared" si="25"/>
      </c>
    </row>
    <row r="360" spans="1:20" ht="15">
      <c r="A360" s="186"/>
      <c r="B360" s="179"/>
      <c r="C360" s="176"/>
      <c r="D360" s="176"/>
      <c r="E360" s="177"/>
      <c r="F360" s="178"/>
      <c r="G360" s="177"/>
      <c r="H360" s="177"/>
      <c r="I360" s="179"/>
      <c r="J360" s="176"/>
      <c r="K360" s="194">
        <f>IF(A360="","",Header!C$6*(A360-1)+K$5)</f>
      </c>
      <c r="Q360" s="243">
        <f t="shared" si="23"/>
      </c>
      <c r="R360" s="239" t="e">
        <f>#REF!</f>
        <v>#REF!</v>
      </c>
      <c r="S360" s="235">
        <f t="shared" si="24"/>
        <v>1</v>
      </c>
      <c r="T360" s="245">
        <f t="shared" si="25"/>
      </c>
    </row>
    <row r="361" spans="1:20" ht="15">
      <c r="A361" s="180"/>
      <c r="B361" s="181"/>
      <c r="C361" s="181"/>
      <c r="D361" s="181"/>
      <c r="E361" s="182"/>
      <c r="F361" s="182"/>
      <c r="G361" s="182"/>
      <c r="H361" s="182"/>
      <c r="I361" s="181"/>
      <c r="J361" s="188"/>
      <c r="K361" s="194">
        <f>IF(A361="","",Header!C$6*(A361-1)+K$5)</f>
      </c>
      <c r="Q361" s="243">
        <f t="shared" si="23"/>
      </c>
      <c r="R361" s="239" t="e">
        <f>#REF!</f>
        <v>#REF!</v>
      </c>
      <c r="S361" s="235">
        <f t="shared" si="24"/>
        <v>1</v>
      </c>
      <c r="T361" s="245">
        <f t="shared" si="25"/>
      </c>
    </row>
    <row r="362" spans="1:20" ht="15">
      <c r="A362" s="186"/>
      <c r="B362" s="179"/>
      <c r="C362" s="176"/>
      <c r="D362" s="176"/>
      <c r="E362" s="177"/>
      <c r="F362" s="178"/>
      <c r="G362" s="177"/>
      <c r="H362" s="177"/>
      <c r="I362" s="179"/>
      <c r="J362" s="176"/>
      <c r="K362" s="194">
        <f>IF(A362="","",Header!C$6*(A362-1)+K$5)</f>
      </c>
      <c r="Q362" s="243">
        <f t="shared" si="23"/>
      </c>
      <c r="R362" s="239" t="e">
        <f>#REF!</f>
        <v>#REF!</v>
      </c>
      <c r="S362" s="235">
        <f t="shared" si="24"/>
        <v>1</v>
      </c>
      <c r="T362" s="245">
        <f t="shared" si="25"/>
      </c>
    </row>
    <row r="363" spans="1:20" ht="15">
      <c r="A363" s="187"/>
      <c r="B363" s="181"/>
      <c r="C363" s="181"/>
      <c r="D363" s="181"/>
      <c r="E363" s="182"/>
      <c r="F363" s="182"/>
      <c r="G363" s="182"/>
      <c r="H363" s="182"/>
      <c r="I363" s="181"/>
      <c r="J363" s="188"/>
      <c r="K363" s="194">
        <f>IF(A363="","",Header!C$6*(A363-1)+K$5)</f>
      </c>
      <c r="Q363" s="243">
        <f t="shared" si="23"/>
      </c>
      <c r="R363" s="239" t="e">
        <f>#REF!</f>
        <v>#REF!</v>
      </c>
      <c r="S363" s="235">
        <f t="shared" si="24"/>
        <v>1</v>
      </c>
      <c r="T363" s="245">
        <f t="shared" si="25"/>
      </c>
    </row>
    <row r="364" spans="1:20" ht="15">
      <c r="A364" s="186"/>
      <c r="B364" s="179"/>
      <c r="C364" s="176"/>
      <c r="D364" s="176"/>
      <c r="E364" s="177"/>
      <c r="F364" s="178"/>
      <c r="G364" s="177"/>
      <c r="H364" s="177"/>
      <c r="I364" s="179"/>
      <c r="J364" s="176"/>
      <c r="K364" s="194">
        <f>IF(A364="","",Header!C$6*(A364-1)+K$5)</f>
      </c>
      <c r="Q364" s="243">
        <f t="shared" si="23"/>
      </c>
      <c r="R364" s="239" t="e">
        <f>#REF!</f>
        <v>#REF!</v>
      </c>
      <c r="S364" s="235">
        <f t="shared" si="24"/>
        <v>1</v>
      </c>
      <c r="T364" s="245">
        <f t="shared" si="25"/>
      </c>
    </row>
    <row r="365" spans="1:20" ht="15">
      <c r="A365" s="187"/>
      <c r="B365" s="181"/>
      <c r="C365" s="181"/>
      <c r="D365" s="181"/>
      <c r="E365" s="182"/>
      <c r="F365" s="182"/>
      <c r="G365" s="182"/>
      <c r="H365" s="182"/>
      <c r="I365" s="181"/>
      <c r="J365" s="188"/>
      <c r="K365" s="194">
        <f>IF(A365="","",Header!C$6*(A365-1)+K$5)</f>
      </c>
      <c r="Q365" s="243">
        <f t="shared" si="23"/>
      </c>
      <c r="R365" s="239" t="e">
        <f>#REF!</f>
        <v>#REF!</v>
      </c>
      <c r="S365" s="235">
        <f t="shared" si="24"/>
        <v>1</v>
      </c>
      <c r="T365" s="245">
        <f t="shared" si="25"/>
      </c>
    </row>
    <row r="366" spans="1:20" ht="15">
      <c r="A366" s="186"/>
      <c r="B366" s="179"/>
      <c r="C366" s="176"/>
      <c r="D366" s="176"/>
      <c r="E366" s="177"/>
      <c r="F366" s="178"/>
      <c r="G366" s="177"/>
      <c r="H366" s="177"/>
      <c r="I366" s="179"/>
      <c r="J366" s="176"/>
      <c r="K366" s="194">
        <f>IF(A366="","",Header!C$6*(A366-1)+K$5)</f>
      </c>
      <c r="Q366" s="243">
        <f t="shared" si="23"/>
      </c>
      <c r="R366" s="239" t="e">
        <f>#REF!</f>
        <v>#REF!</v>
      </c>
      <c r="S366" s="235">
        <f t="shared" si="24"/>
        <v>1</v>
      </c>
      <c r="T366" s="245">
        <f t="shared" si="25"/>
      </c>
    </row>
    <row r="367" spans="1:20" ht="15">
      <c r="A367" s="187"/>
      <c r="B367" s="181"/>
      <c r="C367" s="181"/>
      <c r="D367" s="181"/>
      <c r="E367" s="182"/>
      <c r="F367" s="182"/>
      <c r="G367" s="182"/>
      <c r="H367" s="182"/>
      <c r="I367" s="181"/>
      <c r="J367" s="188"/>
      <c r="K367" s="194">
        <f>IF(A367="","",Header!C$6*(A367-1)+K$5)</f>
      </c>
      <c r="Q367" s="243">
        <f t="shared" si="23"/>
      </c>
      <c r="R367" s="239" t="e">
        <f>#REF!</f>
        <v>#REF!</v>
      </c>
      <c r="S367" s="235">
        <f t="shared" si="24"/>
        <v>1</v>
      </c>
      <c r="T367" s="245">
        <f t="shared" si="25"/>
      </c>
    </row>
    <row r="368" spans="1:20" ht="15">
      <c r="A368" s="186"/>
      <c r="B368" s="179"/>
      <c r="C368" s="176"/>
      <c r="D368" s="176"/>
      <c r="E368" s="177"/>
      <c r="F368" s="178"/>
      <c r="G368" s="177"/>
      <c r="H368" s="177"/>
      <c r="I368" s="179"/>
      <c r="J368" s="176"/>
      <c r="K368" s="194">
        <f>IF(A368="","",Header!C$6*(A368-1)+K$5)</f>
      </c>
      <c r="Q368" s="243">
        <f t="shared" si="23"/>
      </c>
      <c r="R368" s="239" t="e">
        <f>#REF!</f>
        <v>#REF!</v>
      </c>
      <c r="S368" s="235">
        <f t="shared" si="24"/>
        <v>1</v>
      </c>
      <c r="T368" s="245">
        <f t="shared" si="25"/>
      </c>
    </row>
    <row r="369" spans="1:20" ht="15">
      <c r="A369" s="187"/>
      <c r="B369" s="181"/>
      <c r="C369" s="181"/>
      <c r="D369" s="181"/>
      <c r="E369" s="182"/>
      <c r="F369" s="182"/>
      <c r="G369" s="182"/>
      <c r="H369" s="182"/>
      <c r="I369" s="181"/>
      <c r="J369" s="188"/>
      <c r="K369" s="194">
        <f>IF(A369="","",Header!C$6*(A369-1)+K$5)</f>
      </c>
      <c r="Q369" s="243">
        <f t="shared" si="23"/>
      </c>
      <c r="R369" s="239" t="e">
        <f>#REF!</f>
        <v>#REF!</v>
      </c>
      <c r="S369" s="235">
        <f t="shared" si="24"/>
        <v>1</v>
      </c>
      <c r="T369" s="245">
        <f t="shared" si="25"/>
      </c>
    </row>
    <row r="370" spans="1:20" ht="15">
      <c r="A370" s="186"/>
      <c r="B370" s="179"/>
      <c r="C370" s="176"/>
      <c r="D370" s="176"/>
      <c r="E370" s="177"/>
      <c r="F370" s="178"/>
      <c r="G370" s="177"/>
      <c r="H370" s="177"/>
      <c r="I370" s="179"/>
      <c r="J370" s="176"/>
      <c r="K370" s="194">
        <f>IF(A370="","",Header!C$6*(A370-1)+K$5)</f>
      </c>
      <c r="Q370" s="243">
        <f t="shared" si="23"/>
      </c>
      <c r="R370" s="239" t="e">
        <f>#REF!</f>
        <v>#REF!</v>
      </c>
      <c r="S370" s="235">
        <f t="shared" si="24"/>
        <v>1</v>
      </c>
      <c r="T370" s="245">
        <f t="shared" si="25"/>
      </c>
    </row>
    <row r="371" spans="1:20" ht="15">
      <c r="A371" s="187"/>
      <c r="B371" s="181"/>
      <c r="C371" s="181"/>
      <c r="D371" s="181"/>
      <c r="E371" s="182"/>
      <c r="F371" s="182"/>
      <c r="G371" s="182"/>
      <c r="H371" s="182"/>
      <c r="I371" s="181"/>
      <c r="J371" s="188"/>
      <c r="K371" s="194">
        <f>IF(A371="","",Header!C$6*(A371-1)+K$5)</f>
      </c>
      <c r="Q371" s="243">
        <f t="shared" si="23"/>
      </c>
      <c r="R371" s="239" t="e">
        <f>#REF!</f>
        <v>#REF!</v>
      </c>
      <c r="S371" s="235">
        <f t="shared" si="24"/>
        <v>1</v>
      </c>
      <c r="T371" s="245">
        <f t="shared" si="25"/>
      </c>
    </row>
    <row r="372" spans="1:20" ht="15">
      <c r="A372" s="186"/>
      <c r="B372" s="179"/>
      <c r="C372" s="176"/>
      <c r="D372" s="176"/>
      <c r="E372" s="177"/>
      <c r="F372" s="178"/>
      <c r="G372" s="177"/>
      <c r="H372" s="177"/>
      <c r="I372" s="179"/>
      <c r="J372" s="176"/>
      <c r="K372" s="194">
        <f>IF(A372="","",Header!C$6*(A372-1)+K$5)</f>
      </c>
      <c r="Q372" s="243">
        <f t="shared" si="23"/>
      </c>
      <c r="R372" s="239" t="e">
        <f>#REF!</f>
        <v>#REF!</v>
      </c>
      <c r="S372" s="235">
        <f t="shared" si="24"/>
        <v>1</v>
      </c>
      <c r="T372" s="245">
        <f t="shared" si="25"/>
      </c>
    </row>
    <row r="373" spans="1:20" ht="15">
      <c r="A373" s="187"/>
      <c r="B373" s="181"/>
      <c r="C373" s="181"/>
      <c r="D373" s="181"/>
      <c r="E373" s="182"/>
      <c r="F373" s="182"/>
      <c r="G373" s="182"/>
      <c r="H373" s="182"/>
      <c r="I373" s="181"/>
      <c r="J373" s="188"/>
      <c r="K373" s="194">
        <f>IF(A373="","",Header!C$6*(A373-1)+K$5)</f>
      </c>
      <c r="Q373" s="243">
        <f t="shared" si="23"/>
      </c>
      <c r="R373" s="239" t="e">
        <f>#REF!</f>
        <v>#REF!</v>
      </c>
      <c r="S373" s="235">
        <f t="shared" si="24"/>
        <v>1</v>
      </c>
      <c r="T373" s="245">
        <f t="shared" si="25"/>
      </c>
    </row>
    <row r="374" spans="1:20" ht="15">
      <c r="A374" s="186"/>
      <c r="B374" s="179"/>
      <c r="C374" s="176"/>
      <c r="D374" s="176"/>
      <c r="E374" s="177"/>
      <c r="F374" s="178"/>
      <c r="G374" s="177"/>
      <c r="H374" s="177"/>
      <c r="I374" s="179"/>
      <c r="J374" s="176"/>
      <c r="K374" s="194">
        <f>IF(A374="","",Header!C$6*(A374-1)+K$5)</f>
      </c>
      <c r="Q374" s="243">
        <f t="shared" si="23"/>
      </c>
      <c r="R374" s="239" t="e">
        <f>#REF!</f>
        <v>#REF!</v>
      </c>
      <c r="S374" s="235">
        <f t="shared" si="24"/>
        <v>1</v>
      </c>
      <c r="T374" s="245">
        <f t="shared" si="25"/>
      </c>
    </row>
    <row r="375" spans="1:20" ht="15">
      <c r="A375" s="187"/>
      <c r="B375" s="181"/>
      <c r="C375" s="181"/>
      <c r="D375" s="181"/>
      <c r="E375" s="182"/>
      <c r="F375" s="182"/>
      <c r="G375" s="182"/>
      <c r="H375" s="182"/>
      <c r="I375" s="181"/>
      <c r="J375" s="188"/>
      <c r="K375" s="194">
        <f>IF(A375="","",Header!C$6*(A375-1)+K$5)</f>
      </c>
      <c r="Q375" s="243">
        <f t="shared" si="23"/>
      </c>
      <c r="R375" s="239" t="e">
        <f>#REF!</f>
        <v>#REF!</v>
      </c>
      <c r="S375" s="235">
        <f t="shared" si="24"/>
        <v>1</v>
      </c>
      <c r="T375" s="245">
        <f t="shared" si="25"/>
      </c>
    </row>
    <row r="376" spans="1:20" ht="15">
      <c r="A376" s="186"/>
      <c r="B376" s="179"/>
      <c r="C376" s="176"/>
      <c r="D376" s="176"/>
      <c r="E376" s="177"/>
      <c r="F376" s="178"/>
      <c r="G376" s="177"/>
      <c r="H376" s="177"/>
      <c r="I376" s="179"/>
      <c r="J376" s="176"/>
      <c r="K376" s="194">
        <f>IF(A376="","",Header!C$6*(A376-1)+K$5)</f>
      </c>
      <c r="Q376" s="243">
        <f t="shared" si="23"/>
      </c>
      <c r="R376" s="239" t="e">
        <f>#REF!</f>
        <v>#REF!</v>
      </c>
      <c r="S376" s="235">
        <f t="shared" si="24"/>
        <v>1</v>
      </c>
      <c r="T376" s="245">
        <f t="shared" si="25"/>
      </c>
    </row>
    <row r="377" spans="1:20" ht="15">
      <c r="A377" s="187"/>
      <c r="B377" s="181"/>
      <c r="C377" s="181"/>
      <c r="D377" s="181"/>
      <c r="E377" s="182"/>
      <c r="F377" s="182"/>
      <c r="G377" s="182"/>
      <c r="H377" s="182"/>
      <c r="I377" s="181"/>
      <c r="J377" s="188"/>
      <c r="K377" s="194">
        <f>IF(A377="","",Header!C$6*(A377-1)+K$5)</f>
      </c>
      <c r="Q377" s="243">
        <f t="shared" si="23"/>
      </c>
      <c r="R377" s="239" t="e">
        <f>#REF!</f>
        <v>#REF!</v>
      </c>
      <c r="S377" s="235">
        <f t="shared" si="24"/>
        <v>1</v>
      </c>
      <c r="T377" s="245">
        <f t="shared" si="25"/>
      </c>
    </row>
    <row r="378" spans="1:20" ht="15">
      <c r="A378" s="186"/>
      <c r="B378" s="179"/>
      <c r="C378" s="176"/>
      <c r="D378" s="176"/>
      <c r="E378" s="177"/>
      <c r="F378" s="178"/>
      <c r="G378" s="177"/>
      <c r="H378" s="177"/>
      <c r="I378" s="179"/>
      <c r="J378" s="176"/>
      <c r="K378" s="194">
        <f>IF(A378="","",Header!C$6*(A378-1)+K$5)</f>
      </c>
      <c r="Q378" s="243">
        <f t="shared" si="23"/>
      </c>
      <c r="R378" s="239" t="e">
        <f>#REF!</f>
        <v>#REF!</v>
      </c>
      <c r="S378" s="235">
        <f t="shared" si="24"/>
        <v>1</v>
      </c>
      <c r="T378" s="245">
        <f t="shared" si="25"/>
      </c>
    </row>
    <row r="379" spans="1:20" ht="15">
      <c r="A379" s="187"/>
      <c r="B379" s="181"/>
      <c r="C379" s="181"/>
      <c r="D379" s="181"/>
      <c r="E379" s="182"/>
      <c r="F379" s="182"/>
      <c r="G379" s="182"/>
      <c r="H379" s="182"/>
      <c r="I379" s="181"/>
      <c r="J379" s="188"/>
      <c r="K379" s="194">
        <f>IF(A379="","",Header!C$6*(A379-1)+K$5)</f>
      </c>
      <c r="Q379" s="243">
        <f t="shared" si="23"/>
      </c>
      <c r="R379" s="239" t="e">
        <f>#REF!</f>
        <v>#REF!</v>
      </c>
      <c r="S379" s="235">
        <f t="shared" si="24"/>
        <v>1</v>
      </c>
      <c r="T379" s="245">
        <f t="shared" si="25"/>
      </c>
    </row>
    <row r="380" spans="1:20" ht="15">
      <c r="A380" s="186"/>
      <c r="B380" s="179"/>
      <c r="C380" s="176"/>
      <c r="D380" s="176"/>
      <c r="E380" s="177"/>
      <c r="F380" s="178"/>
      <c r="G380" s="177"/>
      <c r="H380" s="177"/>
      <c r="I380" s="179"/>
      <c r="J380" s="176"/>
      <c r="K380" s="194">
        <f>IF(A380="","",Header!C$6*(A380-1)+K$5)</f>
      </c>
      <c r="Q380" s="243">
        <f t="shared" si="23"/>
      </c>
      <c r="R380" s="239" t="e">
        <f>#REF!</f>
        <v>#REF!</v>
      </c>
      <c r="S380" s="235">
        <f t="shared" si="24"/>
        <v>1</v>
      </c>
      <c r="T380" s="245">
        <f t="shared" si="25"/>
      </c>
    </row>
    <row r="381" spans="1:20" ht="15">
      <c r="A381" s="187"/>
      <c r="B381" s="181"/>
      <c r="C381" s="181"/>
      <c r="D381" s="181"/>
      <c r="E381" s="182"/>
      <c r="F381" s="182"/>
      <c r="G381" s="182"/>
      <c r="H381" s="182"/>
      <c r="I381" s="181"/>
      <c r="J381" s="188"/>
      <c r="K381" s="194">
        <f>IF(A381="","",Header!C$6*(A381-1)+K$5)</f>
      </c>
      <c r="Q381" s="243">
        <f t="shared" si="23"/>
      </c>
      <c r="R381" s="239" t="e">
        <f>#REF!</f>
        <v>#REF!</v>
      </c>
      <c r="S381" s="235">
        <f t="shared" si="24"/>
        <v>1</v>
      </c>
      <c r="T381" s="245">
        <f t="shared" si="25"/>
      </c>
    </row>
    <row r="382" spans="1:20" ht="15">
      <c r="A382" s="186"/>
      <c r="B382" s="179"/>
      <c r="C382" s="176"/>
      <c r="D382" s="176"/>
      <c r="E382" s="177"/>
      <c r="F382" s="178"/>
      <c r="G382" s="177"/>
      <c r="H382" s="177"/>
      <c r="I382" s="179"/>
      <c r="J382" s="176"/>
      <c r="K382" s="194">
        <f>IF(A382="","",Header!C$6*(A382-1)+K$5)</f>
      </c>
      <c r="Q382" s="243">
        <f t="shared" si="23"/>
      </c>
      <c r="R382" s="239" t="e">
        <f>#REF!</f>
        <v>#REF!</v>
      </c>
      <c r="S382" s="235">
        <f t="shared" si="24"/>
        <v>1</v>
      </c>
      <c r="T382" s="245">
        <f t="shared" si="25"/>
      </c>
    </row>
    <row r="383" spans="1:20" ht="15">
      <c r="A383" s="187"/>
      <c r="B383" s="181"/>
      <c r="C383" s="181"/>
      <c r="D383" s="181"/>
      <c r="E383" s="182"/>
      <c r="F383" s="182"/>
      <c r="G383" s="182"/>
      <c r="H383" s="182"/>
      <c r="I383" s="181"/>
      <c r="J383" s="188"/>
      <c r="K383" s="194">
        <f>IF(A383="","",Header!C$6*(A383-1)+K$5)</f>
      </c>
      <c r="Q383" s="243">
        <f t="shared" si="23"/>
      </c>
      <c r="R383" s="239" t="e">
        <f>#REF!</f>
        <v>#REF!</v>
      </c>
      <c r="S383" s="235">
        <f t="shared" si="24"/>
        <v>1</v>
      </c>
      <c r="T383" s="245">
        <f t="shared" si="25"/>
      </c>
    </row>
    <row r="384" spans="1:20" ht="15">
      <c r="A384" s="186"/>
      <c r="B384" s="179"/>
      <c r="C384" s="176"/>
      <c r="D384" s="176"/>
      <c r="E384" s="177"/>
      <c r="F384" s="178"/>
      <c r="G384" s="177"/>
      <c r="H384" s="177"/>
      <c r="I384" s="179"/>
      <c r="J384" s="176"/>
      <c r="K384" s="194">
        <f>IF(A384="","",Header!C$6*(A384-1)+K$5)</f>
      </c>
      <c r="Q384" s="243">
        <f t="shared" si="23"/>
      </c>
      <c r="R384" s="239" t="e">
        <f>#REF!</f>
        <v>#REF!</v>
      </c>
      <c r="S384" s="235">
        <f t="shared" si="24"/>
        <v>1</v>
      </c>
      <c r="T384" s="245">
        <f t="shared" si="25"/>
      </c>
    </row>
    <row r="385" spans="1:20" ht="15">
      <c r="A385" s="187"/>
      <c r="B385" s="181"/>
      <c r="C385" s="181"/>
      <c r="D385" s="181"/>
      <c r="E385" s="182"/>
      <c r="F385" s="182"/>
      <c r="G385" s="182"/>
      <c r="H385" s="182"/>
      <c r="I385" s="181"/>
      <c r="J385" s="188"/>
      <c r="K385" s="194">
        <f>IF(A385="","",Header!C$6*(A385-1)+K$5)</f>
      </c>
      <c r="Q385" s="243">
        <f t="shared" si="23"/>
      </c>
      <c r="R385" s="239" t="e">
        <f>#REF!</f>
        <v>#REF!</v>
      </c>
      <c r="S385" s="235">
        <f t="shared" si="24"/>
        <v>1</v>
      </c>
      <c r="T385" s="245">
        <f t="shared" si="25"/>
      </c>
    </row>
    <row r="386" spans="1:20" ht="15">
      <c r="A386" s="186"/>
      <c r="B386" s="179"/>
      <c r="C386" s="176"/>
      <c r="D386" s="176"/>
      <c r="E386" s="177"/>
      <c r="F386" s="178"/>
      <c r="G386" s="177"/>
      <c r="H386" s="177"/>
      <c r="I386" s="179"/>
      <c r="J386" s="176"/>
      <c r="K386" s="194">
        <f>IF(A386="","",Header!C$6*(A386-1)+K$5)</f>
      </c>
      <c r="Q386" s="243">
        <f t="shared" si="23"/>
      </c>
      <c r="R386" s="239" t="e">
        <f>#REF!</f>
        <v>#REF!</v>
      </c>
      <c r="S386" s="235">
        <f t="shared" si="24"/>
        <v>1</v>
      </c>
      <c r="T386" s="245">
        <f t="shared" si="25"/>
      </c>
    </row>
    <row r="387" spans="1:20" ht="15">
      <c r="A387" s="187"/>
      <c r="B387" s="181"/>
      <c r="C387" s="181"/>
      <c r="D387" s="181"/>
      <c r="E387" s="182"/>
      <c r="F387" s="182"/>
      <c r="G387" s="182"/>
      <c r="H387" s="182"/>
      <c r="I387" s="181"/>
      <c r="J387" s="188"/>
      <c r="K387" s="194">
        <f>IF(A387="","",Header!C$6*(A387-1)+K$5)</f>
      </c>
      <c r="Q387" s="243">
        <f t="shared" si="23"/>
      </c>
      <c r="R387" s="239" t="e">
        <f>#REF!</f>
        <v>#REF!</v>
      </c>
      <c r="S387" s="235">
        <f t="shared" si="24"/>
        <v>1</v>
      </c>
      <c r="T387" s="245">
        <f t="shared" si="25"/>
      </c>
    </row>
    <row r="388" spans="1:20" ht="15">
      <c r="A388" s="186"/>
      <c r="B388" s="179"/>
      <c r="C388" s="176"/>
      <c r="D388" s="176"/>
      <c r="E388" s="177"/>
      <c r="F388" s="178"/>
      <c r="G388" s="177"/>
      <c r="H388" s="177"/>
      <c r="I388" s="179"/>
      <c r="J388" s="176"/>
      <c r="K388" s="194">
        <f>IF(A388="","",Header!C$6*(A388-1)+K$5)</f>
      </c>
      <c r="Q388" s="243">
        <f t="shared" si="23"/>
      </c>
      <c r="R388" s="239" t="e">
        <f>#REF!</f>
        <v>#REF!</v>
      </c>
      <c r="S388" s="235">
        <f t="shared" si="24"/>
        <v>1</v>
      </c>
      <c r="T388" s="245">
        <f t="shared" si="25"/>
      </c>
    </row>
    <row r="389" spans="1:20" ht="15">
      <c r="A389" s="187"/>
      <c r="B389" s="181"/>
      <c r="C389" s="181"/>
      <c r="D389" s="181"/>
      <c r="E389" s="182"/>
      <c r="F389" s="182"/>
      <c r="G389" s="182"/>
      <c r="H389" s="182"/>
      <c r="I389" s="181"/>
      <c r="J389" s="188"/>
      <c r="K389" s="194">
        <f>IF(A389="","",Header!C$6*(A389-1)+K$5)</f>
      </c>
      <c r="Q389" s="243">
        <f aca="true" t="shared" si="26" ref="Q389:Q452">IF(A389="","",A389)</f>
      </c>
      <c r="R389" s="239" t="e">
        <f>#REF!</f>
        <v>#REF!</v>
      </c>
      <c r="S389" s="235">
        <f t="shared" si="24"/>
        <v>1</v>
      </c>
      <c r="T389" s="245">
        <f t="shared" si="25"/>
      </c>
    </row>
    <row r="390" spans="1:20" ht="15">
      <c r="A390" s="186"/>
      <c r="B390" s="179"/>
      <c r="C390" s="176"/>
      <c r="D390" s="176"/>
      <c r="E390" s="177"/>
      <c r="F390" s="178"/>
      <c r="G390" s="177"/>
      <c r="H390" s="177"/>
      <c r="I390" s="179"/>
      <c r="J390" s="176"/>
      <c r="K390" s="194">
        <f>IF(A390="","",Header!C$6*(A390-1)+K$5)</f>
      </c>
      <c r="Q390" s="243">
        <f t="shared" si="26"/>
      </c>
      <c r="R390" s="239" t="e">
        <f>#REF!</f>
        <v>#REF!</v>
      </c>
      <c r="S390" s="235">
        <f aca="true" t="shared" si="27" ref="S390:S453">IF(A390&gt;A389,A390,S389)</f>
        <v>1</v>
      </c>
      <c r="T390" s="245">
        <f aca="true" t="shared" si="28" ref="T390:T453">IF(Q390&lt;&gt;"",SUMIF(S$1:S$65536,Q390,R$1:R$65536),"")</f>
      </c>
    </row>
    <row r="391" spans="1:20" ht="15">
      <c r="A391" s="187"/>
      <c r="B391" s="181"/>
      <c r="C391" s="181"/>
      <c r="D391" s="181"/>
      <c r="E391" s="182"/>
      <c r="F391" s="182"/>
      <c r="G391" s="182"/>
      <c r="H391" s="182"/>
      <c r="I391" s="181"/>
      <c r="J391" s="188"/>
      <c r="K391" s="194">
        <f>IF(A391="","",Header!C$6*(A391-1)+K$5)</f>
      </c>
      <c r="Q391" s="243">
        <f t="shared" si="26"/>
      </c>
      <c r="R391" s="239" t="e">
        <f>#REF!</f>
        <v>#REF!</v>
      </c>
      <c r="S391" s="235">
        <f t="shared" si="27"/>
        <v>1</v>
      </c>
      <c r="T391" s="245">
        <f t="shared" si="28"/>
      </c>
    </row>
    <row r="392" spans="1:20" ht="15">
      <c r="A392" s="186"/>
      <c r="B392" s="179"/>
      <c r="C392" s="176"/>
      <c r="D392" s="176"/>
      <c r="E392" s="177"/>
      <c r="F392" s="178"/>
      <c r="G392" s="177"/>
      <c r="H392" s="177"/>
      <c r="I392" s="179"/>
      <c r="J392" s="176"/>
      <c r="K392" s="194">
        <f>IF(A392="","",Header!C$6*(A392-1)+K$5)</f>
      </c>
      <c r="Q392" s="243">
        <f t="shared" si="26"/>
      </c>
      <c r="R392" s="239" t="e">
        <f>#REF!</f>
        <v>#REF!</v>
      </c>
      <c r="S392" s="235">
        <f t="shared" si="27"/>
        <v>1</v>
      </c>
      <c r="T392" s="245">
        <f t="shared" si="28"/>
      </c>
    </row>
    <row r="393" spans="1:20" ht="15">
      <c r="A393" s="187"/>
      <c r="B393" s="181"/>
      <c r="C393" s="181"/>
      <c r="D393" s="181"/>
      <c r="E393" s="182"/>
      <c r="F393" s="182"/>
      <c r="G393" s="182"/>
      <c r="H393" s="182"/>
      <c r="I393" s="181"/>
      <c r="J393" s="188"/>
      <c r="K393" s="194">
        <f>IF(A393="","",Header!C$6*(A393-1)+K$5)</f>
      </c>
      <c r="Q393" s="243">
        <f t="shared" si="26"/>
      </c>
      <c r="R393" s="239" t="e">
        <f>#REF!</f>
        <v>#REF!</v>
      </c>
      <c r="S393" s="235">
        <f t="shared" si="27"/>
        <v>1</v>
      </c>
      <c r="T393" s="245">
        <f t="shared" si="28"/>
      </c>
    </row>
    <row r="394" spans="1:20" ht="15">
      <c r="A394" s="186"/>
      <c r="B394" s="179"/>
      <c r="C394" s="176"/>
      <c r="D394" s="176"/>
      <c r="E394" s="177"/>
      <c r="F394" s="178"/>
      <c r="G394" s="177"/>
      <c r="H394" s="177"/>
      <c r="I394" s="179"/>
      <c r="J394" s="176"/>
      <c r="K394" s="194">
        <f>IF(A394="","",Header!C$6*(A394-1)+K$5)</f>
      </c>
      <c r="Q394" s="243">
        <f t="shared" si="26"/>
      </c>
      <c r="R394" s="239" t="e">
        <f>#REF!</f>
        <v>#REF!</v>
      </c>
      <c r="S394" s="235">
        <f t="shared" si="27"/>
        <v>1</v>
      </c>
      <c r="T394" s="245">
        <f t="shared" si="28"/>
      </c>
    </row>
    <row r="395" spans="1:20" ht="15">
      <c r="A395" s="187"/>
      <c r="B395" s="181"/>
      <c r="C395" s="181"/>
      <c r="D395" s="181"/>
      <c r="E395" s="182"/>
      <c r="F395" s="182"/>
      <c r="G395" s="182"/>
      <c r="H395" s="182"/>
      <c r="I395" s="181"/>
      <c r="J395" s="188"/>
      <c r="K395" s="194">
        <f>IF(A395="","",Header!C$6*(A395-1)+K$5)</f>
      </c>
      <c r="Q395" s="243">
        <f t="shared" si="26"/>
      </c>
      <c r="R395" s="239" t="e">
        <f>#REF!</f>
        <v>#REF!</v>
      </c>
      <c r="S395" s="235">
        <f t="shared" si="27"/>
        <v>1</v>
      </c>
      <c r="T395" s="245">
        <f t="shared" si="28"/>
      </c>
    </row>
    <row r="396" spans="1:20" ht="15">
      <c r="A396" s="186"/>
      <c r="B396" s="179"/>
      <c r="C396" s="176"/>
      <c r="D396" s="176"/>
      <c r="E396" s="177"/>
      <c r="F396" s="178"/>
      <c r="G396" s="177"/>
      <c r="H396" s="177"/>
      <c r="I396" s="179"/>
      <c r="J396" s="176"/>
      <c r="K396" s="194">
        <f>IF(A396="","",Header!C$6*(A396-1)+K$5)</f>
      </c>
      <c r="Q396" s="243">
        <f t="shared" si="26"/>
      </c>
      <c r="R396" s="239" t="e">
        <f>#REF!</f>
        <v>#REF!</v>
      </c>
      <c r="S396" s="235">
        <f t="shared" si="27"/>
        <v>1</v>
      </c>
      <c r="T396" s="245">
        <f t="shared" si="28"/>
      </c>
    </row>
    <row r="397" spans="1:20" ht="15">
      <c r="A397" s="187"/>
      <c r="B397" s="181"/>
      <c r="C397" s="181"/>
      <c r="D397" s="181"/>
      <c r="E397" s="182"/>
      <c r="F397" s="182"/>
      <c r="G397" s="182"/>
      <c r="H397" s="182"/>
      <c r="I397" s="181"/>
      <c r="J397" s="188"/>
      <c r="K397" s="194">
        <f>IF(A397="","",Header!C$6*(A397-1)+K$5)</f>
      </c>
      <c r="Q397" s="243">
        <f t="shared" si="26"/>
      </c>
      <c r="R397" s="239" t="e">
        <f>#REF!</f>
        <v>#REF!</v>
      </c>
      <c r="S397" s="235">
        <f t="shared" si="27"/>
        <v>1</v>
      </c>
      <c r="T397" s="245">
        <f t="shared" si="28"/>
      </c>
    </row>
    <row r="398" spans="1:20" ht="15">
      <c r="A398" s="186"/>
      <c r="B398" s="179"/>
      <c r="C398" s="176"/>
      <c r="D398" s="176"/>
      <c r="E398" s="177"/>
      <c r="F398" s="178"/>
      <c r="G398" s="177"/>
      <c r="H398" s="177"/>
      <c r="I398" s="179"/>
      <c r="J398" s="176"/>
      <c r="K398" s="194">
        <f>IF(A398="","",Header!C$6*(A398-1)+K$5)</f>
      </c>
      <c r="Q398" s="243">
        <f t="shared" si="26"/>
      </c>
      <c r="R398" s="239" t="e">
        <f>#REF!</f>
        <v>#REF!</v>
      </c>
      <c r="S398" s="235">
        <f t="shared" si="27"/>
        <v>1</v>
      </c>
      <c r="T398" s="245">
        <f t="shared" si="28"/>
      </c>
    </row>
    <row r="399" spans="1:20" ht="15">
      <c r="A399" s="187"/>
      <c r="B399" s="181"/>
      <c r="C399" s="181"/>
      <c r="D399" s="181"/>
      <c r="E399" s="182"/>
      <c r="F399" s="182"/>
      <c r="G399" s="182"/>
      <c r="H399" s="182"/>
      <c r="I399" s="181"/>
      <c r="J399" s="188"/>
      <c r="K399" s="194">
        <f>IF(A399="","",Header!C$6*(A399-1)+K$5)</f>
      </c>
      <c r="Q399" s="243">
        <f t="shared" si="26"/>
      </c>
      <c r="R399" s="239" t="e">
        <f>#REF!</f>
        <v>#REF!</v>
      </c>
      <c r="S399" s="235">
        <f t="shared" si="27"/>
        <v>1</v>
      </c>
      <c r="T399" s="245">
        <f t="shared" si="28"/>
      </c>
    </row>
    <row r="400" spans="1:20" ht="15">
      <c r="A400" s="186"/>
      <c r="B400" s="179"/>
      <c r="C400" s="176"/>
      <c r="D400" s="176"/>
      <c r="E400" s="177"/>
      <c r="F400" s="178"/>
      <c r="G400" s="177"/>
      <c r="H400" s="177"/>
      <c r="I400" s="179"/>
      <c r="J400" s="176"/>
      <c r="K400" s="194">
        <f>IF(A400="","",Header!C$6*(A400-1)+K$5)</f>
      </c>
      <c r="Q400" s="243">
        <f t="shared" si="26"/>
      </c>
      <c r="R400" s="239" t="e">
        <f>#REF!</f>
        <v>#REF!</v>
      </c>
      <c r="S400" s="235">
        <f t="shared" si="27"/>
        <v>1</v>
      </c>
      <c r="T400" s="245">
        <f t="shared" si="28"/>
      </c>
    </row>
    <row r="401" spans="1:20" ht="15">
      <c r="A401" s="187"/>
      <c r="B401" s="181"/>
      <c r="C401" s="181"/>
      <c r="D401" s="181"/>
      <c r="E401" s="182"/>
      <c r="F401" s="182"/>
      <c r="G401" s="182"/>
      <c r="H401" s="182"/>
      <c r="I401" s="181"/>
      <c r="J401" s="188"/>
      <c r="K401" s="194">
        <f>IF(A401="","",Header!C$6*(A401-1)+K$5)</f>
      </c>
      <c r="Q401" s="243">
        <f t="shared" si="26"/>
      </c>
      <c r="R401" s="239" t="e">
        <f>#REF!</f>
        <v>#REF!</v>
      </c>
      <c r="S401" s="235">
        <f t="shared" si="27"/>
        <v>1</v>
      </c>
      <c r="T401" s="245">
        <f t="shared" si="28"/>
      </c>
    </row>
    <row r="402" spans="1:20" ht="15">
      <c r="A402" s="186"/>
      <c r="B402" s="179"/>
      <c r="C402" s="176"/>
      <c r="D402" s="176"/>
      <c r="E402" s="177"/>
      <c r="F402" s="178"/>
      <c r="G402" s="177"/>
      <c r="H402" s="177"/>
      <c r="I402" s="179"/>
      <c r="J402" s="176"/>
      <c r="K402" s="194">
        <f>IF(A402="","",Header!C$6*(A402-1)+K$5)</f>
      </c>
      <c r="Q402" s="243">
        <f t="shared" si="26"/>
      </c>
      <c r="R402" s="239" t="e">
        <f>#REF!</f>
        <v>#REF!</v>
      </c>
      <c r="S402" s="235">
        <f t="shared" si="27"/>
        <v>1</v>
      </c>
      <c r="T402" s="245">
        <f t="shared" si="28"/>
      </c>
    </row>
    <row r="403" spans="1:20" ht="15">
      <c r="A403" s="187"/>
      <c r="B403" s="181"/>
      <c r="C403" s="181"/>
      <c r="D403" s="181"/>
      <c r="E403" s="182"/>
      <c r="F403" s="182"/>
      <c r="G403" s="182"/>
      <c r="H403" s="182"/>
      <c r="I403" s="181"/>
      <c r="J403" s="188"/>
      <c r="K403" s="194">
        <f>IF(A403="","",Header!C$6*(A403-1)+K$5)</f>
      </c>
      <c r="Q403" s="243">
        <f t="shared" si="26"/>
      </c>
      <c r="R403" s="239" t="e">
        <f>#REF!</f>
        <v>#REF!</v>
      </c>
      <c r="S403" s="235">
        <f t="shared" si="27"/>
        <v>1</v>
      </c>
      <c r="T403" s="245">
        <f t="shared" si="28"/>
      </c>
    </row>
    <row r="404" spans="1:20" ht="15">
      <c r="A404" s="186"/>
      <c r="B404" s="179"/>
      <c r="C404" s="176"/>
      <c r="D404" s="176"/>
      <c r="E404" s="177"/>
      <c r="F404" s="178"/>
      <c r="G404" s="177"/>
      <c r="H404" s="177"/>
      <c r="I404" s="179"/>
      <c r="J404" s="176"/>
      <c r="K404" s="194">
        <f>IF(A404="","",Header!C$6*(A404-1)+K$5)</f>
      </c>
      <c r="Q404" s="243">
        <f t="shared" si="26"/>
      </c>
      <c r="R404" s="239" t="e">
        <f>#REF!</f>
        <v>#REF!</v>
      </c>
      <c r="S404" s="235">
        <f t="shared" si="27"/>
        <v>1</v>
      </c>
      <c r="T404" s="245">
        <f t="shared" si="28"/>
      </c>
    </row>
    <row r="405" spans="1:20" ht="15">
      <c r="A405" s="187"/>
      <c r="B405" s="181"/>
      <c r="C405" s="181"/>
      <c r="D405" s="181"/>
      <c r="E405" s="182"/>
      <c r="F405" s="182"/>
      <c r="G405" s="182"/>
      <c r="H405" s="182"/>
      <c r="I405" s="181"/>
      <c r="J405" s="188"/>
      <c r="K405" s="194">
        <f>IF(A405="","",Header!C$6*(A405-1)+K$5)</f>
      </c>
      <c r="Q405" s="243">
        <f t="shared" si="26"/>
      </c>
      <c r="R405" s="239" t="e">
        <f>#REF!</f>
        <v>#REF!</v>
      </c>
      <c r="S405" s="235">
        <f t="shared" si="27"/>
        <v>1</v>
      </c>
      <c r="T405" s="245">
        <f t="shared" si="28"/>
      </c>
    </row>
    <row r="406" spans="1:20" ht="15">
      <c r="A406" s="186"/>
      <c r="B406" s="179"/>
      <c r="C406" s="176"/>
      <c r="D406" s="176"/>
      <c r="E406" s="177"/>
      <c r="F406" s="178"/>
      <c r="G406" s="177"/>
      <c r="H406" s="177"/>
      <c r="I406" s="179"/>
      <c r="J406" s="176"/>
      <c r="K406" s="194">
        <f>IF(A406="","",Header!C$6*(A406-1)+K$5)</f>
      </c>
      <c r="Q406" s="243">
        <f t="shared" si="26"/>
      </c>
      <c r="R406" s="239" t="e">
        <f>#REF!</f>
        <v>#REF!</v>
      </c>
      <c r="S406" s="235">
        <f t="shared" si="27"/>
        <v>1</v>
      </c>
      <c r="T406" s="245">
        <f t="shared" si="28"/>
      </c>
    </row>
    <row r="407" spans="1:20" ht="15">
      <c r="A407" s="187"/>
      <c r="B407" s="181"/>
      <c r="C407" s="181"/>
      <c r="D407" s="181"/>
      <c r="E407" s="182"/>
      <c r="F407" s="182"/>
      <c r="G407" s="182"/>
      <c r="H407" s="182"/>
      <c r="I407" s="181"/>
      <c r="J407" s="188"/>
      <c r="K407" s="194">
        <f>IF(A407="","",Header!C$6*(A407-1)+K$5)</f>
      </c>
      <c r="Q407" s="243">
        <f t="shared" si="26"/>
      </c>
      <c r="R407" s="239" t="e">
        <f>#REF!</f>
        <v>#REF!</v>
      </c>
      <c r="S407" s="235">
        <f t="shared" si="27"/>
        <v>1</v>
      </c>
      <c r="T407" s="245">
        <f t="shared" si="28"/>
      </c>
    </row>
    <row r="408" spans="1:20" ht="15">
      <c r="A408" s="186"/>
      <c r="B408" s="179"/>
      <c r="C408" s="176"/>
      <c r="D408" s="176"/>
      <c r="E408" s="177"/>
      <c r="F408" s="178"/>
      <c r="G408" s="177"/>
      <c r="H408" s="177"/>
      <c r="I408" s="179"/>
      <c r="J408" s="176"/>
      <c r="K408" s="194">
        <f>IF(A408="","",Header!C$6*(A408-1)+K$5)</f>
      </c>
      <c r="Q408" s="243">
        <f t="shared" si="26"/>
      </c>
      <c r="R408" s="239" t="e">
        <f>#REF!</f>
        <v>#REF!</v>
      </c>
      <c r="S408" s="235">
        <f t="shared" si="27"/>
        <v>1</v>
      </c>
      <c r="T408" s="245">
        <f t="shared" si="28"/>
      </c>
    </row>
    <row r="409" spans="1:20" ht="15">
      <c r="A409" s="187"/>
      <c r="B409" s="181"/>
      <c r="C409" s="181"/>
      <c r="D409" s="181"/>
      <c r="E409" s="182"/>
      <c r="F409" s="182"/>
      <c r="G409" s="182"/>
      <c r="H409" s="182"/>
      <c r="I409" s="181"/>
      <c r="J409" s="188"/>
      <c r="K409" s="194">
        <f>IF(A409="","",Header!C$6*(A409-1)+K$5)</f>
      </c>
      <c r="Q409" s="243">
        <f t="shared" si="26"/>
      </c>
      <c r="R409" s="239" t="e">
        <f>#REF!</f>
        <v>#REF!</v>
      </c>
      <c r="S409" s="235">
        <f t="shared" si="27"/>
        <v>1</v>
      </c>
      <c r="T409" s="245">
        <f t="shared" si="28"/>
      </c>
    </row>
    <row r="410" spans="1:20" ht="15">
      <c r="A410" s="186"/>
      <c r="B410" s="179"/>
      <c r="C410" s="176"/>
      <c r="D410" s="176"/>
      <c r="E410" s="177"/>
      <c r="F410" s="178"/>
      <c r="G410" s="177"/>
      <c r="H410" s="177"/>
      <c r="I410" s="179"/>
      <c r="J410" s="176"/>
      <c r="K410" s="194">
        <f>IF(A410="","",Header!C$6*(A410-1)+K$5)</f>
      </c>
      <c r="Q410" s="243">
        <f t="shared" si="26"/>
      </c>
      <c r="R410" s="239" t="e">
        <f>#REF!</f>
        <v>#REF!</v>
      </c>
      <c r="S410" s="235">
        <f t="shared" si="27"/>
        <v>1</v>
      </c>
      <c r="T410" s="245">
        <f t="shared" si="28"/>
      </c>
    </row>
    <row r="411" spans="1:20" ht="15">
      <c r="A411" s="187"/>
      <c r="B411" s="181"/>
      <c r="C411" s="181"/>
      <c r="D411" s="181"/>
      <c r="E411" s="182"/>
      <c r="F411" s="182"/>
      <c r="G411" s="182"/>
      <c r="H411" s="182"/>
      <c r="I411" s="181"/>
      <c r="J411" s="188"/>
      <c r="K411" s="194">
        <f>IF(A411="","",Header!C$6*(A411-1)+K$5)</f>
      </c>
      <c r="Q411" s="243">
        <f t="shared" si="26"/>
      </c>
      <c r="R411" s="239" t="e">
        <f>#REF!</f>
        <v>#REF!</v>
      </c>
      <c r="S411" s="235">
        <f t="shared" si="27"/>
        <v>1</v>
      </c>
      <c r="T411" s="245">
        <f t="shared" si="28"/>
      </c>
    </row>
    <row r="412" spans="1:20" ht="15">
      <c r="A412" s="186"/>
      <c r="B412" s="179"/>
      <c r="C412" s="176"/>
      <c r="D412" s="176"/>
      <c r="E412" s="177"/>
      <c r="F412" s="178"/>
      <c r="G412" s="177"/>
      <c r="H412" s="177"/>
      <c r="I412" s="179"/>
      <c r="J412" s="176"/>
      <c r="K412" s="194">
        <f>IF(A412="","",Header!C$6*(A412-1)+K$5)</f>
      </c>
      <c r="Q412" s="243">
        <f t="shared" si="26"/>
      </c>
      <c r="R412" s="239" t="e">
        <f>#REF!</f>
        <v>#REF!</v>
      </c>
      <c r="S412" s="235">
        <f t="shared" si="27"/>
        <v>1</v>
      </c>
      <c r="T412" s="245">
        <f t="shared" si="28"/>
      </c>
    </row>
    <row r="413" spans="1:20" ht="15">
      <c r="A413" s="187"/>
      <c r="B413" s="181"/>
      <c r="C413" s="181"/>
      <c r="D413" s="181"/>
      <c r="E413" s="182"/>
      <c r="F413" s="182"/>
      <c r="G413" s="182"/>
      <c r="H413" s="182"/>
      <c r="I413" s="181"/>
      <c r="J413" s="188"/>
      <c r="K413" s="194">
        <f>IF(A413="","",Header!C$6*(A413-1)+K$5)</f>
      </c>
      <c r="Q413" s="243">
        <f t="shared" si="26"/>
      </c>
      <c r="R413" s="239" t="e">
        <f>#REF!</f>
        <v>#REF!</v>
      </c>
      <c r="S413" s="235">
        <f t="shared" si="27"/>
        <v>1</v>
      </c>
      <c r="T413" s="245">
        <f t="shared" si="28"/>
      </c>
    </row>
    <row r="414" spans="1:20" ht="15">
      <c r="A414" s="186"/>
      <c r="B414" s="179"/>
      <c r="C414" s="176"/>
      <c r="D414" s="176"/>
      <c r="E414" s="177"/>
      <c r="F414" s="178"/>
      <c r="G414" s="177"/>
      <c r="H414" s="177"/>
      <c r="I414" s="179"/>
      <c r="J414" s="176"/>
      <c r="K414" s="194">
        <f>IF(A414="","",Header!C$6*(A414-1)+K$5)</f>
      </c>
      <c r="Q414" s="243">
        <f t="shared" si="26"/>
      </c>
      <c r="R414" s="239" t="e">
        <f>#REF!</f>
        <v>#REF!</v>
      </c>
      <c r="S414" s="235">
        <f t="shared" si="27"/>
        <v>1</v>
      </c>
      <c r="T414" s="245">
        <f t="shared" si="28"/>
      </c>
    </row>
    <row r="415" spans="1:20" ht="15">
      <c r="A415" s="187"/>
      <c r="B415" s="181"/>
      <c r="C415" s="181"/>
      <c r="D415" s="181"/>
      <c r="E415" s="182"/>
      <c r="F415" s="182"/>
      <c r="G415" s="182"/>
      <c r="H415" s="182"/>
      <c r="I415" s="181"/>
      <c r="J415" s="188"/>
      <c r="K415" s="194">
        <f>IF(A415="","",Header!C$6*(A415-1)+K$5)</f>
      </c>
      <c r="Q415" s="243">
        <f t="shared" si="26"/>
      </c>
      <c r="R415" s="239" t="e">
        <f>#REF!</f>
        <v>#REF!</v>
      </c>
      <c r="S415" s="235">
        <f t="shared" si="27"/>
        <v>1</v>
      </c>
      <c r="T415" s="245">
        <f t="shared" si="28"/>
      </c>
    </row>
    <row r="416" spans="1:20" ht="15">
      <c r="A416" s="186"/>
      <c r="B416" s="179"/>
      <c r="C416" s="176"/>
      <c r="D416" s="176"/>
      <c r="E416" s="177"/>
      <c r="F416" s="178"/>
      <c r="G416" s="177"/>
      <c r="H416" s="177"/>
      <c r="I416" s="179"/>
      <c r="J416" s="176"/>
      <c r="K416" s="194">
        <f>IF(A416="","",Header!C$6*(A416-1)+K$5)</f>
      </c>
      <c r="Q416" s="243">
        <f t="shared" si="26"/>
      </c>
      <c r="R416" s="239" t="e">
        <f>#REF!</f>
        <v>#REF!</v>
      </c>
      <c r="S416" s="235">
        <f t="shared" si="27"/>
        <v>1</v>
      </c>
      <c r="T416" s="245">
        <f t="shared" si="28"/>
      </c>
    </row>
    <row r="417" spans="1:20" ht="15">
      <c r="A417" s="187"/>
      <c r="B417" s="181"/>
      <c r="C417" s="181"/>
      <c r="D417" s="181"/>
      <c r="E417" s="182"/>
      <c r="F417" s="182"/>
      <c r="G417" s="182"/>
      <c r="H417" s="182"/>
      <c r="I417" s="181"/>
      <c r="J417" s="188"/>
      <c r="K417" s="194">
        <f>IF(A417="","",Header!C$6*(A417-1)+K$5)</f>
      </c>
      <c r="Q417" s="243">
        <f t="shared" si="26"/>
      </c>
      <c r="R417" s="239" t="e">
        <f>#REF!</f>
        <v>#REF!</v>
      </c>
      <c r="S417" s="235">
        <f t="shared" si="27"/>
        <v>1</v>
      </c>
      <c r="T417" s="245">
        <f t="shared" si="28"/>
      </c>
    </row>
    <row r="418" spans="1:20" ht="15">
      <c r="A418" s="186"/>
      <c r="B418" s="179"/>
      <c r="C418" s="176"/>
      <c r="D418" s="176"/>
      <c r="E418" s="177"/>
      <c r="F418" s="178"/>
      <c r="G418" s="177"/>
      <c r="H418" s="177"/>
      <c r="I418" s="179"/>
      <c r="J418" s="176"/>
      <c r="K418" s="194">
        <f>IF(A418="","",Header!C$6*(A418-1)+K$5)</f>
      </c>
      <c r="Q418" s="243">
        <f t="shared" si="26"/>
      </c>
      <c r="R418" s="239" t="e">
        <f>#REF!</f>
        <v>#REF!</v>
      </c>
      <c r="S418" s="235">
        <f t="shared" si="27"/>
        <v>1</v>
      </c>
      <c r="T418" s="245">
        <f t="shared" si="28"/>
      </c>
    </row>
    <row r="419" spans="1:20" ht="15">
      <c r="A419" s="187"/>
      <c r="B419" s="181"/>
      <c r="C419" s="181"/>
      <c r="D419" s="181"/>
      <c r="E419" s="182"/>
      <c r="F419" s="182"/>
      <c r="G419" s="182"/>
      <c r="H419" s="182"/>
      <c r="I419" s="181"/>
      <c r="J419" s="188"/>
      <c r="K419" s="194">
        <f>IF(A419="","",Header!C$6*(A419-1)+K$5)</f>
      </c>
      <c r="Q419" s="243">
        <f t="shared" si="26"/>
      </c>
      <c r="R419" s="239" t="e">
        <f>#REF!</f>
        <v>#REF!</v>
      </c>
      <c r="S419" s="235">
        <f t="shared" si="27"/>
        <v>1</v>
      </c>
      <c r="T419" s="245">
        <f t="shared" si="28"/>
      </c>
    </row>
    <row r="420" spans="1:20" ht="15">
      <c r="A420" s="186"/>
      <c r="B420" s="179"/>
      <c r="C420" s="176"/>
      <c r="D420" s="176"/>
      <c r="E420" s="177"/>
      <c r="F420" s="178"/>
      <c r="G420" s="177"/>
      <c r="H420" s="177"/>
      <c r="I420" s="179"/>
      <c r="J420" s="176"/>
      <c r="K420" s="194">
        <f>IF(A420="","",Header!C$6*(A420-1)+K$5)</f>
      </c>
      <c r="Q420" s="243">
        <f t="shared" si="26"/>
      </c>
      <c r="R420" s="239" t="e">
        <f>#REF!</f>
        <v>#REF!</v>
      </c>
      <c r="S420" s="235">
        <f t="shared" si="27"/>
        <v>1</v>
      </c>
      <c r="T420" s="245">
        <f t="shared" si="28"/>
      </c>
    </row>
    <row r="421" spans="1:20" ht="15">
      <c r="A421" s="187"/>
      <c r="B421" s="181"/>
      <c r="C421" s="181"/>
      <c r="D421" s="181"/>
      <c r="E421" s="182"/>
      <c r="F421" s="182"/>
      <c r="G421" s="182"/>
      <c r="H421" s="182"/>
      <c r="I421" s="181"/>
      <c r="J421" s="188"/>
      <c r="K421" s="194">
        <f>IF(A421="","",Header!C$6*(A421-1)+K$5)</f>
      </c>
      <c r="Q421" s="243">
        <f t="shared" si="26"/>
      </c>
      <c r="R421" s="239" t="e">
        <f>#REF!</f>
        <v>#REF!</v>
      </c>
      <c r="S421" s="235">
        <f t="shared" si="27"/>
        <v>1</v>
      </c>
      <c r="T421" s="245">
        <f t="shared" si="28"/>
      </c>
    </row>
    <row r="422" spans="1:20" ht="15">
      <c r="A422" s="186"/>
      <c r="B422" s="179"/>
      <c r="C422" s="176"/>
      <c r="D422" s="176"/>
      <c r="E422" s="177"/>
      <c r="F422" s="178"/>
      <c r="G422" s="177"/>
      <c r="H422" s="177"/>
      <c r="I422" s="179"/>
      <c r="J422" s="176"/>
      <c r="K422" s="194">
        <f>IF(A422="","",Header!C$6*(A422-1)+K$5)</f>
      </c>
      <c r="Q422" s="243">
        <f t="shared" si="26"/>
      </c>
      <c r="R422" s="239" t="e">
        <f>#REF!</f>
        <v>#REF!</v>
      </c>
      <c r="S422" s="235">
        <f t="shared" si="27"/>
        <v>1</v>
      </c>
      <c r="T422" s="245">
        <f t="shared" si="28"/>
      </c>
    </row>
    <row r="423" spans="1:20" ht="15">
      <c r="A423" s="187"/>
      <c r="B423" s="181"/>
      <c r="C423" s="181"/>
      <c r="D423" s="181"/>
      <c r="E423" s="182"/>
      <c r="F423" s="182"/>
      <c r="G423" s="182"/>
      <c r="H423" s="182"/>
      <c r="I423" s="181"/>
      <c r="J423" s="188"/>
      <c r="K423" s="194">
        <f>IF(A423="","",Header!C$6*(A423-1)+K$5)</f>
      </c>
      <c r="Q423" s="243">
        <f t="shared" si="26"/>
      </c>
      <c r="R423" s="239" t="e">
        <f>#REF!</f>
        <v>#REF!</v>
      </c>
      <c r="S423" s="235">
        <f t="shared" si="27"/>
        <v>1</v>
      </c>
      <c r="T423" s="245">
        <f t="shared" si="28"/>
      </c>
    </row>
    <row r="424" spans="1:20" ht="15">
      <c r="A424" s="186"/>
      <c r="B424" s="179"/>
      <c r="C424" s="176"/>
      <c r="D424" s="176"/>
      <c r="E424" s="177"/>
      <c r="F424" s="178"/>
      <c r="G424" s="177"/>
      <c r="H424" s="177"/>
      <c r="I424" s="179"/>
      <c r="J424" s="176"/>
      <c r="K424" s="194">
        <f>IF(A424="","",Header!C$6*(A424-1)+K$5)</f>
      </c>
      <c r="Q424" s="243">
        <f t="shared" si="26"/>
      </c>
      <c r="R424" s="239" t="e">
        <f>#REF!</f>
        <v>#REF!</v>
      </c>
      <c r="S424" s="235">
        <f t="shared" si="27"/>
        <v>1</v>
      </c>
      <c r="T424" s="245">
        <f t="shared" si="28"/>
      </c>
    </row>
    <row r="425" spans="1:20" ht="15">
      <c r="A425" s="187"/>
      <c r="B425" s="181"/>
      <c r="C425" s="181"/>
      <c r="D425" s="181"/>
      <c r="E425" s="182"/>
      <c r="F425" s="182"/>
      <c r="G425" s="182"/>
      <c r="H425" s="182"/>
      <c r="I425" s="181"/>
      <c r="J425" s="188"/>
      <c r="K425" s="194">
        <f>IF(A425="","",Header!C$6*(A425-1)+K$5)</f>
      </c>
      <c r="Q425" s="243">
        <f t="shared" si="26"/>
      </c>
      <c r="R425" s="239" t="e">
        <f>#REF!</f>
        <v>#REF!</v>
      </c>
      <c r="S425" s="235">
        <f t="shared" si="27"/>
        <v>1</v>
      </c>
      <c r="T425" s="245">
        <f t="shared" si="28"/>
      </c>
    </row>
    <row r="426" spans="1:20" ht="15">
      <c r="A426" s="186"/>
      <c r="B426" s="179"/>
      <c r="C426" s="176"/>
      <c r="D426" s="176"/>
      <c r="E426" s="177"/>
      <c r="F426" s="178"/>
      <c r="G426" s="177"/>
      <c r="H426" s="177"/>
      <c r="I426" s="179"/>
      <c r="J426" s="176"/>
      <c r="K426" s="194">
        <f>IF(A426="","",Header!C$6*(A426-1)+K$5)</f>
      </c>
      <c r="Q426" s="243">
        <f t="shared" si="26"/>
      </c>
      <c r="R426" s="239" t="e">
        <f>#REF!</f>
        <v>#REF!</v>
      </c>
      <c r="S426" s="235">
        <f t="shared" si="27"/>
        <v>1</v>
      </c>
      <c r="T426" s="245">
        <f t="shared" si="28"/>
      </c>
    </row>
    <row r="427" spans="1:20" ht="15">
      <c r="A427" s="187"/>
      <c r="B427" s="181"/>
      <c r="C427" s="181"/>
      <c r="D427" s="181"/>
      <c r="E427" s="182"/>
      <c r="F427" s="182"/>
      <c r="G427" s="182"/>
      <c r="H427" s="182"/>
      <c r="I427" s="181"/>
      <c r="J427" s="188"/>
      <c r="K427" s="194">
        <f>IF(A427="","",Header!C$6*(A427-1)+K$5)</f>
      </c>
      <c r="Q427" s="243">
        <f t="shared" si="26"/>
      </c>
      <c r="R427" s="239" t="e">
        <f>#REF!</f>
        <v>#REF!</v>
      </c>
      <c r="S427" s="235">
        <f t="shared" si="27"/>
        <v>1</v>
      </c>
      <c r="T427" s="245">
        <f t="shared" si="28"/>
      </c>
    </row>
    <row r="428" spans="1:20" ht="15">
      <c r="A428" s="186"/>
      <c r="B428" s="179"/>
      <c r="C428" s="176"/>
      <c r="D428" s="176"/>
      <c r="E428" s="177"/>
      <c r="F428" s="178"/>
      <c r="G428" s="177"/>
      <c r="H428" s="177"/>
      <c r="I428" s="179"/>
      <c r="J428" s="176"/>
      <c r="K428" s="194">
        <f>IF(A428="","",Header!C$6*(A428-1)+K$5)</f>
      </c>
      <c r="Q428" s="243">
        <f t="shared" si="26"/>
      </c>
      <c r="R428" s="239" t="e">
        <f>#REF!</f>
        <v>#REF!</v>
      </c>
      <c r="S428" s="235">
        <f t="shared" si="27"/>
        <v>1</v>
      </c>
      <c r="T428" s="245">
        <f t="shared" si="28"/>
      </c>
    </row>
    <row r="429" spans="1:20" ht="15">
      <c r="A429" s="187"/>
      <c r="B429" s="181"/>
      <c r="C429" s="181"/>
      <c r="D429" s="181"/>
      <c r="E429" s="182"/>
      <c r="F429" s="182"/>
      <c r="G429" s="182"/>
      <c r="H429" s="182"/>
      <c r="I429" s="181"/>
      <c r="J429" s="188"/>
      <c r="K429" s="194">
        <f>IF(A429="","",Header!C$6*(A429-1)+K$5)</f>
      </c>
      <c r="Q429" s="243">
        <f t="shared" si="26"/>
      </c>
      <c r="R429" s="239" t="e">
        <f>#REF!</f>
        <v>#REF!</v>
      </c>
      <c r="S429" s="235">
        <f t="shared" si="27"/>
        <v>1</v>
      </c>
      <c r="T429" s="245">
        <f t="shared" si="28"/>
      </c>
    </row>
    <row r="430" spans="1:20" ht="15">
      <c r="A430" s="186"/>
      <c r="B430" s="179"/>
      <c r="C430" s="176"/>
      <c r="D430" s="176"/>
      <c r="E430" s="177"/>
      <c r="F430" s="178"/>
      <c r="G430" s="177"/>
      <c r="H430" s="177"/>
      <c r="I430" s="179"/>
      <c r="J430" s="176"/>
      <c r="K430" s="194">
        <f>IF(A430="","",Header!C$6*(A430-1)+K$5)</f>
      </c>
      <c r="Q430" s="243">
        <f t="shared" si="26"/>
      </c>
      <c r="R430" s="239" t="e">
        <f>#REF!</f>
        <v>#REF!</v>
      </c>
      <c r="S430" s="235">
        <f t="shared" si="27"/>
        <v>1</v>
      </c>
      <c r="T430" s="245">
        <f t="shared" si="28"/>
      </c>
    </row>
    <row r="431" spans="1:20" ht="15">
      <c r="A431" s="187"/>
      <c r="B431" s="181"/>
      <c r="C431" s="181"/>
      <c r="D431" s="181"/>
      <c r="E431" s="182"/>
      <c r="F431" s="182"/>
      <c r="G431" s="182"/>
      <c r="H431" s="182"/>
      <c r="I431" s="181"/>
      <c r="J431" s="188"/>
      <c r="K431" s="194">
        <f>IF(A431="","",Header!C$6*(A431-1)+K$5)</f>
      </c>
      <c r="Q431" s="243">
        <f t="shared" si="26"/>
      </c>
      <c r="R431" s="239" t="e">
        <f>#REF!</f>
        <v>#REF!</v>
      </c>
      <c r="S431" s="235">
        <f t="shared" si="27"/>
        <v>1</v>
      </c>
      <c r="T431" s="245">
        <f t="shared" si="28"/>
      </c>
    </row>
    <row r="432" spans="1:20" ht="15">
      <c r="A432" s="186"/>
      <c r="B432" s="179"/>
      <c r="C432" s="176"/>
      <c r="D432" s="176"/>
      <c r="E432" s="177"/>
      <c r="F432" s="178"/>
      <c r="G432" s="177"/>
      <c r="H432" s="177"/>
      <c r="I432" s="179"/>
      <c r="J432" s="176"/>
      <c r="K432" s="194">
        <f>IF(A432="","",Header!C$6*(A432-1)+K$5)</f>
      </c>
      <c r="Q432" s="243">
        <f t="shared" si="26"/>
      </c>
      <c r="R432" s="239" t="e">
        <f>#REF!</f>
        <v>#REF!</v>
      </c>
      <c r="S432" s="235">
        <f t="shared" si="27"/>
        <v>1</v>
      </c>
      <c r="T432" s="245">
        <f t="shared" si="28"/>
      </c>
    </row>
    <row r="433" spans="1:20" ht="15">
      <c r="A433" s="187"/>
      <c r="B433" s="181"/>
      <c r="C433" s="181"/>
      <c r="D433" s="181"/>
      <c r="E433" s="182"/>
      <c r="F433" s="182"/>
      <c r="G433" s="182"/>
      <c r="H433" s="182"/>
      <c r="I433" s="181"/>
      <c r="J433" s="188"/>
      <c r="K433" s="194">
        <f>IF(A433="","",Header!C$6*(A433-1)+K$5)</f>
      </c>
      <c r="Q433" s="243">
        <f t="shared" si="26"/>
      </c>
      <c r="R433" s="239" t="e">
        <f>#REF!</f>
        <v>#REF!</v>
      </c>
      <c r="S433" s="235">
        <f t="shared" si="27"/>
        <v>1</v>
      </c>
      <c r="T433" s="245">
        <f t="shared" si="28"/>
      </c>
    </row>
    <row r="434" spans="1:20" ht="15">
      <c r="A434" s="186"/>
      <c r="B434" s="179"/>
      <c r="C434" s="176"/>
      <c r="D434" s="176"/>
      <c r="E434" s="177"/>
      <c r="F434" s="178"/>
      <c r="G434" s="177"/>
      <c r="H434" s="177"/>
      <c r="I434" s="179"/>
      <c r="J434" s="176"/>
      <c r="K434" s="194">
        <f>IF(A434="","",Header!C$6*(A434-1)+K$5)</f>
      </c>
      <c r="Q434" s="243">
        <f t="shared" si="26"/>
      </c>
      <c r="R434" s="239" t="e">
        <f>#REF!</f>
        <v>#REF!</v>
      </c>
      <c r="S434" s="235">
        <f t="shared" si="27"/>
        <v>1</v>
      </c>
      <c r="T434" s="245">
        <f t="shared" si="28"/>
      </c>
    </row>
    <row r="435" spans="1:20" ht="15">
      <c r="A435" s="187"/>
      <c r="B435" s="181"/>
      <c r="C435" s="181"/>
      <c r="D435" s="181"/>
      <c r="E435" s="182"/>
      <c r="F435" s="182"/>
      <c r="G435" s="182"/>
      <c r="H435" s="182"/>
      <c r="I435" s="181"/>
      <c r="J435" s="188"/>
      <c r="K435" s="194">
        <f>IF(A435="","",Header!C$6*(A435-1)+K$5)</f>
      </c>
      <c r="Q435" s="243">
        <f t="shared" si="26"/>
      </c>
      <c r="R435" s="239" t="e">
        <f>#REF!</f>
        <v>#REF!</v>
      </c>
      <c r="S435" s="235">
        <f t="shared" si="27"/>
        <v>1</v>
      </c>
      <c r="T435" s="245">
        <f t="shared" si="28"/>
      </c>
    </row>
    <row r="436" spans="1:20" ht="15">
      <c r="A436" s="186"/>
      <c r="B436" s="179"/>
      <c r="C436" s="176"/>
      <c r="D436" s="176"/>
      <c r="E436" s="177"/>
      <c r="F436" s="178"/>
      <c r="G436" s="177"/>
      <c r="H436" s="177"/>
      <c r="I436" s="179"/>
      <c r="J436" s="176"/>
      <c r="K436" s="194">
        <f>IF(A436="","",Header!C$6*(A436-1)+K$5)</f>
      </c>
      <c r="Q436" s="243">
        <f t="shared" si="26"/>
      </c>
      <c r="R436" s="239" t="e">
        <f>#REF!</f>
        <v>#REF!</v>
      </c>
      <c r="S436" s="235">
        <f t="shared" si="27"/>
        <v>1</v>
      </c>
      <c r="T436" s="245">
        <f t="shared" si="28"/>
      </c>
    </row>
    <row r="437" spans="1:20" ht="15">
      <c r="A437" s="187"/>
      <c r="B437" s="181"/>
      <c r="C437" s="181"/>
      <c r="D437" s="181"/>
      <c r="E437" s="182"/>
      <c r="F437" s="182"/>
      <c r="G437" s="182"/>
      <c r="H437" s="182"/>
      <c r="I437" s="181"/>
      <c r="J437" s="188"/>
      <c r="K437" s="194">
        <f>IF(A437="","",Header!C$6*(A437-1)+K$5)</f>
      </c>
      <c r="Q437" s="243">
        <f t="shared" si="26"/>
      </c>
      <c r="R437" s="239" t="e">
        <f>#REF!</f>
        <v>#REF!</v>
      </c>
      <c r="S437" s="235">
        <f t="shared" si="27"/>
        <v>1</v>
      </c>
      <c r="T437" s="245">
        <f t="shared" si="28"/>
      </c>
    </row>
    <row r="438" spans="1:20" ht="15">
      <c r="A438" s="186"/>
      <c r="B438" s="179"/>
      <c r="C438" s="176"/>
      <c r="D438" s="176"/>
      <c r="E438" s="177"/>
      <c r="F438" s="178"/>
      <c r="G438" s="177"/>
      <c r="H438" s="177"/>
      <c r="I438" s="179"/>
      <c r="J438" s="176"/>
      <c r="K438" s="194">
        <f>IF(A438="","",Header!C$6*(A438-1)+K$5)</f>
      </c>
      <c r="Q438" s="243">
        <f t="shared" si="26"/>
      </c>
      <c r="R438" s="239" t="e">
        <f>#REF!</f>
        <v>#REF!</v>
      </c>
      <c r="S438" s="235">
        <f t="shared" si="27"/>
        <v>1</v>
      </c>
      <c r="T438" s="245">
        <f t="shared" si="28"/>
      </c>
    </row>
    <row r="439" spans="1:20" ht="15">
      <c r="A439" s="187"/>
      <c r="B439" s="181"/>
      <c r="C439" s="181"/>
      <c r="D439" s="181"/>
      <c r="E439" s="182"/>
      <c r="F439" s="182"/>
      <c r="G439" s="182"/>
      <c r="H439" s="182"/>
      <c r="I439" s="181"/>
      <c r="J439" s="188"/>
      <c r="K439" s="194">
        <f>IF(A439="","",Header!C$6*(A439-1)+K$5)</f>
      </c>
      <c r="Q439" s="243">
        <f t="shared" si="26"/>
      </c>
      <c r="R439" s="239" t="e">
        <f>#REF!</f>
        <v>#REF!</v>
      </c>
      <c r="S439" s="235">
        <f t="shared" si="27"/>
        <v>1</v>
      </c>
      <c r="T439" s="245">
        <f t="shared" si="28"/>
      </c>
    </row>
    <row r="440" spans="1:20" ht="15">
      <c r="A440" s="186"/>
      <c r="B440" s="179"/>
      <c r="C440" s="176"/>
      <c r="D440" s="176"/>
      <c r="E440" s="177"/>
      <c r="F440" s="178"/>
      <c r="G440" s="177"/>
      <c r="H440" s="177"/>
      <c r="I440" s="179"/>
      <c r="J440" s="176"/>
      <c r="K440" s="194">
        <f>IF(A440="","",Header!C$6*(A440-1)+K$5)</f>
      </c>
      <c r="Q440" s="243">
        <f t="shared" si="26"/>
      </c>
      <c r="R440" s="239" t="e">
        <f>#REF!</f>
        <v>#REF!</v>
      </c>
      <c r="S440" s="235">
        <f t="shared" si="27"/>
        <v>1</v>
      </c>
      <c r="T440" s="245">
        <f t="shared" si="28"/>
      </c>
    </row>
    <row r="441" spans="1:20" ht="15">
      <c r="A441" s="187"/>
      <c r="B441" s="181"/>
      <c r="C441" s="181"/>
      <c r="D441" s="181"/>
      <c r="E441" s="182"/>
      <c r="F441" s="182"/>
      <c r="G441" s="182"/>
      <c r="H441" s="182"/>
      <c r="I441" s="181"/>
      <c r="J441" s="188"/>
      <c r="K441" s="194">
        <f>IF(A441="","",Header!C$6*(A441-1)+K$5)</f>
      </c>
      <c r="Q441" s="243">
        <f t="shared" si="26"/>
      </c>
      <c r="R441" s="239" t="e">
        <f>#REF!</f>
        <v>#REF!</v>
      </c>
      <c r="S441" s="235">
        <f t="shared" si="27"/>
        <v>1</v>
      </c>
      <c r="T441" s="245">
        <f t="shared" si="28"/>
      </c>
    </row>
    <row r="442" spans="1:20" ht="15">
      <c r="A442" s="186"/>
      <c r="B442" s="179"/>
      <c r="C442" s="176"/>
      <c r="D442" s="176"/>
      <c r="E442" s="177"/>
      <c r="F442" s="178"/>
      <c r="G442" s="177"/>
      <c r="H442" s="177"/>
      <c r="I442" s="179"/>
      <c r="J442" s="176"/>
      <c r="K442" s="194">
        <f>IF(A442="","",Header!C$6*(A442-1)+K$5)</f>
      </c>
      <c r="Q442" s="243">
        <f t="shared" si="26"/>
      </c>
      <c r="R442" s="239" t="e">
        <f>#REF!</f>
        <v>#REF!</v>
      </c>
      <c r="S442" s="235">
        <f t="shared" si="27"/>
        <v>1</v>
      </c>
      <c r="T442" s="245">
        <f t="shared" si="28"/>
      </c>
    </row>
    <row r="443" spans="1:20" ht="15">
      <c r="A443" s="187"/>
      <c r="B443" s="181"/>
      <c r="C443" s="181"/>
      <c r="D443" s="181"/>
      <c r="E443" s="182"/>
      <c r="F443" s="182"/>
      <c r="G443" s="182"/>
      <c r="H443" s="182"/>
      <c r="I443" s="181"/>
      <c r="J443" s="188"/>
      <c r="K443" s="194">
        <f>IF(A443="","",Header!C$6*(A443-1)+K$5)</f>
      </c>
      <c r="Q443" s="243">
        <f t="shared" si="26"/>
      </c>
      <c r="R443" s="239" t="e">
        <f>#REF!</f>
        <v>#REF!</v>
      </c>
      <c r="S443" s="235">
        <f t="shared" si="27"/>
        <v>1</v>
      </c>
      <c r="T443" s="245">
        <f t="shared" si="28"/>
      </c>
    </row>
    <row r="444" spans="1:20" ht="15">
      <c r="A444" s="186"/>
      <c r="B444" s="179"/>
      <c r="C444" s="176"/>
      <c r="D444" s="176"/>
      <c r="E444" s="177"/>
      <c r="F444" s="178"/>
      <c r="G444" s="177"/>
      <c r="H444" s="177"/>
      <c r="I444" s="179"/>
      <c r="J444" s="176"/>
      <c r="K444" s="194">
        <f>IF(A444="","",Header!C$6*(A444-1)+K$5)</f>
      </c>
      <c r="Q444" s="243">
        <f t="shared" si="26"/>
      </c>
      <c r="R444" s="239" t="e">
        <f>#REF!</f>
        <v>#REF!</v>
      </c>
      <c r="S444" s="235">
        <f t="shared" si="27"/>
        <v>1</v>
      </c>
      <c r="T444" s="245">
        <f t="shared" si="28"/>
      </c>
    </row>
    <row r="445" spans="1:20" ht="15">
      <c r="A445" s="187"/>
      <c r="B445" s="181"/>
      <c r="C445" s="181"/>
      <c r="D445" s="181"/>
      <c r="E445" s="182"/>
      <c r="F445" s="182"/>
      <c r="G445" s="182"/>
      <c r="H445" s="182"/>
      <c r="I445" s="181"/>
      <c r="J445" s="188"/>
      <c r="K445" s="194">
        <f>IF(A445="","",Header!C$6*(A445-1)+K$5)</f>
      </c>
      <c r="Q445" s="243">
        <f t="shared" si="26"/>
      </c>
      <c r="R445" s="239" t="e">
        <f>#REF!</f>
        <v>#REF!</v>
      </c>
      <c r="S445" s="235">
        <f t="shared" si="27"/>
        <v>1</v>
      </c>
      <c r="T445" s="245">
        <f t="shared" si="28"/>
      </c>
    </row>
    <row r="446" spans="1:20" ht="15">
      <c r="A446" s="186"/>
      <c r="B446" s="179"/>
      <c r="C446" s="176"/>
      <c r="D446" s="176"/>
      <c r="E446" s="177"/>
      <c r="F446" s="178"/>
      <c r="G446" s="177"/>
      <c r="H446" s="177"/>
      <c r="I446" s="179"/>
      <c r="J446" s="176"/>
      <c r="K446" s="194">
        <f>IF(A446="","",Header!C$6*(A446-1)+K$5)</f>
      </c>
      <c r="Q446" s="243">
        <f t="shared" si="26"/>
      </c>
      <c r="R446" s="239" t="e">
        <f>#REF!</f>
        <v>#REF!</v>
      </c>
      <c r="S446" s="235">
        <f t="shared" si="27"/>
        <v>1</v>
      </c>
      <c r="T446" s="245">
        <f t="shared" si="28"/>
      </c>
    </row>
    <row r="447" spans="1:20" ht="15">
      <c r="A447" s="187"/>
      <c r="B447" s="181"/>
      <c r="C447" s="181"/>
      <c r="D447" s="181"/>
      <c r="E447" s="182"/>
      <c r="F447" s="182"/>
      <c r="G447" s="182"/>
      <c r="H447" s="182"/>
      <c r="I447" s="181"/>
      <c r="J447" s="188"/>
      <c r="K447" s="194">
        <f>IF(A447="","",Header!C$6*(A447-1)+K$5)</f>
      </c>
      <c r="Q447" s="243">
        <f t="shared" si="26"/>
      </c>
      <c r="R447" s="239" t="e">
        <f>#REF!</f>
        <v>#REF!</v>
      </c>
      <c r="S447" s="235">
        <f t="shared" si="27"/>
        <v>1</v>
      </c>
      <c r="T447" s="245">
        <f t="shared" si="28"/>
      </c>
    </row>
    <row r="448" spans="1:20" ht="15">
      <c r="A448" s="186"/>
      <c r="B448" s="179"/>
      <c r="C448" s="176"/>
      <c r="D448" s="176"/>
      <c r="E448" s="177"/>
      <c r="F448" s="178"/>
      <c r="G448" s="177"/>
      <c r="H448" s="177"/>
      <c r="I448" s="179"/>
      <c r="J448" s="176"/>
      <c r="K448" s="194">
        <f>IF(A448="","",Header!C$6*(A448-1)+K$5)</f>
      </c>
      <c r="Q448" s="243">
        <f t="shared" si="26"/>
      </c>
      <c r="R448" s="239" t="e">
        <f>#REF!</f>
        <v>#REF!</v>
      </c>
      <c r="S448" s="235">
        <f t="shared" si="27"/>
        <v>1</v>
      </c>
      <c r="T448" s="245">
        <f t="shared" si="28"/>
      </c>
    </row>
    <row r="449" spans="1:20" ht="15">
      <c r="A449" s="187"/>
      <c r="B449" s="181"/>
      <c r="C449" s="181"/>
      <c r="D449" s="181"/>
      <c r="E449" s="182"/>
      <c r="F449" s="182"/>
      <c r="G449" s="182"/>
      <c r="H449" s="182"/>
      <c r="I449" s="181"/>
      <c r="J449" s="188"/>
      <c r="K449" s="194">
        <f>IF(A449="","",Header!C$6*(A449-1)+K$5)</f>
      </c>
      <c r="Q449" s="243">
        <f t="shared" si="26"/>
      </c>
      <c r="R449" s="239" t="e">
        <f>#REF!</f>
        <v>#REF!</v>
      </c>
      <c r="S449" s="235">
        <f t="shared" si="27"/>
        <v>1</v>
      </c>
      <c r="T449" s="245">
        <f t="shared" si="28"/>
      </c>
    </row>
    <row r="450" spans="1:20" ht="15">
      <c r="A450" s="186"/>
      <c r="B450" s="179"/>
      <c r="C450" s="176"/>
      <c r="D450" s="176"/>
      <c r="E450" s="177"/>
      <c r="F450" s="178"/>
      <c r="G450" s="177"/>
      <c r="H450" s="177"/>
      <c r="I450" s="179"/>
      <c r="J450" s="176"/>
      <c r="K450" s="194">
        <f>IF(A450="","",Header!C$6*(A450-1)+K$5)</f>
      </c>
      <c r="Q450" s="243">
        <f t="shared" si="26"/>
      </c>
      <c r="R450" s="239" t="e">
        <f>#REF!</f>
        <v>#REF!</v>
      </c>
      <c r="S450" s="235">
        <f t="shared" si="27"/>
        <v>1</v>
      </c>
      <c r="T450" s="245">
        <f t="shared" si="28"/>
      </c>
    </row>
    <row r="451" spans="1:20" ht="15">
      <c r="A451" s="187"/>
      <c r="B451" s="181"/>
      <c r="C451" s="181"/>
      <c r="D451" s="181"/>
      <c r="E451" s="182"/>
      <c r="F451" s="182"/>
      <c r="G451" s="182"/>
      <c r="H451" s="182"/>
      <c r="I451" s="181"/>
      <c r="J451" s="188"/>
      <c r="K451" s="194">
        <f>IF(A451="","",Header!C$6*(A451-1)+K$5)</f>
      </c>
      <c r="Q451" s="243">
        <f t="shared" si="26"/>
      </c>
      <c r="R451" s="239" t="e">
        <f>#REF!</f>
        <v>#REF!</v>
      </c>
      <c r="S451" s="235">
        <f t="shared" si="27"/>
        <v>1</v>
      </c>
      <c r="T451" s="245">
        <f t="shared" si="28"/>
      </c>
    </row>
    <row r="452" spans="1:20" ht="15">
      <c r="A452" s="186"/>
      <c r="B452" s="179"/>
      <c r="C452" s="176"/>
      <c r="D452" s="176"/>
      <c r="E452" s="177"/>
      <c r="F452" s="178"/>
      <c r="G452" s="177"/>
      <c r="H452" s="177"/>
      <c r="I452" s="179"/>
      <c r="J452" s="176"/>
      <c r="K452" s="194">
        <f>IF(A452="","",Header!C$6*(A452-1)+K$5)</f>
      </c>
      <c r="Q452" s="243">
        <f t="shared" si="26"/>
      </c>
      <c r="R452" s="239" t="e">
        <f>#REF!</f>
        <v>#REF!</v>
      </c>
      <c r="S452" s="235">
        <f t="shared" si="27"/>
        <v>1</v>
      </c>
      <c r="T452" s="245">
        <f t="shared" si="28"/>
      </c>
    </row>
    <row r="453" spans="1:20" ht="15">
      <c r="A453" s="187"/>
      <c r="B453" s="181"/>
      <c r="C453" s="181"/>
      <c r="D453" s="181"/>
      <c r="E453" s="182"/>
      <c r="F453" s="182"/>
      <c r="G453" s="182"/>
      <c r="H453" s="182"/>
      <c r="I453" s="181"/>
      <c r="J453" s="188"/>
      <c r="K453" s="194">
        <f>IF(A453="","",Header!C$6*(A453-1)+K$5)</f>
      </c>
      <c r="Q453" s="243">
        <f aca="true" t="shared" si="29" ref="Q453:Q503">IF(A453="","",A453)</f>
      </c>
      <c r="R453" s="239" t="e">
        <f>#REF!</f>
        <v>#REF!</v>
      </c>
      <c r="S453" s="235">
        <f t="shared" si="27"/>
        <v>1</v>
      </c>
      <c r="T453" s="245">
        <f t="shared" si="28"/>
      </c>
    </row>
    <row r="454" spans="1:20" ht="15">
      <c r="A454" s="186"/>
      <c r="B454" s="179"/>
      <c r="C454" s="176"/>
      <c r="D454" s="176"/>
      <c r="E454" s="177"/>
      <c r="F454" s="178"/>
      <c r="G454" s="177"/>
      <c r="H454" s="177"/>
      <c r="I454" s="179"/>
      <c r="J454" s="176"/>
      <c r="K454" s="194">
        <f>IF(A454="","",Header!C$6*(A454-1)+K$5)</f>
      </c>
      <c r="Q454" s="243">
        <f t="shared" si="29"/>
      </c>
      <c r="R454" s="239" t="e">
        <f>#REF!</f>
        <v>#REF!</v>
      </c>
      <c r="S454" s="235">
        <f aca="true" t="shared" si="30" ref="S454:S503">IF(A454&gt;A453,A454,S453)</f>
        <v>1</v>
      </c>
      <c r="T454" s="245">
        <f aca="true" t="shared" si="31" ref="T454:T503">IF(Q454&lt;&gt;"",SUMIF(S$1:S$65536,Q454,R$1:R$65536),"")</f>
      </c>
    </row>
    <row r="455" spans="1:20" ht="15">
      <c r="A455" s="187"/>
      <c r="B455" s="181"/>
      <c r="C455" s="181"/>
      <c r="D455" s="181"/>
      <c r="E455" s="182"/>
      <c r="F455" s="182"/>
      <c r="G455" s="182"/>
      <c r="H455" s="182"/>
      <c r="I455" s="181"/>
      <c r="J455" s="188"/>
      <c r="K455" s="194">
        <f>IF(A455="","",Header!C$6*(A455-1)+K$5)</f>
      </c>
      <c r="Q455" s="243">
        <f t="shared" si="29"/>
      </c>
      <c r="R455" s="239" t="e">
        <f>#REF!</f>
        <v>#REF!</v>
      </c>
      <c r="S455" s="235">
        <f t="shared" si="30"/>
        <v>1</v>
      </c>
      <c r="T455" s="245">
        <f t="shared" si="31"/>
      </c>
    </row>
    <row r="456" spans="1:20" ht="15">
      <c r="A456" s="186"/>
      <c r="B456" s="179"/>
      <c r="C456" s="176"/>
      <c r="D456" s="176"/>
      <c r="E456" s="177"/>
      <c r="F456" s="178"/>
      <c r="G456" s="177"/>
      <c r="H456" s="177"/>
      <c r="I456" s="179"/>
      <c r="J456" s="176"/>
      <c r="K456" s="194">
        <f>IF(A456="","",Header!C$6*(A456-1)+K$5)</f>
      </c>
      <c r="Q456" s="243">
        <f t="shared" si="29"/>
      </c>
      <c r="R456" s="239" t="e">
        <f>#REF!</f>
        <v>#REF!</v>
      </c>
      <c r="S456" s="235">
        <f t="shared" si="30"/>
        <v>1</v>
      </c>
      <c r="T456" s="245">
        <f t="shared" si="31"/>
      </c>
    </row>
    <row r="457" spans="1:20" ht="15">
      <c r="A457" s="187"/>
      <c r="B457" s="181"/>
      <c r="C457" s="181"/>
      <c r="D457" s="181"/>
      <c r="E457" s="182"/>
      <c r="F457" s="182"/>
      <c r="G457" s="182"/>
      <c r="H457" s="182"/>
      <c r="I457" s="181"/>
      <c r="J457" s="188"/>
      <c r="K457" s="194">
        <f>IF(A457="","",Header!C$6*(A457-1)+K$5)</f>
      </c>
      <c r="Q457" s="243">
        <f t="shared" si="29"/>
      </c>
      <c r="R457" s="239" t="e">
        <f>#REF!</f>
        <v>#REF!</v>
      </c>
      <c r="S457" s="235">
        <f t="shared" si="30"/>
        <v>1</v>
      </c>
      <c r="T457" s="245">
        <f t="shared" si="31"/>
      </c>
    </row>
    <row r="458" spans="1:20" ht="15">
      <c r="A458" s="186"/>
      <c r="B458" s="179"/>
      <c r="C458" s="176"/>
      <c r="D458" s="176"/>
      <c r="E458" s="177"/>
      <c r="F458" s="178"/>
      <c r="G458" s="177"/>
      <c r="H458" s="177"/>
      <c r="I458" s="179"/>
      <c r="J458" s="176"/>
      <c r="K458" s="194">
        <f>IF(A458="","",Header!C$6*(A458-1)+K$5)</f>
      </c>
      <c r="Q458" s="243">
        <f t="shared" si="29"/>
      </c>
      <c r="R458" s="239" t="e">
        <f>#REF!</f>
        <v>#REF!</v>
      </c>
      <c r="S458" s="235">
        <f t="shared" si="30"/>
        <v>1</v>
      </c>
      <c r="T458" s="245">
        <f t="shared" si="31"/>
      </c>
    </row>
    <row r="459" spans="1:20" ht="15">
      <c r="A459" s="187"/>
      <c r="B459" s="181"/>
      <c r="C459" s="181"/>
      <c r="D459" s="181"/>
      <c r="E459" s="182"/>
      <c r="F459" s="182"/>
      <c r="G459" s="182"/>
      <c r="H459" s="182"/>
      <c r="I459" s="181"/>
      <c r="J459" s="188"/>
      <c r="K459" s="194">
        <f>IF(A459="","",Header!C$6*(A459-1)+K$5)</f>
      </c>
      <c r="Q459" s="243">
        <f t="shared" si="29"/>
      </c>
      <c r="R459" s="239" t="e">
        <f>#REF!</f>
        <v>#REF!</v>
      </c>
      <c r="S459" s="235">
        <f t="shared" si="30"/>
        <v>1</v>
      </c>
      <c r="T459" s="245">
        <f t="shared" si="31"/>
      </c>
    </row>
    <row r="460" spans="1:20" ht="15">
      <c r="A460" s="186"/>
      <c r="B460" s="179"/>
      <c r="C460" s="176"/>
      <c r="D460" s="176"/>
      <c r="E460" s="177"/>
      <c r="F460" s="178"/>
      <c r="G460" s="177"/>
      <c r="H460" s="177"/>
      <c r="I460" s="179"/>
      <c r="J460" s="176"/>
      <c r="K460" s="194">
        <f>IF(A460="","",Header!C$6*(A460-1)+K$5)</f>
      </c>
      <c r="Q460" s="243">
        <f t="shared" si="29"/>
      </c>
      <c r="R460" s="239" t="e">
        <f>#REF!</f>
        <v>#REF!</v>
      </c>
      <c r="S460" s="235">
        <f t="shared" si="30"/>
        <v>1</v>
      </c>
      <c r="T460" s="245">
        <f t="shared" si="31"/>
      </c>
    </row>
    <row r="461" spans="1:20" ht="15">
      <c r="A461" s="187"/>
      <c r="B461" s="181"/>
      <c r="C461" s="181"/>
      <c r="D461" s="181"/>
      <c r="E461" s="182"/>
      <c r="F461" s="182"/>
      <c r="G461" s="182"/>
      <c r="H461" s="182"/>
      <c r="I461" s="181"/>
      <c r="J461" s="188"/>
      <c r="K461" s="194">
        <f>IF(A461="","",Header!C$6*(A461-1)+K$5)</f>
      </c>
      <c r="Q461" s="243">
        <f t="shared" si="29"/>
      </c>
      <c r="R461" s="239" t="e">
        <f>#REF!</f>
        <v>#REF!</v>
      </c>
      <c r="S461" s="235">
        <f t="shared" si="30"/>
        <v>1</v>
      </c>
      <c r="T461" s="245">
        <f t="shared" si="31"/>
      </c>
    </row>
    <row r="462" spans="1:20" ht="15">
      <c r="A462" s="186"/>
      <c r="B462" s="179"/>
      <c r="C462" s="176"/>
      <c r="D462" s="176"/>
      <c r="E462" s="177"/>
      <c r="F462" s="178"/>
      <c r="G462" s="177"/>
      <c r="H462" s="177"/>
      <c r="I462" s="179"/>
      <c r="J462" s="176"/>
      <c r="K462" s="194">
        <f>IF(A462="","",Header!C$6*(A462-1)+K$5)</f>
      </c>
      <c r="Q462" s="243">
        <f t="shared" si="29"/>
      </c>
      <c r="R462" s="239" t="e">
        <f>#REF!</f>
        <v>#REF!</v>
      </c>
      <c r="S462" s="235">
        <f t="shared" si="30"/>
        <v>1</v>
      </c>
      <c r="T462" s="245">
        <f t="shared" si="31"/>
      </c>
    </row>
    <row r="463" spans="1:20" ht="15">
      <c r="A463" s="187"/>
      <c r="B463" s="181"/>
      <c r="C463" s="181"/>
      <c r="D463" s="181"/>
      <c r="E463" s="182"/>
      <c r="F463" s="182"/>
      <c r="G463" s="182"/>
      <c r="H463" s="182"/>
      <c r="I463" s="181"/>
      <c r="J463" s="188"/>
      <c r="K463" s="194">
        <f>IF(A463="","",Header!C$6*(A463-1)+K$5)</f>
      </c>
      <c r="Q463" s="243">
        <f t="shared" si="29"/>
      </c>
      <c r="R463" s="239" t="e">
        <f>#REF!</f>
        <v>#REF!</v>
      </c>
      <c r="S463" s="235">
        <f t="shared" si="30"/>
        <v>1</v>
      </c>
      <c r="T463" s="245">
        <f t="shared" si="31"/>
      </c>
    </row>
    <row r="464" spans="1:20" ht="15">
      <c r="A464" s="186"/>
      <c r="B464" s="179"/>
      <c r="C464" s="176"/>
      <c r="D464" s="176"/>
      <c r="E464" s="177"/>
      <c r="F464" s="178"/>
      <c r="G464" s="177"/>
      <c r="H464" s="177"/>
      <c r="I464" s="179"/>
      <c r="J464" s="176"/>
      <c r="K464" s="194">
        <f>IF(A464="","",Header!C$6*(A464-1)+K$5)</f>
      </c>
      <c r="Q464" s="243">
        <f t="shared" si="29"/>
      </c>
      <c r="R464" s="239" t="e">
        <f>#REF!</f>
        <v>#REF!</v>
      </c>
      <c r="S464" s="235">
        <f t="shared" si="30"/>
        <v>1</v>
      </c>
      <c r="T464" s="245">
        <f t="shared" si="31"/>
      </c>
    </row>
    <row r="465" spans="1:20" ht="15">
      <c r="A465" s="187"/>
      <c r="B465" s="181"/>
      <c r="C465" s="181"/>
      <c r="D465" s="181"/>
      <c r="E465" s="182"/>
      <c r="F465" s="182"/>
      <c r="G465" s="182"/>
      <c r="H465" s="182"/>
      <c r="I465" s="181"/>
      <c r="J465" s="188"/>
      <c r="K465" s="194">
        <f>IF(A465="","",Header!C$6*(A465-1)+K$5)</f>
      </c>
      <c r="Q465" s="243">
        <f t="shared" si="29"/>
      </c>
      <c r="R465" s="239" t="e">
        <f>#REF!</f>
        <v>#REF!</v>
      </c>
      <c r="S465" s="235">
        <f t="shared" si="30"/>
        <v>1</v>
      </c>
      <c r="T465" s="245">
        <f t="shared" si="31"/>
      </c>
    </row>
    <row r="466" spans="1:20" ht="15">
      <c r="A466" s="186"/>
      <c r="B466" s="179"/>
      <c r="C466" s="176"/>
      <c r="D466" s="176"/>
      <c r="E466" s="177"/>
      <c r="F466" s="178"/>
      <c r="G466" s="177"/>
      <c r="H466" s="177"/>
      <c r="I466" s="179"/>
      <c r="J466" s="176"/>
      <c r="K466" s="194">
        <f>IF(A466="","",Header!C$6*(A466-1)+K$5)</f>
      </c>
      <c r="Q466" s="243">
        <f t="shared" si="29"/>
      </c>
      <c r="R466" s="239" t="e">
        <f>#REF!</f>
        <v>#REF!</v>
      </c>
      <c r="S466" s="235">
        <f t="shared" si="30"/>
        <v>1</v>
      </c>
      <c r="T466" s="245">
        <f t="shared" si="31"/>
      </c>
    </row>
    <row r="467" spans="1:20" ht="15">
      <c r="A467" s="187"/>
      <c r="B467" s="181"/>
      <c r="C467" s="181"/>
      <c r="D467" s="181"/>
      <c r="E467" s="182"/>
      <c r="F467" s="182"/>
      <c r="G467" s="182"/>
      <c r="H467" s="182"/>
      <c r="I467" s="181"/>
      <c r="J467" s="188"/>
      <c r="K467" s="194">
        <f>IF(A467="","",Header!C$6*(A467-1)+K$5)</f>
      </c>
      <c r="Q467" s="243">
        <f t="shared" si="29"/>
      </c>
      <c r="R467" s="239" t="e">
        <f>#REF!</f>
        <v>#REF!</v>
      </c>
      <c r="S467" s="235">
        <f t="shared" si="30"/>
        <v>1</v>
      </c>
      <c r="T467" s="245">
        <f t="shared" si="31"/>
      </c>
    </row>
    <row r="468" spans="1:20" ht="15">
      <c r="A468" s="186"/>
      <c r="B468" s="179"/>
      <c r="C468" s="176"/>
      <c r="D468" s="176"/>
      <c r="E468" s="177"/>
      <c r="F468" s="178"/>
      <c r="G468" s="177"/>
      <c r="H468" s="177"/>
      <c r="I468" s="179"/>
      <c r="J468" s="176"/>
      <c r="K468" s="194">
        <f>IF(A468="","",Header!C$6*(A468-1)+K$5)</f>
      </c>
      <c r="Q468" s="243">
        <f t="shared" si="29"/>
      </c>
      <c r="R468" s="239" t="e">
        <f>#REF!</f>
        <v>#REF!</v>
      </c>
      <c r="S468" s="235">
        <f t="shared" si="30"/>
        <v>1</v>
      </c>
      <c r="T468" s="245">
        <f t="shared" si="31"/>
      </c>
    </row>
    <row r="469" spans="1:20" ht="15">
      <c r="A469" s="187"/>
      <c r="B469" s="181"/>
      <c r="C469" s="181"/>
      <c r="D469" s="181"/>
      <c r="E469" s="182"/>
      <c r="F469" s="182"/>
      <c r="G469" s="182"/>
      <c r="H469" s="182"/>
      <c r="I469" s="181"/>
      <c r="J469" s="188"/>
      <c r="K469" s="194">
        <f>IF(A469="","",Header!C$6*(A469-1)+K$5)</f>
      </c>
      <c r="Q469" s="243">
        <f t="shared" si="29"/>
      </c>
      <c r="R469" s="239" t="e">
        <f>#REF!</f>
        <v>#REF!</v>
      </c>
      <c r="S469" s="235">
        <f t="shared" si="30"/>
        <v>1</v>
      </c>
      <c r="T469" s="245">
        <f t="shared" si="31"/>
      </c>
    </row>
    <row r="470" spans="1:20" ht="15">
      <c r="A470" s="186"/>
      <c r="B470" s="179"/>
      <c r="C470" s="176"/>
      <c r="D470" s="176"/>
      <c r="E470" s="177"/>
      <c r="F470" s="178"/>
      <c r="G470" s="177"/>
      <c r="H470" s="177"/>
      <c r="I470" s="179"/>
      <c r="J470" s="176"/>
      <c r="K470" s="194">
        <f>IF(A470="","",Header!C$6*(A470-1)+K$5)</f>
      </c>
      <c r="Q470" s="243">
        <f t="shared" si="29"/>
      </c>
      <c r="R470" s="239" t="e">
        <f>#REF!</f>
        <v>#REF!</v>
      </c>
      <c r="S470" s="235">
        <f t="shared" si="30"/>
        <v>1</v>
      </c>
      <c r="T470" s="245">
        <f t="shared" si="31"/>
      </c>
    </row>
    <row r="471" spans="1:20" ht="15">
      <c r="A471" s="187"/>
      <c r="B471" s="181"/>
      <c r="C471" s="181"/>
      <c r="D471" s="181"/>
      <c r="E471" s="182"/>
      <c r="F471" s="182"/>
      <c r="G471" s="182"/>
      <c r="H471" s="182"/>
      <c r="I471" s="181"/>
      <c r="J471" s="188"/>
      <c r="K471" s="194">
        <f>IF(A471="","",Header!C$6*(A471-1)+K$5)</f>
      </c>
      <c r="Q471" s="243">
        <f t="shared" si="29"/>
      </c>
      <c r="R471" s="239" t="e">
        <f>#REF!</f>
        <v>#REF!</v>
      </c>
      <c r="S471" s="235">
        <f t="shared" si="30"/>
        <v>1</v>
      </c>
      <c r="T471" s="245">
        <f t="shared" si="31"/>
      </c>
    </row>
    <row r="472" spans="1:20" ht="15">
      <c r="A472" s="186"/>
      <c r="B472" s="179"/>
      <c r="C472" s="176"/>
      <c r="D472" s="176"/>
      <c r="E472" s="177"/>
      <c r="F472" s="178"/>
      <c r="G472" s="177"/>
      <c r="H472" s="177"/>
      <c r="I472" s="179"/>
      <c r="J472" s="176"/>
      <c r="K472" s="194">
        <f>IF(A472="","",Header!C$6*(A472-1)+K$5)</f>
      </c>
      <c r="Q472" s="243">
        <f t="shared" si="29"/>
      </c>
      <c r="R472" s="239" t="e">
        <f>#REF!</f>
        <v>#REF!</v>
      </c>
      <c r="S472" s="235">
        <f t="shared" si="30"/>
        <v>1</v>
      </c>
      <c r="T472" s="245">
        <f t="shared" si="31"/>
      </c>
    </row>
    <row r="473" spans="1:20" ht="15">
      <c r="A473" s="187"/>
      <c r="B473" s="181"/>
      <c r="C473" s="181"/>
      <c r="D473" s="181"/>
      <c r="E473" s="182"/>
      <c r="F473" s="182"/>
      <c r="G473" s="182"/>
      <c r="H473" s="182"/>
      <c r="I473" s="181"/>
      <c r="J473" s="188"/>
      <c r="K473" s="194">
        <f>IF(A473="","",Header!C$6*(A473-1)+K$5)</f>
      </c>
      <c r="Q473" s="243">
        <f t="shared" si="29"/>
      </c>
      <c r="R473" s="239" t="e">
        <f>#REF!</f>
        <v>#REF!</v>
      </c>
      <c r="S473" s="235">
        <f t="shared" si="30"/>
        <v>1</v>
      </c>
      <c r="T473" s="245">
        <f t="shared" si="31"/>
      </c>
    </row>
    <row r="474" spans="1:20" ht="15">
      <c r="A474" s="186"/>
      <c r="B474" s="179"/>
      <c r="C474" s="176"/>
      <c r="D474" s="176"/>
      <c r="E474" s="177"/>
      <c r="F474" s="178"/>
      <c r="G474" s="177"/>
      <c r="H474" s="177"/>
      <c r="I474" s="179"/>
      <c r="J474" s="176"/>
      <c r="K474" s="194">
        <f>IF(A474="","",Header!C$6*(A474-1)+K$5)</f>
      </c>
      <c r="Q474" s="243">
        <f t="shared" si="29"/>
      </c>
      <c r="R474" s="239" t="e">
        <f>#REF!</f>
        <v>#REF!</v>
      </c>
      <c r="S474" s="235">
        <f t="shared" si="30"/>
        <v>1</v>
      </c>
      <c r="T474" s="245">
        <f t="shared" si="31"/>
      </c>
    </row>
    <row r="475" spans="1:20" ht="15">
      <c r="A475" s="187"/>
      <c r="B475" s="181"/>
      <c r="C475" s="181"/>
      <c r="D475" s="181"/>
      <c r="E475" s="182"/>
      <c r="F475" s="182"/>
      <c r="G475" s="182"/>
      <c r="H475" s="182"/>
      <c r="I475" s="181"/>
      <c r="J475" s="188"/>
      <c r="K475" s="194">
        <f>IF(A475="","",Header!C$6*(A475-1)+K$5)</f>
      </c>
      <c r="Q475" s="243">
        <f t="shared" si="29"/>
      </c>
      <c r="R475" s="239" t="e">
        <f>#REF!</f>
        <v>#REF!</v>
      </c>
      <c r="S475" s="235">
        <f t="shared" si="30"/>
        <v>1</v>
      </c>
      <c r="T475" s="245">
        <f t="shared" si="31"/>
      </c>
    </row>
    <row r="476" spans="1:20" ht="15">
      <c r="A476" s="186"/>
      <c r="B476" s="179"/>
      <c r="C476" s="176"/>
      <c r="D476" s="176"/>
      <c r="E476" s="177"/>
      <c r="F476" s="178"/>
      <c r="G476" s="177"/>
      <c r="H476" s="177"/>
      <c r="I476" s="179"/>
      <c r="J476" s="176"/>
      <c r="K476" s="194">
        <f>IF(A476="","",Header!C$6*(A476-1)+K$5)</f>
      </c>
      <c r="Q476" s="243">
        <f t="shared" si="29"/>
      </c>
      <c r="R476" s="239" t="e">
        <f>#REF!</f>
        <v>#REF!</v>
      </c>
      <c r="S476" s="235">
        <f t="shared" si="30"/>
        <v>1</v>
      </c>
      <c r="T476" s="245">
        <f t="shared" si="31"/>
      </c>
    </row>
    <row r="477" spans="1:20" ht="15">
      <c r="A477" s="187"/>
      <c r="B477" s="181"/>
      <c r="C477" s="181"/>
      <c r="D477" s="181"/>
      <c r="E477" s="182"/>
      <c r="F477" s="182"/>
      <c r="G477" s="182"/>
      <c r="H477" s="182"/>
      <c r="I477" s="181"/>
      <c r="J477" s="188"/>
      <c r="K477" s="194">
        <f>IF(A477="","",Header!C$6*(A477-1)+K$5)</f>
      </c>
      <c r="Q477" s="243">
        <f t="shared" si="29"/>
      </c>
      <c r="R477" s="239" t="e">
        <f>#REF!</f>
        <v>#REF!</v>
      </c>
      <c r="S477" s="235">
        <f t="shared" si="30"/>
        <v>1</v>
      </c>
      <c r="T477" s="245">
        <f t="shared" si="31"/>
      </c>
    </row>
    <row r="478" spans="1:20" ht="15">
      <c r="A478" s="186"/>
      <c r="B478" s="179"/>
      <c r="C478" s="176"/>
      <c r="D478" s="176"/>
      <c r="E478" s="177"/>
      <c r="F478" s="178"/>
      <c r="G478" s="177"/>
      <c r="H478" s="177"/>
      <c r="I478" s="179"/>
      <c r="J478" s="176"/>
      <c r="K478" s="194">
        <f>IF(A478="","",Header!C$6*(A478-1)+K$5)</f>
      </c>
      <c r="Q478" s="243">
        <f t="shared" si="29"/>
      </c>
      <c r="R478" s="239" t="e">
        <f>#REF!</f>
        <v>#REF!</v>
      </c>
      <c r="S478" s="235">
        <f t="shared" si="30"/>
        <v>1</v>
      </c>
      <c r="T478" s="245">
        <f t="shared" si="31"/>
      </c>
    </row>
    <row r="479" spans="1:20" ht="15">
      <c r="A479" s="187"/>
      <c r="B479" s="181"/>
      <c r="C479" s="181"/>
      <c r="D479" s="181"/>
      <c r="E479" s="182"/>
      <c r="F479" s="182"/>
      <c r="G479" s="182"/>
      <c r="H479" s="182"/>
      <c r="I479" s="181"/>
      <c r="J479" s="188"/>
      <c r="K479" s="194">
        <f>IF(A479="","",Header!C$6*(A479-1)+K$5)</f>
      </c>
      <c r="Q479" s="243">
        <f t="shared" si="29"/>
      </c>
      <c r="R479" s="239" t="e">
        <f>#REF!</f>
        <v>#REF!</v>
      </c>
      <c r="S479" s="235">
        <f t="shared" si="30"/>
        <v>1</v>
      </c>
      <c r="T479" s="245">
        <f t="shared" si="31"/>
      </c>
    </row>
    <row r="480" spans="1:20" ht="15">
      <c r="A480" s="186"/>
      <c r="B480" s="179"/>
      <c r="C480" s="176"/>
      <c r="D480" s="176"/>
      <c r="E480" s="177"/>
      <c r="F480" s="178"/>
      <c r="G480" s="177"/>
      <c r="H480" s="177"/>
      <c r="I480" s="179"/>
      <c r="J480" s="176"/>
      <c r="K480" s="194">
        <f>IF(A480="","",Header!C$6*(A480-1)+K$5)</f>
      </c>
      <c r="Q480" s="243">
        <f t="shared" si="29"/>
      </c>
      <c r="R480" s="239" t="e">
        <f>#REF!</f>
        <v>#REF!</v>
      </c>
      <c r="S480" s="235">
        <f t="shared" si="30"/>
        <v>1</v>
      </c>
      <c r="T480" s="245">
        <f t="shared" si="31"/>
      </c>
    </row>
    <row r="481" spans="1:20" ht="15">
      <c r="A481" s="187"/>
      <c r="B481" s="181"/>
      <c r="C481" s="181"/>
      <c r="D481" s="181"/>
      <c r="E481" s="182"/>
      <c r="F481" s="182"/>
      <c r="G481" s="182"/>
      <c r="H481" s="182"/>
      <c r="I481" s="181"/>
      <c r="J481" s="188"/>
      <c r="K481" s="194">
        <f>IF(A481="","",Header!C$6*(A481-1)+K$5)</f>
      </c>
      <c r="Q481" s="243">
        <f t="shared" si="29"/>
      </c>
      <c r="R481" s="239" t="e">
        <f>#REF!</f>
        <v>#REF!</v>
      </c>
      <c r="S481" s="235">
        <f t="shared" si="30"/>
        <v>1</v>
      </c>
      <c r="T481" s="245">
        <f t="shared" si="31"/>
      </c>
    </row>
    <row r="482" spans="1:20" ht="15">
      <c r="A482" s="186"/>
      <c r="B482" s="179"/>
      <c r="C482" s="176"/>
      <c r="D482" s="176"/>
      <c r="E482" s="177"/>
      <c r="F482" s="178"/>
      <c r="G482" s="177"/>
      <c r="H482" s="177"/>
      <c r="I482" s="179"/>
      <c r="J482" s="176"/>
      <c r="K482" s="194">
        <f>IF(A482="","",Header!C$6*(A482-1)+K$5)</f>
      </c>
      <c r="Q482" s="243">
        <f t="shared" si="29"/>
      </c>
      <c r="R482" s="239" t="e">
        <f>#REF!</f>
        <v>#REF!</v>
      </c>
      <c r="S482" s="235">
        <f t="shared" si="30"/>
        <v>1</v>
      </c>
      <c r="T482" s="245">
        <f t="shared" si="31"/>
      </c>
    </row>
    <row r="483" spans="1:20" ht="15">
      <c r="A483" s="187"/>
      <c r="B483" s="181"/>
      <c r="C483" s="181"/>
      <c r="D483" s="181"/>
      <c r="E483" s="182"/>
      <c r="F483" s="182"/>
      <c r="G483" s="182"/>
      <c r="H483" s="182"/>
      <c r="I483" s="181"/>
      <c r="J483" s="188"/>
      <c r="K483" s="194">
        <f>IF(A483="","",Header!C$6*(A483-1)+K$5)</f>
      </c>
      <c r="Q483" s="243">
        <f t="shared" si="29"/>
      </c>
      <c r="R483" s="239" t="e">
        <f>#REF!</f>
        <v>#REF!</v>
      </c>
      <c r="S483" s="235">
        <f t="shared" si="30"/>
        <v>1</v>
      </c>
      <c r="T483" s="245">
        <f t="shared" si="31"/>
      </c>
    </row>
    <row r="484" spans="1:20" ht="15">
      <c r="A484" s="186"/>
      <c r="B484" s="179"/>
      <c r="C484" s="176"/>
      <c r="D484" s="176"/>
      <c r="E484" s="177"/>
      <c r="F484" s="178"/>
      <c r="G484" s="177"/>
      <c r="H484" s="177"/>
      <c r="I484" s="179"/>
      <c r="J484" s="176"/>
      <c r="K484" s="194">
        <f>IF(A484="","",Header!C$6*(A484-1)+K$5)</f>
      </c>
      <c r="Q484" s="243">
        <f t="shared" si="29"/>
      </c>
      <c r="R484" s="239" t="e">
        <f>#REF!</f>
        <v>#REF!</v>
      </c>
      <c r="S484" s="235">
        <f t="shared" si="30"/>
        <v>1</v>
      </c>
      <c r="T484" s="245">
        <f t="shared" si="31"/>
      </c>
    </row>
    <row r="485" spans="1:20" ht="15">
      <c r="A485" s="187"/>
      <c r="B485" s="181"/>
      <c r="C485" s="181"/>
      <c r="D485" s="181"/>
      <c r="E485" s="182"/>
      <c r="F485" s="182"/>
      <c r="G485" s="182"/>
      <c r="H485" s="182"/>
      <c r="I485" s="181"/>
      <c r="J485" s="188"/>
      <c r="K485" s="194">
        <f>IF(A485="","",Header!C$6*(A485-1)+K$5)</f>
      </c>
      <c r="Q485" s="243">
        <f t="shared" si="29"/>
      </c>
      <c r="R485" s="239" t="e">
        <f>#REF!</f>
        <v>#REF!</v>
      </c>
      <c r="S485" s="235">
        <f t="shared" si="30"/>
        <v>1</v>
      </c>
      <c r="T485" s="245">
        <f t="shared" si="31"/>
      </c>
    </row>
    <row r="486" spans="1:20" ht="15">
      <c r="A486" s="186"/>
      <c r="B486" s="179"/>
      <c r="C486" s="176"/>
      <c r="D486" s="176"/>
      <c r="E486" s="177"/>
      <c r="F486" s="178"/>
      <c r="G486" s="177"/>
      <c r="H486" s="177"/>
      <c r="I486" s="179"/>
      <c r="J486" s="176"/>
      <c r="K486" s="194">
        <f>IF(A486="","",Header!C$6*(A486-1)+K$5)</f>
      </c>
      <c r="Q486" s="243">
        <f t="shared" si="29"/>
      </c>
      <c r="R486" s="239" t="e">
        <f>#REF!</f>
        <v>#REF!</v>
      </c>
      <c r="S486" s="235">
        <f t="shared" si="30"/>
        <v>1</v>
      </c>
      <c r="T486" s="245">
        <f t="shared" si="31"/>
      </c>
    </row>
    <row r="487" spans="1:20" ht="15">
      <c r="A487" s="187"/>
      <c r="B487" s="181"/>
      <c r="C487" s="181"/>
      <c r="D487" s="181"/>
      <c r="E487" s="182"/>
      <c r="F487" s="182"/>
      <c r="G487" s="182"/>
      <c r="H487" s="182"/>
      <c r="I487" s="181"/>
      <c r="J487" s="188"/>
      <c r="K487" s="194">
        <f>IF(A487="","",Header!C$6*(A487-1)+K$5)</f>
      </c>
      <c r="Q487" s="243">
        <f t="shared" si="29"/>
      </c>
      <c r="R487" s="239" t="e">
        <f>#REF!</f>
        <v>#REF!</v>
      </c>
      <c r="S487" s="235">
        <f t="shared" si="30"/>
        <v>1</v>
      </c>
      <c r="T487" s="245">
        <f t="shared" si="31"/>
      </c>
    </row>
    <row r="488" spans="1:20" ht="15">
      <c r="A488" s="186"/>
      <c r="B488" s="179"/>
      <c r="C488" s="176"/>
      <c r="D488" s="176"/>
      <c r="E488" s="177"/>
      <c r="F488" s="178"/>
      <c r="G488" s="177"/>
      <c r="H488" s="177"/>
      <c r="I488" s="179"/>
      <c r="J488" s="176"/>
      <c r="K488" s="194">
        <f>IF(A488="","",Header!C$6*(A488-1)+K$5)</f>
      </c>
      <c r="Q488" s="243">
        <f t="shared" si="29"/>
      </c>
      <c r="R488" s="239" t="e">
        <f>#REF!</f>
        <v>#REF!</v>
      </c>
      <c r="S488" s="235">
        <f t="shared" si="30"/>
        <v>1</v>
      </c>
      <c r="T488" s="245">
        <f t="shared" si="31"/>
      </c>
    </row>
    <row r="489" spans="1:20" ht="15">
      <c r="A489" s="187"/>
      <c r="B489" s="181"/>
      <c r="C489" s="181"/>
      <c r="D489" s="181"/>
      <c r="E489" s="182"/>
      <c r="F489" s="182"/>
      <c r="G489" s="182"/>
      <c r="H489" s="182"/>
      <c r="I489" s="181"/>
      <c r="J489" s="188"/>
      <c r="K489" s="194">
        <f>IF(A489="","",Header!C$6*(A489-1)+K$5)</f>
      </c>
      <c r="Q489" s="243">
        <f t="shared" si="29"/>
      </c>
      <c r="R489" s="239" t="e">
        <f>#REF!</f>
        <v>#REF!</v>
      </c>
      <c r="S489" s="235">
        <f t="shared" si="30"/>
        <v>1</v>
      </c>
      <c r="T489" s="245">
        <f t="shared" si="31"/>
      </c>
    </row>
    <row r="490" spans="1:20" ht="15">
      <c r="A490" s="186"/>
      <c r="B490" s="179"/>
      <c r="C490" s="176"/>
      <c r="D490" s="176"/>
      <c r="E490" s="177"/>
      <c r="F490" s="178"/>
      <c r="G490" s="177"/>
      <c r="H490" s="177"/>
      <c r="I490" s="179"/>
      <c r="J490" s="176"/>
      <c r="K490" s="194">
        <f>IF(A490="","",Header!C$6*(A490-1)+K$5)</f>
      </c>
      <c r="Q490" s="243">
        <f t="shared" si="29"/>
      </c>
      <c r="R490" s="239" t="e">
        <f>#REF!</f>
        <v>#REF!</v>
      </c>
      <c r="S490" s="235">
        <f t="shared" si="30"/>
        <v>1</v>
      </c>
      <c r="T490" s="245">
        <f t="shared" si="31"/>
      </c>
    </row>
    <row r="491" spans="1:20" ht="15">
      <c r="A491" s="187"/>
      <c r="B491" s="181"/>
      <c r="C491" s="181"/>
      <c r="D491" s="181"/>
      <c r="E491" s="182"/>
      <c r="F491" s="182"/>
      <c r="G491" s="182"/>
      <c r="H491" s="182"/>
      <c r="I491" s="181"/>
      <c r="J491" s="188"/>
      <c r="K491" s="194">
        <f>IF(A491="","",Header!C$6*(A491-1)+K$5)</f>
      </c>
      <c r="Q491" s="243">
        <f t="shared" si="29"/>
      </c>
      <c r="R491" s="239" t="e">
        <f>#REF!</f>
        <v>#REF!</v>
      </c>
      <c r="S491" s="235">
        <f t="shared" si="30"/>
        <v>1</v>
      </c>
      <c r="T491" s="245">
        <f t="shared" si="31"/>
      </c>
    </row>
    <row r="492" spans="1:20" ht="15">
      <c r="A492" s="186"/>
      <c r="B492" s="179"/>
      <c r="C492" s="176"/>
      <c r="D492" s="176"/>
      <c r="E492" s="177"/>
      <c r="F492" s="178"/>
      <c r="G492" s="177"/>
      <c r="H492" s="177"/>
      <c r="I492" s="179"/>
      <c r="J492" s="176"/>
      <c r="K492" s="194">
        <f>IF(A492="","",Header!C$6*(A492-1)+K$5)</f>
      </c>
      <c r="Q492" s="243">
        <f t="shared" si="29"/>
      </c>
      <c r="R492" s="239" t="e">
        <f>#REF!</f>
        <v>#REF!</v>
      </c>
      <c r="S492" s="235">
        <f t="shared" si="30"/>
        <v>1</v>
      </c>
      <c r="T492" s="245">
        <f t="shared" si="31"/>
      </c>
    </row>
    <row r="493" spans="1:20" ht="15">
      <c r="A493" s="187"/>
      <c r="B493" s="181"/>
      <c r="C493" s="181"/>
      <c r="D493" s="181"/>
      <c r="E493" s="182"/>
      <c r="F493" s="182"/>
      <c r="G493" s="182"/>
      <c r="H493" s="182"/>
      <c r="I493" s="181"/>
      <c r="J493" s="188"/>
      <c r="K493" s="194">
        <f>IF(A493="","",Header!C$6*(A493-1)+K$5)</f>
      </c>
      <c r="Q493" s="243">
        <f t="shared" si="29"/>
      </c>
      <c r="R493" s="239" t="e">
        <f>#REF!</f>
        <v>#REF!</v>
      </c>
      <c r="S493" s="235">
        <f t="shared" si="30"/>
        <v>1</v>
      </c>
      <c r="T493" s="245">
        <f t="shared" si="31"/>
      </c>
    </row>
    <row r="494" spans="1:20" ht="15">
      <c r="A494" s="186"/>
      <c r="B494" s="179"/>
      <c r="C494" s="176"/>
      <c r="D494" s="176"/>
      <c r="E494" s="177"/>
      <c r="F494" s="178"/>
      <c r="G494" s="177"/>
      <c r="H494" s="177"/>
      <c r="I494" s="179"/>
      <c r="J494" s="176"/>
      <c r="K494" s="194">
        <f>IF(A494="","",Header!C$6*(A494-1)+K$5)</f>
      </c>
      <c r="Q494" s="243">
        <f t="shared" si="29"/>
      </c>
      <c r="R494" s="239" t="e">
        <f>#REF!</f>
        <v>#REF!</v>
      </c>
      <c r="S494" s="235">
        <f t="shared" si="30"/>
        <v>1</v>
      </c>
      <c r="T494" s="245">
        <f t="shared" si="31"/>
      </c>
    </row>
    <row r="495" spans="1:20" ht="15">
      <c r="A495" s="187"/>
      <c r="B495" s="181"/>
      <c r="C495" s="181"/>
      <c r="D495" s="181"/>
      <c r="E495" s="182"/>
      <c r="F495" s="182"/>
      <c r="G495" s="182"/>
      <c r="H495" s="182"/>
      <c r="I495" s="181"/>
      <c r="J495" s="188"/>
      <c r="K495" s="194">
        <f>IF(A495="","",Header!C$6*(A495-1)+K$5)</f>
      </c>
      <c r="Q495" s="243">
        <f t="shared" si="29"/>
      </c>
      <c r="R495" s="239" t="e">
        <f>#REF!</f>
        <v>#REF!</v>
      </c>
      <c r="S495" s="235">
        <f t="shared" si="30"/>
        <v>1</v>
      </c>
      <c r="T495" s="245">
        <f t="shared" si="31"/>
      </c>
    </row>
    <row r="496" spans="1:20" ht="15">
      <c r="A496" s="186"/>
      <c r="B496" s="179"/>
      <c r="C496" s="176"/>
      <c r="D496" s="176"/>
      <c r="E496" s="177"/>
      <c r="F496" s="178"/>
      <c r="G496" s="177"/>
      <c r="H496" s="177"/>
      <c r="I496" s="179"/>
      <c r="J496" s="176"/>
      <c r="K496" s="194">
        <f>IF(A496="","",Header!C$6*(A496-1)+K$5)</f>
      </c>
      <c r="Q496" s="243">
        <f t="shared" si="29"/>
      </c>
      <c r="R496" s="239" t="e">
        <f>#REF!</f>
        <v>#REF!</v>
      </c>
      <c r="S496" s="235">
        <f t="shared" si="30"/>
        <v>1</v>
      </c>
      <c r="T496" s="245">
        <f t="shared" si="31"/>
      </c>
    </row>
    <row r="497" spans="1:20" ht="15">
      <c r="A497" s="187"/>
      <c r="B497" s="181"/>
      <c r="C497" s="181"/>
      <c r="D497" s="181"/>
      <c r="E497" s="182"/>
      <c r="F497" s="182"/>
      <c r="G497" s="182"/>
      <c r="H497" s="182"/>
      <c r="I497" s="181"/>
      <c r="J497" s="188"/>
      <c r="K497" s="194">
        <f>IF(A497="","",Header!C$6*(A497-1)+K$5)</f>
      </c>
      <c r="Q497" s="243">
        <f t="shared" si="29"/>
      </c>
      <c r="R497" s="239" t="e">
        <f>#REF!</f>
        <v>#REF!</v>
      </c>
      <c r="S497" s="235">
        <f t="shared" si="30"/>
        <v>1</v>
      </c>
      <c r="T497" s="245">
        <f t="shared" si="31"/>
      </c>
    </row>
    <row r="498" spans="1:20" ht="15">
      <c r="A498" s="186"/>
      <c r="B498" s="179"/>
      <c r="C498" s="176"/>
      <c r="D498" s="176"/>
      <c r="E498" s="177"/>
      <c r="F498" s="178"/>
      <c r="G498" s="177"/>
      <c r="H498" s="177"/>
      <c r="I498" s="179"/>
      <c r="J498" s="176"/>
      <c r="K498" s="194">
        <f>IF(A498="","",Header!C$6*(A498-1)+K$5)</f>
      </c>
      <c r="Q498" s="243">
        <f t="shared" si="29"/>
      </c>
      <c r="R498" s="239" t="e">
        <f>#REF!</f>
        <v>#REF!</v>
      </c>
      <c r="S498" s="235">
        <f t="shared" si="30"/>
        <v>1</v>
      </c>
      <c r="T498" s="245">
        <f t="shared" si="31"/>
      </c>
    </row>
    <row r="499" spans="1:20" ht="15">
      <c r="A499" s="187"/>
      <c r="B499" s="181"/>
      <c r="C499" s="181"/>
      <c r="D499" s="181"/>
      <c r="E499" s="182"/>
      <c r="F499" s="182"/>
      <c r="G499" s="182"/>
      <c r="H499" s="182"/>
      <c r="I499" s="181"/>
      <c r="J499" s="188"/>
      <c r="K499" s="194">
        <f>IF(A499="","",Header!C$6*(A499-1)+K$5)</f>
      </c>
      <c r="Q499" s="243">
        <f t="shared" si="29"/>
      </c>
      <c r="R499" s="239" t="e">
        <f>#REF!</f>
        <v>#REF!</v>
      </c>
      <c r="S499" s="235">
        <f t="shared" si="30"/>
        <v>1</v>
      </c>
      <c r="T499" s="245">
        <f t="shared" si="31"/>
      </c>
    </row>
    <row r="500" spans="1:20" ht="15">
      <c r="A500" s="186"/>
      <c r="B500" s="179"/>
      <c r="C500" s="176"/>
      <c r="D500" s="176"/>
      <c r="E500" s="177"/>
      <c r="F500" s="178"/>
      <c r="G500" s="177"/>
      <c r="H500" s="177"/>
      <c r="I500" s="179"/>
      <c r="J500" s="176"/>
      <c r="K500" s="194">
        <f>IF(A500="","",Header!C$6*(A500-1)+K$5)</f>
      </c>
      <c r="Q500" s="243">
        <f t="shared" si="29"/>
      </c>
      <c r="R500" s="239" t="e">
        <f>#REF!</f>
        <v>#REF!</v>
      </c>
      <c r="S500" s="235">
        <f t="shared" si="30"/>
        <v>1</v>
      </c>
      <c r="T500" s="245">
        <f t="shared" si="31"/>
      </c>
    </row>
    <row r="501" spans="1:20" ht="15">
      <c r="A501" s="186"/>
      <c r="B501" s="179"/>
      <c r="C501" s="176"/>
      <c r="D501" s="176"/>
      <c r="E501" s="177"/>
      <c r="F501" s="178"/>
      <c r="G501" s="177"/>
      <c r="H501" s="177"/>
      <c r="I501" s="179"/>
      <c r="J501" s="176"/>
      <c r="K501" s="194">
        <f>IF(A501="","",Header!C$6*(A501-1)+K$5)</f>
      </c>
      <c r="Q501" s="243">
        <f t="shared" si="29"/>
      </c>
      <c r="R501" s="239" t="e">
        <f>#REF!</f>
        <v>#REF!</v>
      </c>
      <c r="S501" s="235">
        <f t="shared" si="30"/>
        <v>1</v>
      </c>
      <c r="T501" s="245">
        <f t="shared" si="31"/>
      </c>
    </row>
    <row r="502" spans="1:20" ht="15">
      <c r="A502" s="187"/>
      <c r="B502" s="181"/>
      <c r="C502" s="181"/>
      <c r="D502" s="181"/>
      <c r="E502" s="182"/>
      <c r="F502" s="182"/>
      <c r="G502" s="182"/>
      <c r="H502" s="182"/>
      <c r="I502" s="181"/>
      <c r="J502" s="188"/>
      <c r="K502" s="194">
        <f>IF(A502="","",Header!C$6*(A502-1)+K$5)</f>
      </c>
      <c r="Q502" s="243">
        <f t="shared" si="29"/>
      </c>
      <c r="R502" s="239" t="e">
        <f>#REF!</f>
        <v>#REF!</v>
      </c>
      <c r="S502" s="235">
        <f t="shared" si="30"/>
        <v>1</v>
      </c>
      <c r="T502" s="245">
        <f t="shared" si="31"/>
      </c>
    </row>
    <row r="503" spans="1:20" ht="15.75" thickBot="1">
      <c r="A503" s="3"/>
      <c r="B503" s="12"/>
      <c r="C503" s="12"/>
      <c r="D503" s="12"/>
      <c r="E503" s="12" t="s">
        <v>0</v>
      </c>
      <c r="F503" s="12"/>
      <c r="G503" s="12"/>
      <c r="H503" s="12"/>
      <c r="I503" s="8"/>
      <c r="J503" s="12"/>
      <c r="Q503" s="243">
        <f t="shared" si="29"/>
      </c>
      <c r="R503" s="239" t="e">
        <f>#REF!</f>
        <v>#REF!</v>
      </c>
      <c r="S503" s="235">
        <f t="shared" si="30"/>
        <v>1</v>
      </c>
      <c r="T503" s="245">
        <f t="shared" si="31"/>
      </c>
    </row>
    <row r="504" spans="1:16" ht="15.75" thickTop="1">
      <c r="A504" s="246" t="s">
        <v>139</v>
      </c>
      <c r="B504" s="248"/>
      <c r="C504" s="247"/>
      <c r="D504" s="247"/>
      <c r="E504" s="249" t="s">
        <v>1753</v>
      </c>
      <c r="F504" s="250"/>
      <c r="G504" s="250" t="e">
        <f>AVERAGE(G5:G503)</f>
        <v>#DIV/0!</v>
      </c>
      <c r="H504" s="250"/>
      <c r="I504" s="251" t="s">
        <v>1753</v>
      </c>
      <c r="J504" s="247">
        <f>IF(ISERROR(AVERAGE(J5:J503)),"",AVERAGE(J5:J503))</f>
      </c>
      <c r="K504" s="252">
        <f>MAX(K5:K502)</f>
        <v>0</v>
      </c>
      <c r="L504" s="248"/>
      <c r="M504" s="248"/>
      <c r="N504" s="248"/>
      <c r="O504" s="248"/>
      <c r="P504" s="253" t="e">
        <f>AVERAGE(P5:P502)</f>
        <v>#DIV/0!</v>
      </c>
    </row>
    <row r="505" spans="1:16" ht="15">
      <c r="A505" s="248"/>
      <c r="B505" s="254" t="e">
        <f>AVERAGE(B5:B503)/5</f>
        <v>#DIV/0!</v>
      </c>
      <c r="C505" s="255"/>
      <c r="D505" s="248"/>
      <c r="E505" s="240" t="s">
        <v>1754</v>
      </c>
      <c r="F505" s="256"/>
      <c r="G505" s="257" t="e">
        <f>MEDIAN(G5:G503)</f>
        <v>#NUM!</v>
      </c>
      <c r="H505" s="257"/>
      <c r="I505" s="258" t="s">
        <v>1754</v>
      </c>
      <c r="J505" s="247" t="e">
        <f>MEDIAN(J5:J503)</f>
        <v>#NUM!</v>
      </c>
      <c r="K505" s="248"/>
      <c r="L505" s="248"/>
      <c r="M505" s="248"/>
      <c r="N505" s="248"/>
      <c r="O505" s="248"/>
      <c r="P505" s="248" t="e">
        <f>STDEV(P5:P502)</f>
        <v>#DIV/0!</v>
      </c>
    </row>
    <row r="506" spans="1:16" ht="15">
      <c r="A506" s="248"/>
      <c r="B506" s="254">
        <f>IF(ISERROR(STDEV(B5:B503)),"",STDEV(B5:B503)/5)</f>
      </c>
      <c r="C506" s="255"/>
      <c r="D506" s="248"/>
      <c r="E506" s="240" t="s">
        <v>1755</v>
      </c>
      <c r="F506" s="248"/>
      <c r="G506" s="248" t="e">
        <f>STDEV(G5:G503)</f>
        <v>#DIV/0!</v>
      </c>
      <c r="H506" s="248"/>
      <c r="I506" s="258" t="s">
        <v>1755</v>
      </c>
      <c r="J506" s="248" t="e">
        <f>STDEV(J5:J503)</f>
        <v>#DIV/0!</v>
      </c>
      <c r="K506" s="248"/>
      <c r="L506" s="248"/>
      <c r="M506" s="248"/>
      <c r="N506" s="248"/>
      <c r="O506" s="248"/>
      <c r="P506" s="248">
        <f>COUNT(P5:P502)</f>
        <v>0</v>
      </c>
    </row>
    <row r="507" spans="1:16" ht="15">
      <c r="A507" s="248"/>
      <c r="B507" s="260">
        <f>IF(COUNT(B5:B503)=0,"",COUNT(B5:B503))</f>
      </c>
      <c r="C507" s="248"/>
      <c r="D507" s="248"/>
      <c r="E507" s="240" t="s">
        <v>1756</v>
      </c>
      <c r="F507" s="248"/>
      <c r="G507" s="248">
        <f>COUNT(G5:G503)</f>
        <v>0</v>
      </c>
      <c r="H507" s="248"/>
      <c r="I507" s="258" t="s">
        <v>1756</v>
      </c>
      <c r="J507" s="248">
        <f>COUNT(J5:J502)</f>
        <v>0</v>
      </c>
      <c r="K507" s="248"/>
      <c r="L507" s="248"/>
      <c r="M507" s="248"/>
      <c r="N507" s="248"/>
      <c r="O507" s="248"/>
      <c r="P507" s="248" t="e">
        <f>CONFIDENCE(0.05,P505,P506)</f>
        <v>#DIV/0!</v>
      </c>
    </row>
    <row r="508" spans="1:16" ht="15">
      <c r="A508" s="248"/>
      <c r="B508" s="261">
        <f>IF(B507="","",CONFIDENCE(0.05,B506,B507))</f>
      </c>
      <c r="C508" s="262"/>
      <c r="D508" s="248"/>
      <c r="E508" s="240" t="s">
        <v>1757</v>
      </c>
      <c r="F508" s="248"/>
      <c r="G508" s="248" t="e">
        <f>CONFIDENCE(0.05,G506,G507)</f>
        <v>#DIV/0!</v>
      </c>
      <c r="H508" s="248"/>
      <c r="I508" s="258" t="s">
        <v>1757</v>
      </c>
      <c r="J508" s="248" t="e">
        <f>CONFIDENCE(0.05,J506,J507)</f>
        <v>#DIV/0!</v>
      </c>
      <c r="K508" s="248"/>
      <c r="L508" s="248"/>
      <c r="M508" s="248"/>
      <c r="N508" s="248"/>
      <c r="O508" s="248"/>
      <c r="P508" s="248"/>
    </row>
    <row r="509" spans="1:16" ht="15">
      <c r="A509" s="248"/>
      <c r="B509" s="261">
        <f>IF(B508="","",B508*1.0041-0.008)</f>
      </c>
      <c r="C509" s="262"/>
      <c r="D509" s="248"/>
      <c r="E509" s="248" t="s">
        <v>0</v>
      </c>
      <c r="F509" s="248"/>
      <c r="G509" s="248"/>
      <c r="H509" s="248"/>
      <c r="I509" s="248" t="s">
        <v>1758</v>
      </c>
      <c r="J509" s="248" t="e">
        <f>0.98*J508-0.064</f>
        <v>#DIV/0!</v>
      </c>
      <c r="K509" s="248"/>
      <c r="L509" s="259" t="s">
        <v>1759</v>
      </c>
      <c r="M509" s="248"/>
      <c r="N509" s="248"/>
      <c r="O509" s="248"/>
      <c r="P509" s="248"/>
    </row>
    <row r="510" spans="1:16" ht="15">
      <c r="A510" s="248"/>
      <c r="B510" s="260"/>
      <c r="C510" s="248"/>
      <c r="D510" s="248"/>
      <c r="E510" s="248"/>
      <c r="F510" s="248"/>
      <c r="G510" s="248"/>
      <c r="H510" s="248"/>
      <c r="I510" s="248"/>
      <c r="J510" s="248"/>
      <c r="K510" s="248"/>
      <c r="L510" s="248"/>
      <c r="M510" s="248"/>
      <c r="N510" s="248"/>
      <c r="O510" s="248"/>
      <c r="P510" s="248"/>
    </row>
    <row r="511" spans="1:16" ht="15">
      <c r="A511" s="248"/>
      <c r="B511" s="260"/>
      <c r="C511" s="248"/>
      <c r="D511" s="248"/>
      <c r="E511" s="248"/>
      <c r="F511" s="263" t="s">
        <v>1760</v>
      </c>
      <c r="G511" s="260">
        <f>Header!F17</f>
        <v>0</v>
      </c>
      <c r="H511" s="260"/>
      <c r="I511" s="248"/>
      <c r="J511" s="248"/>
      <c r="K511" s="248"/>
      <c r="L511" s="248"/>
      <c r="M511" s="248"/>
      <c r="N511" s="248"/>
      <c r="O511" s="248"/>
      <c r="P511" s="248"/>
    </row>
    <row r="512" spans="1:16" ht="15.75" thickBot="1">
      <c r="A512" s="248"/>
      <c r="B512" s="264" t="s">
        <v>1761</v>
      </c>
      <c r="C512" s="248"/>
      <c r="D512" s="248"/>
      <c r="E512" s="248"/>
      <c r="F512" s="248"/>
      <c r="G512" s="264" t="s">
        <v>1762</v>
      </c>
      <c r="H512" s="248"/>
      <c r="I512" s="248"/>
      <c r="J512" s="264" t="s">
        <v>1762</v>
      </c>
      <c r="K512" s="248"/>
      <c r="L512" s="248"/>
      <c r="M512" s="248"/>
      <c r="N512" s="248"/>
      <c r="O512" s="248"/>
      <c r="P512" s="248"/>
    </row>
    <row r="513" spans="1:16" ht="15.75" thickBot="1">
      <c r="A513" s="248"/>
      <c r="B513" s="265" t="e">
        <f>IF(C513&lt;0.06,0.06,C513)</f>
        <v>#DIV/0!</v>
      </c>
      <c r="C513" s="266" t="e">
        <f>B514*B505</f>
        <v>#DIV/0!</v>
      </c>
      <c r="D513" s="248"/>
      <c r="E513" s="248"/>
      <c r="F513" s="260" t="s">
        <v>1763</v>
      </c>
      <c r="G513" s="267">
        <f>IF(ISERROR(G504),0.83,G514*G504)</f>
        <v>0.83</v>
      </c>
      <c r="H513" s="268"/>
      <c r="I513" s="260" t="s">
        <v>1763</v>
      </c>
      <c r="J513" s="269">
        <f>IF(ISERROR(J505),0.52,J515*J504)</f>
        <v>0.52</v>
      </c>
      <c r="K513" s="268"/>
      <c r="L513" s="248"/>
      <c r="M513" s="248"/>
      <c r="N513" s="248"/>
      <c r="O513" s="248"/>
      <c r="P513" s="248"/>
    </row>
    <row r="514" spans="1:16" ht="15.75" thickBot="1">
      <c r="A514" s="248"/>
      <c r="B514" s="265">
        <v>0.33</v>
      </c>
      <c r="C514" s="270"/>
      <c r="D514" s="248"/>
      <c r="E514" s="248"/>
      <c r="F514" s="260" t="s">
        <v>1764</v>
      </c>
      <c r="G514" s="267">
        <v>0.16</v>
      </c>
      <c r="H514" s="248"/>
      <c r="I514" s="263"/>
      <c r="J514" s="267"/>
      <c r="K514" s="268"/>
      <c r="L514" s="248"/>
      <c r="M514" s="248"/>
      <c r="N514" s="248"/>
      <c r="O514" s="248"/>
      <c r="P514" s="248"/>
    </row>
    <row r="515" spans="1:16" ht="15.75" thickBot="1">
      <c r="A515" s="248"/>
      <c r="B515" s="267"/>
      <c r="C515" s="248"/>
      <c r="D515" s="248"/>
      <c r="E515" s="248"/>
      <c r="F515" s="248"/>
      <c r="G515" s="248"/>
      <c r="H515" s="248"/>
      <c r="I515" s="260" t="s">
        <v>1764</v>
      </c>
      <c r="J515" s="271">
        <v>0.27</v>
      </c>
      <c r="K515" s="248"/>
      <c r="L515" s="248"/>
      <c r="M515" s="248"/>
      <c r="N515" s="248"/>
      <c r="O515" s="248"/>
      <c r="P515" s="248"/>
    </row>
    <row r="516" spans="1:16" ht="15.75" thickBot="1">
      <c r="A516" s="248"/>
      <c r="B516" s="248"/>
      <c r="C516" s="248"/>
      <c r="D516" s="248"/>
      <c r="E516" s="248"/>
      <c r="F516" s="248"/>
      <c r="G516" s="248"/>
      <c r="H516" s="248"/>
      <c r="I516" s="248"/>
      <c r="J516" s="248"/>
      <c r="K516" s="248"/>
      <c r="L516" s="248"/>
      <c r="M516" s="248"/>
      <c r="N516" s="248"/>
      <c r="O516" s="248"/>
      <c r="P516" s="248"/>
    </row>
    <row r="517" spans="1:16" ht="15.75" thickBot="1">
      <c r="A517" s="248"/>
      <c r="B517" s="273" t="e">
        <f>Header!V2^2*DMA!B506^2/DMA!B513^2</f>
        <v>#VALUE!</v>
      </c>
      <c r="C517" s="248"/>
      <c r="D517" s="248"/>
      <c r="E517" s="248"/>
      <c r="F517" s="272" t="s">
        <v>1765</v>
      </c>
      <c r="G517" s="274" t="e">
        <f>Header!U2^2*DMA!G506^2/DMA!G513^2</f>
        <v>#DIV/0!</v>
      </c>
      <c r="H517" s="248"/>
      <c r="I517" s="272" t="s">
        <v>1765</v>
      </c>
      <c r="J517" s="274" t="e">
        <f>Header!R2^2*DMA!J506^2/DMA!J513^2</f>
        <v>#DIV/0!</v>
      </c>
      <c r="K517" s="248"/>
      <c r="L517" s="248"/>
      <c r="M517" s="248"/>
      <c r="N517" s="248"/>
      <c r="O517" s="248"/>
      <c r="P517" s="248"/>
    </row>
    <row r="518" spans="1:10" ht="15">
      <c r="A518" s="8"/>
      <c r="B518" s="7"/>
      <c r="C518" s="7"/>
      <c r="D518" s="7"/>
      <c r="E518" s="7"/>
      <c r="F518" s="7"/>
      <c r="G518" s="7"/>
      <c r="H518" s="7"/>
      <c r="I518" s="7"/>
      <c r="J518" s="7"/>
    </row>
    <row r="519" spans="1:10" ht="15">
      <c r="A519" s="8"/>
      <c r="B519" s="7"/>
      <c r="C519" s="7"/>
      <c r="D519" s="7"/>
      <c r="E519" s="7"/>
      <c r="F519" s="7"/>
      <c r="G519" s="7"/>
      <c r="H519" s="7"/>
      <c r="I519" s="7"/>
      <c r="J519" s="7"/>
    </row>
    <row r="520" spans="1:10" ht="15">
      <c r="A520" s="8"/>
      <c r="B520" s="7"/>
      <c r="C520" s="7"/>
      <c r="D520" s="7"/>
      <c r="E520" s="7"/>
      <c r="F520" s="7"/>
      <c r="G520" s="7"/>
      <c r="H520" s="7"/>
      <c r="I520" s="7"/>
      <c r="J520" s="7"/>
    </row>
    <row r="521" spans="1:10" ht="15">
      <c r="A521" s="8"/>
      <c r="B521" s="7"/>
      <c r="C521" s="7"/>
      <c r="D521" s="7"/>
      <c r="E521" s="7"/>
      <c r="F521" s="7"/>
      <c r="G521" s="7"/>
      <c r="H521" s="7"/>
      <c r="I521" s="7"/>
      <c r="J521" s="7"/>
    </row>
    <row r="522" spans="9:10" ht="15">
      <c r="I522" s="7"/>
      <c r="J522" s="7"/>
    </row>
    <row r="523" spans="9:10" ht="15">
      <c r="I523" s="7"/>
      <c r="J523" s="7"/>
    </row>
    <row r="524" spans="9:10" ht="15">
      <c r="I524" s="7"/>
      <c r="J524" s="7"/>
    </row>
    <row r="525" spans="9:10" ht="15">
      <c r="I525" s="7"/>
      <c r="J525" s="7"/>
    </row>
    <row r="526" spans="9:10" ht="15">
      <c r="I526" s="7"/>
      <c r="J526" s="7"/>
    </row>
    <row r="527" spans="9:10" ht="15">
      <c r="I527" s="7"/>
      <c r="J527" s="7"/>
    </row>
    <row r="528" spans="9:10" ht="15">
      <c r="I528" s="7"/>
      <c r="J528" s="7"/>
    </row>
    <row r="529" spans="9:10" ht="15">
      <c r="I529" s="7"/>
      <c r="J529" s="7"/>
    </row>
    <row r="530" spans="9:10" ht="15">
      <c r="I530" s="7"/>
      <c r="J530" s="7"/>
    </row>
    <row r="531" spans="9:10" ht="15">
      <c r="I531" s="7"/>
      <c r="J531" s="7"/>
    </row>
    <row r="532" spans="9:10" ht="15">
      <c r="I532" s="7"/>
      <c r="J532" s="7"/>
    </row>
    <row r="533" spans="9:10" ht="15">
      <c r="I533" s="7"/>
      <c r="J533" s="7"/>
    </row>
    <row r="534" spans="9:10" ht="15">
      <c r="I534" s="7"/>
      <c r="J534" s="7"/>
    </row>
    <row r="535" spans="9:10" ht="15">
      <c r="I535" s="7"/>
      <c r="J535" s="7"/>
    </row>
    <row r="536" spans="9:10" ht="15">
      <c r="I536" s="7"/>
      <c r="J536" s="7"/>
    </row>
    <row r="537" spans="9:10" ht="15">
      <c r="I537" s="7"/>
      <c r="J537" s="7"/>
    </row>
    <row r="538" spans="9:10" ht="15">
      <c r="I538" s="7"/>
      <c r="J538" s="7"/>
    </row>
    <row r="539" spans="9:10" ht="15">
      <c r="I539" s="7"/>
      <c r="J539" s="7"/>
    </row>
    <row r="540" spans="9:10" ht="15">
      <c r="I540" s="7"/>
      <c r="J540" s="7"/>
    </row>
    <row r="541" spans="9:10" ht="15">
      <c r="I541" s="7"/>
      <c r="J541" s="7"/>
    </row>
    <row r="542" spans="9:10" ht="15">
      <c r="I542" s="7"/>
      <c r="J542" s="7"/>
    </row>
    <row r="543" spans="9:10" ht="15">
      <c r="I543" s="7"/>
      <c r="J543" s="7"/>
    </row>
    <row r="544" spans="9:10" ht="15">
      <c r="I544" s="7"/>
      <c r="J544" s="7"/>
    </row>
    <row r="545" spans="9:10" ht="15">
      <c r="I545" s="7"/>
      <c r="J545" s="7"/>
    </row>
  </sheetData>
  <sheetProtection/>
  <dataValidations count="1">
    <dataValidation errorStyle="information" allowBlank="1" error="That is not a valid plot number" sqref="A1:IV65536"/>
  </dataValidations>
  <hyperlinks>
    <hyperlink ref="D4" location="DMA!ET1" display="Link to Cover   table"/>
  </hyperlinks>
  <printOptions gridLines="1"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5"/>
  <sheetViews>
    <sheetView zoomScale="150" zoomScaleNormal="150" zoomScalePageLayoutView="0" workbookViewId="0" topLeftCell="A1">
      <selection activeCell="D15" sqref="D15"/>
    </sheetView>
  </sheetViews>
  <sheetFormatPr defaultColWidth="8.421875" defaultRowHeight="12.75"/>
  <cols>
    <col min="1" max="1" width="4.57421875" style="0" customWidth="1"/>
    <col min="2" max="2" width="36.421875" style="0" customWidth="1"/>
    <col min="3" max="3" width="8.421875" style="0" bestFit="1" customWidth="1"/>
  </cols>
  <sheetData>
    <row r="1" spans="1:2" ht="19.5">
      <c r="A1" s="15" t="s">
        <v>143</v>
      </c>
      <c r="B1" s="16" t="s">
        <v>144</v>
      </c>
    </row>
    <row r="2" spans="1:2" ht="12">
      <c r="A2" s="14"/>
      <c r="B2" s="14"/>
    </row>
    <row r="3" spans="1:2" ht="12">
      <c r="A3" s="106"/>
      <c r="B3" s="106"/>
    </row>
    <row r="4" spans="1:2" ht="12">
      <c r="A4" s="14"/>
      <c r="B4" s="14"/>
    </row>
    <row r="5" spans="1:2" ht="12">
      <c r="A5" s="106"/>
      <c r="B5" s="106"/>
    </row>
    <row r="6" spans="1:2" ht="12">
      <c r="A6" s="14"/>
      <c r="B6" s="14"/>
    </row>
    <row r="7" spans="1:2" ht="12">
      <c r="A7" s="106"/>
      <c r="B7" s="106"/>
    </row>
    <row r="8" spans="1:2" ht="12">
      <c r="A8" s="14"/>
      <c r="B8" s="14"/>
    </row>
    <row r="9" spans="1:2" ht="12">
      <c r="A9" s="106"/>
      <c r="B9" s="106"/>
    </row>
    <row r="10" spans="1:2" ht="12">
      <c r="A10" s="14"/>
      <c r="B10" s="14"/>
    </row>
    <row r="11" spans="1:2" ht="12">
      <c r="A11" s="106"/>
      <c r="B11" s="106"/>
    </row>
    <row r="12" spans="1:2" ht="12">
      <c r="A12" s="14"/>
      <c r="B12" s="14"/>
    </row>
    <row r="13" spans="1:2" ht="12">
      <c r="A13" s="106"/>
      <c r="B13" s="106"/>
    </row>
    <row r="14" spans="1:2" ht="12">
      <c r="A14" s="14"/>
      <c r="B14" s="14"/>
    </row>
    <row r="15" spans="1:2" ht="12">
      <c r="A15" s="106"/>
      <c r="B15" s="106"/>
    </row>
    <row r="16" spans="1:2" ht="12">
      <c r="A16" s="14"/>
      <c r="B16" s="14"/>
    </row>
    <row r="17" spans="1:2" ht="12">
      <c r="A17" s="106"/>
      <c r="B17" s="106"/>
    </row>
    <row r="18" spans="1:2" ht="12">
      <c r="A18" s="14"/>
      <c r="B18" s="14"/>
    </row>
    <row r="19" spans="1:2" ht="12">
      <c r="A19" s="106"/>
      <c r="B19" s="106"/>
    </row>
    <row r="20" spans="1:2" ht="12">
      <c r="A20" s="14"/>
      <c r="B20" s="14"/>
    </row>
    <row r="21" spans="1:2" ht="12">
      <c r="A21" s="106"/>
      <c r="B21" s="106"/>
    </row>
    <row r="22" spans="1:2" ht="12">
      <c r="A22" s="14"/>
      <c r="B22" s="14"/>
    </row>
    <row r="23" spans="1:2" ht="12">
      <c r="A23" s="106"/>
      <c r="B23" s="106"/>
    </row>
    <row r="24" spans="1:2" ht="12">
      <c r="A24" s="14"/>
      <c r="B24" s="14"/>
    </row>
    <row r="25" spans="1:2" ht="12">
      <c r="A25" s="106"/>
      <c r="B25" s="106"/>
    </row>
    <row r="26" spans="1:2" ht="12">
      <c r="A26" s="14"/>
      <c r="B26" s="14"/>
    </row>
    <row r="27" spans="1:2" ht="12">
      <c r="A27" s="106"/>
      <c r="B27" s="106"/>
    </row>
    <row r="28" spans="1:2" ht="12">
      <c r="A28" s="14"/>
      <c r="B28" s="14"/>
    </row>
    <row r="29" spans="1:2" ht="12">
      <c r="A29" s="106"/>
      <c r="B29" s="106"/>
    </row>
    <row r="30" spans="1:2" ht="12">
      <c r="A30" s="14"/>
      <c r="B30" s="14"/>
    </row>
    <row r="31" spans="1:2" ht="12">
      <c r="A31" s="106"/>
      <c r="B31" s="106"/>
    </row>
    <row r="32" spans="1:2" ht="12">
      <c r="A32" s="14"/>
      <c r="B32" s="14"/>
    </row>
    <row r="33" spans="1:2" ht="12">
      <c r="A33" s="106"/>
      <c r="B33" s="106"/>
    </row>
    <row r="34" spans="1:2" ht="12">
      <c r="A34" s="14"/>
      <c r="B34" s="14"/>
    </row>
    <row r="35" spans="1:2" ht="12">
      <c r="A35" s="106"/>
      <c r="B35" s="106"/>
    </row>
    <row r="36" spans="1:2" ht="12">
      <c r="A36" s="14"/>
      <c r="B36" s="14"/>
    </row>
    <row r="37" spans="1:2" ht="12">
      <c r="A37" s="106"/>
      <c r="B37" s="106"/>
    </row>
    <row r="38" spans="1:2" ht="12">
      <c r="A38" s="14"/>
      <c r="B38" s="14"/>
    </row>
    <row r="39" spans="1:2" ht="12">
      <c r="A39" s="106"/>
      <c r="B39" s="106"/>
    </row>
    <row r="40" spans="1:2" ht="12">
      <c r="A40" s="14"/>
      <c r="B40" s="14"/>
    </row>
    <row r="41" spans="1:2" ht="12">
      <c r="A41" s="106"/>
      <c r="B41" s="106"/>
    </row>
    <row r="42" spans="1:2" ht="12">
      <c r="A42" s="14"/>
      <c r="B42" s="14"/>
    </row>
    <row r="43" spans="1:2" ht="12">
      <c r="A43" s="106"/>
      <c r="B43" s="106"/>
    </row>
    <row r="44" spans="1:2" ht="12">
      <c r="A44" s="14"/>
      <c r="B44" s="14"/>
    </row>
    <row r="45" spans="1:2" ht="12">
      <c r="A45" s="106"/>
      <c r="B45" s="106"/>
    </row>
    <row r="46" spans="1:2" ht="12">
      <c r="A46" s="14"/>
      <c r="B46" s="14"/>
    </row>
    <row r="47" spans="1:2" ht="12">
      <c r="A47" s="106"/>
      <c r="B47" s="106"/>
    </row>
    <row r="48" spans="1:2" ht="12">
      <c r="A48" s="14"/>
      <c r="B48" s="14"/>
    </row>
    <row r="49" spans="1:2" ht="12">
      <c r="A49" s="106"/>
      <c r="B49" s="106"/>
    </row>
    <row r="50" spans="1:2" ht="12">
      <c r="A50" s="14"/>
      <c r="B50" s="14"/>
    </row>
    <row r="51" spans="1:2" ht="12">
      <c r="A51" s="106"/>
      <c r="B51" s="106"/>
    </row>
    <row r="52" spans="1:2" ht="12">
      <c r="A52" s="14"/>
      <c r="B52" s="14"/>
    </row>
    <row r="53" spans="1:2" ht="12">
      <c r="A53" s="106"/>
      <c r="B53" s="106"/>
    </row>
    <row r="54" spans="1:2" ht="12">
      <c r="A54" s="14"/>
      <c r="B54" s="14"/>
    </row>
    <row r="55" spans="1:2" ht="12">
      <c r="A55" s="106"/>
      <c r="B55" s="106"/>
    </row>
    <row r="56" spans="1:2" ht="12">
      <c r="A56" s="14"/>
      <c r="B56" s="14"/>
    </row>
    <row r="57" spans="1:2" ht="12">
      <c r="A57" s="106"/>
      <c r="B57" s="106"/>
    </row>
    <row r="58" spans="1:2" ht="12">
      <c r="A58" s="14"/>
      <c r="B58" s="14"/>
    </row>
    <row r="59" spans="1:2" ht="12">
      <c r="A59" s="106"/>
      <c r="B59" s="106"/>
    </row>
    <row r="60" spans="1:2" ht="12">
      <c r="A60" s="14"/>
      <c r="B60" s="14"/>
    </row>
    <row r="61" spans="1:2" ht="12">
      <c r="A61" s="106"/>
      <c r="B61" s="106"/>
    </row>
    <row r="62" spans="1:2" ht="12">
      <c r="A62" s="14"/>
      <c r="B62" s="14"/>
    </row>
    <row r="63" spans="1:2" ht="12">
      <c r="A63" s="106"/>
      <c r="B63" s="106"/>
    </row>
    <row r="64" spans="1:2" ht="12">
      <c r="A64" s="14"/>
      <c r="B64" s="14"/>
    </row>
    <row r="65" spans="1:2" ht="12">
      <c r="A65" s="106"/>
      <c r="B65" s="106"/>
    </row>
    <row r="66" spans="1:2" ht="12">
      <c r="A66" s="14"/>
      <c r="B66" s="14"/>
    </row>
    <row r="67" spans="1:2" ht="12">
      <c r="A67" s="106"/>
      <c r="B67" s="106"/>
    </row>
    <row r="68" spans="1:2" ht="12">
      <c r="A68" s="14"/>
      <c r="B68" s="14"/>
    </row>
    <row r="69" spans="1:2" ht="12">
      <c r="A69" s="106"/>
      <c r="B69" s="106"/>
    </row>
    <row r="70" spans="1:2" ht="12">
      <c r="A70" s="14"/>
      <c r="B70" s="14"/>
    </row>
    <row r="71" spans="1:2" ht="12">
      <c r="A71" s="106"/>
      <c r="B71" s="106"/>
    </row>
    <row r="72" spans="1:2" ht="12">
      <c r="A72" s="14"/>
      <c r="B72" s="14"/>
    </row>
    <row r="73" spans="1:2" ht="12">
      <c r="A73" s="106"/>
      <c r="B73" s="106"/>
    </row>
    <row r="74" spans="1:2" ht="12">
      <c r="A74" s="14"/>
      <c r="B74" s="14"/>
    </row>
    <row r="75" spans="1:2" ht="12">
      <c r="A75" s="106"/>
      <c r="B75" s="106"/>
    </row>
    <row r="76" spans="1:2" ht="12">
      <c r="A76" s="14"/>
      <c r="B76" s="14"/>
    </row>
    <row r="77" spans="1:2" ht="12">
      <c r="A77" s="106"/>
      <c r="B77" s="106"/>
    </row>
    <row r="78" spans="1:2" ht="12">
      <c r="A78" s="14"/>
      <c r="B78" s="14"/>
    </row>
    <row r="79" spans="1:2" ht="12">
      <c r="A79" s="106"/>
      <c r="B79" s="106"/>
    </row>
    <row r="80" spans="1:2" ht="12">
      <c r="A80" s="14"/>
      <c r="B80" s="14"/>
    </row>
    <row r="81" spans="1:2" ht="12">
      <c r="A81" s="106"/>
      <c r="B81" s="106"/>
    </row>
    <row r="82" spans="1:2" ht="12">
      <c r="A82" s="14"/>
      <c r="B82" s="14"/>
    </row>
    <row r="83" spans="1:2" ht="12">
      <c r="A83" s="106"/>
      <c r="B83" s="106"/>
    </row>
    <row r="84" spans="1:2" ht="12">
      <c r="A84" s="14"/>
      <c r="B84" s="14"/>
    </row>
    <row r="85" spans="1:2" ht="12">
      <c r="A85" s="106"/>
      <c r="B85" s="106"/>
    </row>
  </sheetData>
  <sheetProtection/>
  <printOptions gridLines="1"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15"/>
  <sheetViews>
    <sheetView zoomScale="70" zoomScaleNormal="70" zoomScalePageLayoutView="0" workbookViewId="0" topLeftCell="A1">
      <selection activeCell="W19" sqref="W19"/>
    </sheetView>
  </sheetViews>
  <sheetFormatPr defaultColWidth="40.8515625" defaultRowHeight="12.75"/>
  <cols>
    <col min="1" max="1" width="20.421875" style="207" customWidth="1"/>
    <col min="2" max="2" width="16.421875" style="207" customWidth="1"/>
    <col min="3" max="3" width="11.8515625" style="207" customWidth="1"/>
    <col min="4" max="4" width="15.8515625" style="207" customWidth="1"/>
    <col min="5" max="5" width="27.00390625" style="209" customWidth="1"/>
    <col min="6" max="6" width="7.140625" style="207" customWidth="1"/>
    <col min="7" max="7" width="12.421875" style="207" customWidth="1"/>
    <col min="8" max="8" width="9.421875" style="207" customWidth="1"/>
    <col min="9" max="9" width="7.140625" style="207" customWidth="1"/>
    <col min="10" max="10" width="5.57421875" style="207" customWidth="1"/>
    <col min="11" max="11" width="2.421875" style="207" hidden="1" customWidth="1"/>
    <col min="12" max="20" width="13.00390625" style="207" customWidth="1"/>
    <col min="21" max="21" width="22.8515625" style="207" customWidth="1"/>
    <col min="22" max="16384" width="40.8515625" style="207" customWidth="1"/>
  </cols>
  <sheetData>
    <row r="1" spans="1:3" ht="30" customHeight="1">
      <c r="A1" s="206" t="s">
        <v>1693</v>
      </c>
      <c r="C1" s="208"/>
    </row>
    <row r="2" spans="1:12" ht="29.25" customHeight="1">
      <c r="A2" s="208" t="s">
        <v>1694</v>
      </c>
      <c r="L2" s="208" t="s">
        <v>1695</v>
      </c>
    </row>
    <row r="3" spans="1:22" ht="22.5" customHeight="1">
      <c r="A3" s="210" t="s">
        <v>1696</v>
      </c>
      <c r="G3" s="211"/>
      <c r="V3" s="212"/>
    </row>
    <row r="4" spans="1:7" ht="18" thickBot="1">
      <c r="A4" s="213" t="s">
        <v>1697</v>
      </c>
      <c r="G4" s="211"/>
    </row>
    <row r="5" spans="1:18" ht="24.75" customHeight="1">
      <c r="A5" s="213" t="s">
        <v>1698</v>
      </c>
      <c r="G5" s="211"/>
      <c r="L5" s="214"/>
      <c r="M5" s="215"/>
      <c r="N5" s="215"/>
      <c r="O5" s="215"/>
      <c r="P5" s="215"/>
      <c r="Q5" s="215"/>
      <c r="R5" s="216"/>
    </row>
    <row r="6" spans="1:18" ht="18">
      <c r="A6" s="213" t="s">
        <v>1699</v>
      </c>
      <c r="G6" s="211"/>
      <c r="L6" s="213"/>
      <c r="R6" s="211"/>
    </row>
    <row r="7" spans="1:18" ht="18" customHeight="1">
      <c r="A7" s="213" t="s">
        <v>1700</v>
      </c>
      <c r="G7" s="211"/>
      <c r="L7" s="213"/>
      <c r="R7" s="211"/>
    </row>
    <row r="8" spans="1:18" ht="18">
      <c r="A8" s="213" t="s">
        <v>1701</v>
      </c>
      <c r="G8" s="211"/>
      <c r="L8" s="213"/>
      <c r="R8" s="211"/>
    </row>
    <row r="9" spans="1:18" ht="18" customHeight="1">
      <c r="A9" s="213"/>
      <c r="G9" s="211"/>
      <c r="L9" s="213"/>
      <c r="R9" s="211"/>
    </row>
    <row r="10" spans="1:18" ht="18" customHeight="1">
      <c r="A10" s="213"/>
      <c r="G10" s="211"/>
      <c r="L10" s="213"/>
      <c r="R10" s="211"/>
    </row>
    <row r="11" spans="1:18" ht="18" customHeight="1">
      <c r="A11" s="217" t="s">
        <v>145</v>
      </c>
      <c r="E11" s="207"/>
      <c r="G11" s="211"/>
      <c r="L11" s="213"/>
      <c r="R11" s="211"/>
    </row>
    <row r="12" spans="1:18" ht="18" customHeight="1">
      <c r="A12" s="218" t="s">
        <v>138</v>
      </c>
      <c r="B12" s="219" t="s">
        <v>146</v>
      </c>
      <c r="E12" s="208" t="s">
        <v>147</v>
      </c>
      <c r="G12" s="211"/>
      <c r="L12" s="213"/>
      <c r="R12" s="211"/>
    </row>
    <row r="13" spans="1:21" ht="27.75" customHeight="1">
      <c r="A13" s="220" t="s">
        <v>148</v>
      </c>
      <c r="B13" s="207" t="s">
        <v>149</v>
      </c>
      <c r="E13" s="207" t="s">
        <v>150</v>
      </c>
      <c r="G13" s="211"/>
      <c r="L13" s="213"/>
      <c r="R13" s="211"/>
      <c r="U13" s="221"/>
    </row>
    <row r="14" spans="1:18" ht="18" customHeight="1">
      <c r="A14" s="220" t="s">
        <v>151</v>
      </c>
      <c r="B14" s="207" t="s">
        <v>152</v>
      </c>
      <c r="E14" s="207" t="s">
        <v>1702</v>
      </c>
      <c r="G14" s="211"/>
      <c r="L14" s="213"/>
      <c r="R14" s="211"/>
    </row>
    <row r="15" spans="2:18" ht="18" customHeight="1">
      <c r="B15" s="207" t="s">
        <v>1703</v>
      </c>
      <c r="E15" s="207"/>
      <c r="G15" s="211"/>
      <c r="L15" s="213"/>
      <c r="R15" s="211"/>
    </row>
    <row r="16" spans="1:18" ht="18" customHeight="1">
      <c r="A16" s="220" t="s">
        <v>153</v>
      </c>
      <c r="B16" s="207" t="s">
        <v>154</v>
      </c>
      <c r="E16" s="207" t="s">
        <v>155</v>
      </c>
      <c r="G16" s="211"/>
      <c r="L16" s="213"/>
      <c r="R16" s="211"/>
    </row>
    <row r="17" spans="1:18" ht="18" customHeight="1">
      <c r="A17" s="220" t="s">
        <v>156</v>
      </c>
      <c r="B17" s="207" t="s">
        <v>157</v>
      </c>
      <c r="E17" s="207" t="s">
        <v>158</v>
      </c>
      <c r="G17" s="211"/>
      <c r="L17" s="213"/>
      <c r="R17" s="211"/>
    </row>
    <row r="18" spans="1:18" ht="18" customHeight="1">
      <c r="A18" s="220" t="s">
        <v>159</v>
      </c>
      <c r="B18" s="207" t="s">
        <v>160</v>
      </c>
      <c r="E18" s="207" t="s">
        <v>161</v>
      </c>
      <c r="G18" s="211"/>
      <c r="L18" s="213"/>
      <c r="R18" s="211"/>
    </row>
    <row r="19" spans="1:18" ht="18" customHeight="1">
      <c r="A19" s="213"/>
      <c r="E19" s="207"/>
      <c r="G19" s="211"/>
      <c r="L19" s="213"/>
      <c r="R19" s="211"/>
    </row>
    <row r="20" spans="1:18" ht="18" customHeight="1">
      <c r="A20" s="222" t="s">
        <v>1704</v>
      </c>
      <c r="E20" s="207"/>
      <c r="G20" s="211"/>
      <c r="L20" s="213"/>
      <c r="R20" s="211"/>
    </row>
    <row r="21" spans="1:18" ht="18" customHeight="1">
      <c r="A21" s="213"/>
      <c r="E21" s="207"/>
      <c r="G21" s="211"/>
      <c r="L21" s="213"/>
      <c r="R21" s="211"/>
    </row>
    <row r="22" spans="1:18" ht="18" customHeight="1">
      <c r="A22" s="223" t="s">
        <v>1705</v>
      </c>
      <c r="B22" s="224" t="s">
        <v>69</v>
      </c>
      <c r="C22" s="224" t="s">
        <v>1706</v>
      </c>
      <c r="D22" s="208" t="s">
        <v>1707</v>
      </c>
      <c r="E22" s="207"/>
      <c r="G22" s="211"/>
      <c r="L22" s="213"/>
      <c r="R22" s="211"/>
    </row>
    <row r="23" spans="1:18" ht="18" customHeight="1" thickBot="1">
      <c r="A23" s="213" t="s">
        <v>1708</v>
      </c>
      <c r="B23" s="207" t="s">
        <v>156</v>
      </c>
      <c r="C23" s="207" t="s">
        <v>1709</v>
      </c>
      <c r="D23" s="207" t="s">
        <v>1710</v>
      </c>
      <c r="E23" s="207"/>
      <c r="G23" s="211"/>
      <c r="L23" s="225"/>
      <c r="M23" s="226"/>
      <c r="N23" s="226"/>
      <c r="O23" s="226"/>
      <c r="P23" s="226"/>
      <c r="Q23" s="226"/>
      <c r="R23" s="227"/>
    </row>
    <row r="24" spans="1:18" ht="18" customHeight="1">
      <c r="A24" s="213"/>
      <c r="B24" s="207" t="s">
        <v>153</v>
      </c>
      <c r="C24" s="207" t="s">
        <v>1709</v>
      </c>
      <c r="D24" s="207" t="s">
        <v>1710</v>
      </c>
      <c r="E24" s="207"/>
      <c r="G24" s="211"/>
      <c r="L24" s="214"/>
      <c r="M24" s="215"/>
      <c r="N24" s="215"/>
      <c r="O24" s="215"/>
      <c r="P24" s="215"/>
      <c r="Q24" s="215"/>
      <c r="R24" s="216"/>
    </row>
    <row r="25" spans="1:18" ht="18" customHeight="1">
      <c r="A25" s="213"/>
      <c r="B25" s="207" t="s">
        <v>151</v>
      </c>
      <c r="C25" s="207" t="s">
        <v>1709</v>
      </c>
      <c r="D25" s="207" t="s">
        <v>1710</v>
      </c>
      <c r="E25" s="207"/>
      <c r="G25" s="211"/>
      <c r="L25" s="213"/>
      <c r="R25" s="211"/>
    </row>
    <row r="26" spans="1:18" ht="18" customHeight="1">
      <c r="A26" s="213"/>
      <c r="B26" s="207" t="s">
        <v>159</v>
      </c>
      <c r="C26" s="207" t="s">
        <v>1711</v>
      </c>
      <c r="D26" s="207" t="s">
        <v>1712</v>
      </c>
      <c r="E26" s="207"/>
      <c r="G26" s="211"/>
      <c r="L26" s="213"/>
      <c r="R26" s="211"/>
    </row>
    <row r="27" spans="1:18" ht="18" customHeight="1">
      <c r="A27" s="213" t="s">
        <v>1713</v>
      </c>
      <c r="B27" s="207" t="s">
        <v>156</v>
      </c>
      <c r="C27" s="207" t="s">
        <v>1714</v>
      </c>
      <c r="D27" s="207" t="s">
        <v>1715</v>
      </c>
      <c r="E27" s="207"/>
      <c r="G27" s="211"/>
      <c r="L27" s="213"/>
      <c r="R27" s="211"/>
    </row>
    <row r="28" spans="1:18" ht="18" customHeight="1">
      <c r="A28" s="213"/>
      <c r="B28" s="207" t="s">
        <v>153</v>
      </c>
      <c r="C28" s="207" t="s">
        <v>1714</v>
      </c>
      <c r="D28" s="207" t="s">
        <v>1715</v>
      </c>
      <c r="E28" s="207"/>
      <c r="G28" s="211"/>
      <c r="L28" s="213"/>
      <c r="R28" s="211"/>
    </row>
    <row r="29" spans="1:18" ht="18" customHeight="1">
      <c r="A29" s="213"/>
      <c r="B29" s="207" t="s">
        <v>151</v>
      </c>
      <c r="C29" s="207" t="s">
        <v>1714</v>
      </c>
      <c r="D29" s="207" t="s">
        <v>1715</v>
      </c>
      <c r="E29" s="207"/>
      <c r="G29" s="211"/>
      <c r="L29" s="213"/>
      <c r="R29" s="211"/>
    </row>
    <row r="30" spans="1:18" ht="18" customHeight="1">
      <c r="A30" s="213"/>
      <c r="B30" s="207" t="s">
        <v>159</v>
      </c>
      <c r="C30" s="207" t="s">
        <v>1716</v>
      </c>
      <c r="D30" s="207" t="s">
        <v>1717</v>
      </c>
      <c r="E30" s="207"/>
      <c r="G30" s="211"/>
      <c r="L30" s="213"/>
      <c r="R30" s="211"/>
    </row>
    <row r="31" spans="1:18" ht="18" customHeight="1">
      <c r="A31" s="213" t="s">
        <v>1718</v>
      </c>
      <c r="B31" s="207" t="s">
        <v>156</v>
      </c>
      <c r="C31" s="207" t="s">
        <v>1719</v>
      </c>
      <c r="D31" s="207" t="s">
        <v>1717</v>
      </c>
      <c r="E31" s="207"/>
      <c r="G31" s="211"/>
      <c r="L31" s="213"/>
      <c r="R31" s="211"/>
    </row>
    <row r="32" spans="1:18" ht="18" customHeight="1">
      <c r="A32" s="213"/>
      <c r="B32" s="207" t="s">
        <v>153</v>
      </c>
      <c r="C32" s="207" t="s">
        <v>1719</v>
      </c>
      <c r="D32" s="207" t="s">
        <v>1717</v>
      </c>
      <c r="E32" s="207"/>
      <c r="G32" s="211"/>
      <c r="L32" s="213"/>
      <c r="R32" s="211"/>
    </row>
    <row r="33" spans="1:18" ht="18" customHeight="1">
      <c r="A33" s="213"/>
      <c r="B33" s="207" t="s">
        <v>151</v>
      </c>
      <c r="C33" s="207" t="s">
        <v>1719</v>
      </c>
      <c r="D33" s="207" t="s">
        <v>1717</v>
      </c>
      <c r="E33" s="207"/>
      <c r="G33" s="211"/>
      <c r="L33" s="213"/>
      <c r="R33" s="211"/>
    </row>
    <row r="34" spans="1:18" ht="18" customHeight="1">
      <c r="A34" s="213"/>
      <c r="B34" s="207" t="s">
        <v>159</v>
      </c>
      <c r="C34" s="207" t="s">
        <v>1720</v>
      </c>
      <c r="D34" s="207" t="s">
        <v>1721</v>
      </c>
      <c r="E34" s="207"/>
      <c r="G34" s="211"/>
      <c r="L34" s="213"/>
      <c r="R34" s="211"/>
    </row>
    <row r="35" spans="1:18" ht="18" customHeight="1">
      <c r="A35" s="213" t="s">
        <v>1722</v>
      </c>
      <c r="B35" s="207" t="s">
        <v>159</v>
      </c>
      <c r="C35" s="207" t="s">
        <v>1723</v>
      </c>
      <c r="D35" s="207" t="s">
        <v>1721</v>
      </c>
      <c r="E35" s="207"/>
      <c r="G35" s="211"/>
      <c r="L35" s="213"/>
      <c r="R35" s="211"/>
    </row>
    <row r="36" spans="1:18" ht="18" customHeight="1">
      <c r="A36" s="213"/>
      <c r="B36" s="207" t="s">
        <v>156</v>
      </c>
      <c r="C36" s="207" t="s">
        <v>1724</v>
      </c>
      <c r="D36" s="207" t="s">
        <v>1717</v>
      </c>
      <c r="E36" s="207"/>
      <c r="G36" s="211"/>
      <c r="L36" s="213"/>
      <c r="R36" s="211"/>
    </row>
    <row r="37" spans="1:18" ht="18" customHeight="1">
      <c r="A37" s="213"/>
      <c r="B37" s="207" t="s">
        <v>151</v>
      </c>
      <c r="C37" s="207" t="s">
        <v>1724</v>
      </c>
      <c r="D37" s="207" t="s">
        <v>1717</v>
      </c>
      <c r="E37" s="207"/>
      <c r="G37" s="211"/>
      <c r="L37" s="213"/>
      <c r="R37" s="211"/>
    </row>
    <row r="38" spans="1:18" ht="18" customHeight="1">
      <c r="A38" s="213"/>
      <c r="B38" s="207" t="s">
        <v>153</v>
      </c>
      <c r="C38" s="207" t="s">
        <v>1725</v>
      </c>
      <c r="D38" s="207" t="s">
        <v>1726</v>
      </c>
      <c r="E38" s="207"/>
      <c r="G38" s="211"/>
      <c r="L38" s="213"/>
      <c r="R38" s="211"/>
    </row>
    <row r="39" spans="1:18" ht="18" customHeight="1">
      <c r="A39" s="213"/>
      <c r="B39" s="207" t="s">
        <v>148</v>
      </c>
      <c r="C39" s="207" t="s">
        <v>1725</v>
      </c>
      <c r="D39" s="207" t="s">
        <v>1726</v>
      </c>
      <c r="E39" s="207"/>
      <c r="G39" s="211"/>
      <c r="L39" s="213"/>
      <c r="R39" s="211"/>
    </row>
    <row r="40" spans="1:18" ht="18" customHeight="1">
      <c r="A40" s="213" t="s">
        <v>1727</v>
      </c>
      <c r="B40" s="207" t="s">
        <v>148</v>
      </c>
      <c r="C40" s="207" t="s">
        <v>1728</v>
      </c>
      <c r="D40" s="207" t="s">
        <v>1710</v>
      </c>
      <c r="E40" s="207"/>
      <c r="G40" s="211"/>
      <c r="L40" s="213"/>
      <c r="R40" s="211"/>
    </row>
    <row r="41" spans="1:18" ht="18" customHeight="1" thickBot="1">
      <c r="A41" s="213"/>
      <c r="E41" s="207"/>
      <c r="G41" s="211"/>
      <c r="L41" s="225"/>
      <c r="M41" s="226"/>
      <c r="N41" s="226"/>
      <c r="O41" s="226"/>
      <c r="P41" s="226"/>
      <c r="Q41" s="226"/>
      <c r="R41" s="227"/>
    </row>
    <row r="42" spans="1:7" ht="18" customHeight="1" thickBot="1">
      <c r="A42" s="225"/>
      <c r="B42" s="226"/>
      <c r="C42" s="226"/>
      <c r="D42" s="226"/>
      <c r="E42" s="226"/>
      <c r="F42" s="226"/>
      <c r="G42" s="227"/>
    </row>
    <row r="43" ht="18" customHeight="1">
      <c r="E43" s="207"/>
    </row>
    <row r="44" ht="18" customHeight="1" thickBot="1"/>
    <row r="45" spans="1:7" ht="18" customHeight="1">
      <c r="A45" s="228" t="s">
        <v>1729</v>
      </c>
      <c r="B45" s="215"/>
      <c r="C45" s="215"/>
      <c r="D45" s="215"/>
      <c r="E45" s="229"/>
      <c r="F45" s="215"/>
      <c r="G45" s="216"/>
    </row>
    <row r="46" spans="1:7" ht="41.25" customHeight="1" thickBot="1">
      <c r="A46" s="341" t="s">
        <v>1730</v>
      </c>
      <c r="B46" s="342"/>
      <c r="C46" s="342"/>
      <c r="D46" s="342"/>
      <c r="E46" s="342"/>
      <c r="F46" s="342"/>
      <c r="G46" s="343"/>
    </row>
    <row r="47" ht="18" customHeight="1" thickBot="1"/>
    <row r="48" spans="1:7" ht="18" customHeight="1">
      <c r="A48" s="228" t="s">
        <v>1731</v>
      </c>
      <c r="B48" s="215"/>
      <c r="C48" s="215"/>
      <c r="D48" s="215"/>
      <c r="E48" s="229"/>
      <c r="F48" s="215"/>
      <c r="G48" s="216"/>
    </row>
    <row r="49" spans="1:7" ht="18" customHeight="1">
      <c r="A49" s="222" t="s">
        <v>1732</v>
      </c>
      <c r="G49" s="211"/>
    </row>
    <row r="50" spans="1:7" ht="18" customHeight="1">
      <c r="A50" s="213" t="s">
        <v>1733</v>
      </c>
      <c r="G50" s="211"/>
    </row>
    <row r="51" spans="1:7" ht="18" customHeight="1">
      <c r="A51" s="213" t="s">
        <v>1734</v>
      </c>
      <c r="G51" s="211"/>
    </row>
    <row r="52" spans="1:7" ht="18" customHeight="1">
      <c r="A52" s="222" t="s">
        <v>1735</v>
      </c>
      <c r="G52" s="211"/>
    </row>
    <row r="53" spans="1:7" ht="18" customHeight="1">
      <c r="A53" s="213" t="s">
        <v>1736</v>
      </c>
      <c r="G53" s="211"/>
    </row>
    <row r="54" spans="1:7" ht="18" customHeight="1">
      <c r="A54" s="213" t="s">
        <v>1737</v>
      </c>
      <c r="G54" s="211"/>
    </row>
    <row r="55" spans="1:7" ht="18" customHeight="1">
      <c r="A55" s="222" t="s">
        <v>1738</v>
      </c>
      <c r="G55" s="211"/>
    </row>
    <row r="56" spans="1:7" ht="18" customHeight="1">
      <c r="A56" s="213" t="s">
        <v>1739</v>
      </c>
      <c r="G56" s="211"/>
    </row>
    <row r="57" spans="1:7" ht="18" customHeight="1">
      <c r="A57" s="213" t="s">
        <v>1740</v>
      </c>
      <c r="G57" s="211"/>
    </row>
    <row r="58" spans="1:7" ht="18" customHeight="1">
      <c r="A58" s="213" t="s">
        <v>1741</v>
      </c>
      <c r="G58" s="211"/>
    </row>
    <row r="59" spans="1:7" ht="18" customHeight="1">
      <c r="A59" s="213" t="s">
        <v>1742</v>
      </c>
      <c r="G59" s="211"/>
    </row>
    <row r="60" spans="1:7" ht="18" customHeight="1" thickBot="1">
      <c r="A60" s="225" t="s">
        <v>1743</v>
      </c>
      <c r="B60" s="226"/>
      <c r="C60" s="226"/>
      <c r="D60" s="226"/>
      <c r="E60" s="230"/>
      <c r="F60" s="226"/>
      <c r="G60" s="227"/>
    </row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>
      <c r="H88" s="231"/>
    </row>
    <row r="89" ht="18" customHeight="1">
      <c r="H89" s="231"/>
    </row>
    <row r="90" ht="18" customHeight="1">
      <c r="H90" s="231"/>
    </row>
    <row r="91" ht="18" customHeight="1">
      <c r="H91" s="231"/>
    </row>
    <row r="92" ht="18" customHeight="1">
      <c r="H92" s="231"/>
    </row>
    <row r="93" ht="18" customHeight="1">
      <c r="H93" s="231"/>
    </row>
    <row r="94" ht="18" customHeight="1">
      <c r="H94" s="231"/>
    </row>
    <row r="95" ht="18" customHeight="1">
      <c r="H95" s="231"/>
    </row>
    <row r="96" ht="18" customHeight="1">
      <c r="H96" s="231"/>
    </row>
    <row r="97" ht="18" customHeight="1">
      <c r="H97" s="231"/>
    </row>
    <row r="98" ht="18" customHeight="1">
      <c r="H98" s="231"/>
    </row>
    <row r="99" ht="18" customHeight="1">
      <c r="H99" s="231"/>
    </row>
    <row r="100" ht="18" customHeight="1">
      <c r="H100" s="231"/>
    </row>
    <row r="101" ht="18" customHeight="1">
      <c r="H101" s="231"/>
    </row>
    <row r="102" ht="18" customHeight="1">
      <c r="H102" s="231"/>
    </row>
    <row r="103" ht="18" customHeight="1">
      <c r="H103" s="231"/>
    </row>
    <row r="104" ht="18" customHeight="1">
      <c r="H104" s="231"/>
    </row>
    <row r="105" ht="18" customHeight="1">
      <c r="H105" s="231"/>
    </row>
    <row r="106" ht="18" customHeight="1">
      <c r="H106" s="231"/>
    </row>
    <row r="107" ht="18" customHeight="1">
      <c r="H107" s="231"/>
    </row>
    <row r="108" ht="18" customHeight="1">
      <c r="H108" s="231"/>
    </row>
    <row r="109" ht="18" customHeight="1">
      <c r="H109" s="231"/>
    </row>
    <row r="110" ht="18" customHeight="1">
      <c r="H110" s="231"/>
    </row>
    <row r="111" ht="18" customHeight="1">
      <c r="H111" s="231"/>
    </row>
    <row r="112" ht="18" customHeight="1">
      <c r="H112" s="231"/>
    </row>
    <row r="113" ht="18" customHeight="1">
      <c r="H113" s="231"/>
    </row>
    <row r="114" ht="18" customHeight="1">
      <c r="H114" s="231"/>
    </row>
    <row r="115" ht="18" customHeight="1">
      <c r="H115" s="231"/>
    </row>
    <row r="116" ht="18" customHeight="1">
      <c r="H116" s="231"/>
    </row>
    <row r="117" ht="18" customHeight="1">
      <c r="H117" s="231"/>
    </row>
    <row r="118" ht="18" customHeight="1">
      <c r="H118" s="231"/>
    </row>
    <row r="119" ht="18" customHeight="1">
      <c r="H119" s="231"/>
    </row>
    <row r="120" ht="18" customHeight="1">
      <c r="H120" s="231"/>
    </row>
    <row r="121" ht="18" customHeight="1">
      <c r="H121" s="231"/>
    </row>
    <row r="122" ht="18" customHeight="1">
      <c r="H122" s="231"/>
    </row>
    <row r="123" ht="18" customHeight="1">
      <c r="H123" s="231"/>
    </row>
    <row r="124" ht="18" customHeight="1">
      <c r="H124" s="231"/>
    </row>
    <row r="125" ht="18" customHeight="1">
      <c r="H125" s="231"/>
    </row>
    <row r="126" ht="18" customHeight="1">
      <c r="H126" s="231"/>
    </row>
    <row r="127" ht="18" customHeight="1">
      <c r="H127" s="231"/>
    </row>
    <row r="128" ht="18" customHeight="1">
      <c r="H128" s="231"/>
    </row>
    <row r="129" ht="18" customHeight="1">
      <c r="H129" s="231"/>
    </row>
    <row r="130" ht="18" customHeight="1">
      <c r="H130" s="231"/>
    </row>
    <row r="131" ht="18" customHeight="1">
      <c r="H131" s="231"/>
    </row>
    <row r="132" ht="18" customHeight="1">
      <c r="H132" s="231"/>
    </row>
    <row r="133" ht="18" customHeight="1">
      <c r="H133" s="231"/>
    </row>
    <row r="134" ht="18" customHeight="1">
      <c r="H134" s="231"/>
    </row>
    <row r="135" ht="18" customHeight="1">
      <c r="H135" s="231"/>
    </row>
    <row r="136" ht="18" customHeight="1">
      <c r="H136" s="231"/>
    </row>
    <row r="137" ht="18" customHeight="1">
      <c r="H137" s="231"/>
    </row>
    <row r="138" ht="18" customHeight="1">
      <c r="H138" s="231"/>
    </row>
    <row r="139" ht="18" customHeight="1">
      <c r="H139" s="231"/>
    </row>
    <row r="140" ht="18" customHeight="1">
      <c r="H140" s="231"/>
    </row>
    <row r="141" ht="18" customHeight="1">
      <c r="H141" s="231"/>
    </row>
    <row r="142" ht="18" customHeight="1">
      <c r="H142" s="231"/>
    </row>
    <row r="143" ht="18" customHeight="1">
      <c r="H143" s="231"/>
    </row>
    <row r="144" ht="18" customHeight="1">
      <c r="H144" s="231"/>
    </row>
    <row r="145" ht="18" customHeight="1">
      <c r="H145" s="231"/>
    </row>
    <row r="146" ht="18" customHeight="1">
      <c r="H146" s="231"/>
    </row>
    <row r="147" ht="18" customHeight="1">
      <c r="H147" s="231"/>
    </row>
    <row r="148" ht="18" customHeight="1">
      <c r="H148" s="231"/>
    </row>
    <row r="149" ht="18" customHeight="1">
      <c r="H149" s="231"/>
    </row>
    <row r="150" ht="18" customHeight="1">
      <c r="H150" s="231"/>
    </row>
    <row r="151" ht="18" customHeight="1">
      <c r="H151" s="231"/>
    </row>
    <row r="152" ht="18" customHeight="1">
      <c r="H152" s="231"/>
    </row>
    <row r="153" ht="18" customHeight="1">
      <c r="H153" s="231"/>
    </row>
    <row r="154" ht="18" customHeight="1">
      <c r="H154" s="231"/>
    </row>
    <row r="155" ht="18" customHeight="1">
      <c r="H155" s="231"/>
    </row>
    <row r="156" ht="18" customHeight="1">
      <c r="H156" s="231"/>
    </row>
    <row r="157" ht="18" customHeight="1">
      <c r="H157" s="231"/>
    </row>
    <row r="158" ht="18" customHeight="1">
      <c r="H158" s="231"/>
    </row>
    <row r="159" ht="18" customHeight="1">
      <c r="H159" s="231"/>
    </row>
    <row r="160" ht="18" customHeight="1">
      <c r="H160" s="231"/>
    </row>
    <row r="161" ht="18" customHeight="1">
      <c r="H161" s="231"/>
    </row>
    <row r="162" ht="18" customHeight="1">
      <c r="H162" s="231"/>
    </row>
    <row r="163" ht="18" customHeight="1">
      <c r="H163" s="231"/>
    </row>
    <row r="164" ht="18" customHeight="1">
      <c r="H164" s="231"/>
    </row>
    <row r="165" ht="18" customHeight="1">
      <c r="H165" s="231"/>
    </row>
    <row r="166" ht="18" customHeight="1">
      <c r="H166" s="231"/>
    </row>
    <row r="167" ht="18" customHeight="1">
      <c r="H167" s="231"/>
    </row>
    <row r="168" ht="18" customHeight="1">
      <c r="H168" s="231"/>
    </row>
    <row r="169" ht="18" customHeight="1">
      <c r="H169" s="231"/>
    </row>
    <row r="170" ht="18" customHeight="1">
      <c r="H170" s="231"/>
    </row>
    <row r="171" ht="18" customHeight="1">
      <c r="H171" s="231"/>
    </row>
    <row r="172" ht="18" customHeight="1">
      <c r="H172" s="231"/>
    </row>
    <row r="173" ht="18" customHeight="1">
      <c r="H173" s="231"/>
    </row>
    <row r="174" ht="18" customHeight="1">
      <c r="H174" s="231"/>
    </row>
    <row r="175" ht="18" customHeight="1">
      <c r="H175" s="231"/>
    </row>
    <row r="176" ht="18" customHeight="1">
      <c r="H176" s="231"/>
    </row>
    <row r="177" ht="18" customHeight="1">
      <c r="H177" s="231"/>
    </row>
    <row r="178" ht="18" customHeight="1">
      <c r="H178" s="231"/>
    </row>
    <row r="179" ht="18" customHeight="1">
      <c r="H179" s="231"/>
    </row>
    <row r="180" ht="18" customHeight="1">
      <c r="H180" s="231"/>
    </row>
    <row r="181" ht="18" customHeight="1">
      <c r="H181" s="231"/>
    </row>
    <row r="182" ht="18" customHeight="1">
      <c r="H182" s="231"/>
    </row>
    <row r="183" ht="18" customHeight="1">
      <c r="H183" s="231"/>
    </row>
    <row r="184" ht="18" customHeight="1">
      <c r="H184" s="231"/>
    </row>
    <row r="185" ht="18" customHeight="1">
      <c r="H185" s="231"/>
    </row>
    <row r="186" ht="18" customHeight="1">
      <c r="H186" s="231"/>
    </row>
    <row r="187" ht="18" customHeight="1">
      <c r="H187" s="231"/>
    </row>
    <row r="188" ht="18" customHeight="1">
      <c r="H188" s="231"/>
    </row>
    <row r="189" ht="18" customHeight="1">
      <c r="H189" s="231"/>
    </row>
    <row r="190" ht="18" customHeight="1">
      <c r="H190" s="231"/>
    </row>
    <row r="191" ht="18" customHeight="1">
      <c r="H191" s="231"/>
    </row>
    <row r="192" ht="18" customHeight="1">
      <c r="H192" s="231"/>
    </row>
    <row r="193" ht="18" customHeight="1">
      <c r="H193" s="231"/>
    </row>
    <row r="194" ht="18" customHeight="1">
      <c r="H194" s="231"/>
    </row>
    <row r="195" ht="18" customHeight="1">
      <c r="H195" s="231"/>
    </row>
    <row r="196" ht="18" customHeight="1">
      <c r="H196" s="231"/>
    </row>
    <row r="197" ht="18" customHeight="1">
      <c r="H197" s="231"/>
    </row>
    <row r="198" ht="18" customHeight="1">
      <c r="H198" s="231"/>
    </row>
    <row r="199" ht="18" customHeight="1">
      <c r="H199" s="231"/>
    </row>
    <row r="200" ht="18" customHeight="1">
      <c r="H200" s="231"/>
    </row>
    <row r="201" ht="18" customHeight="1">
      <c r="H201" s="231"/>
    </row>
    <row r="202" ht="18" customHeight="1">
      <c r="H202" s="231"/>
    </row>
    <row r="203" ht="18" customHeight="1">
      <c r="H203" s="231"/>
    </row>
    <row r="204" ht="18" customHeight="1">
      <c r="H204" s="231"/>
    </row>
    <row r="205" ht="18" customHeight="1">
      <c r="H205" s="231"/>
    </row>
    <row r="206" ht="18" customHeight="1">
      <c r="H206" s="231"/>
    </row>
    <row r="207" ht="18" customHeight="1">
      <c r="H207" s="231"/>
    </row>
    <row r="208" ht="18" customHeight="1">
      <c r="H208" s="231"/>
    </row>
    <row r="209" ht="18" customHeight="1">
      <c r="H209" s="231"/>
    </row>
    <row r="210" ht="18" customHeight="1">
      <c r="H210" s="231"/>
    </row>
    <row r="211" ht="18" customHeight="1">
      <c r="H211" s="231"/>
    </row>
    <row r="212" ht="18" customHeight="1">
      <c r="H212" s="231"/>
    </row>
    <row r="213" ht="18" customHeight="1">
      <c r="H213" s="231"/>
    </row>
    <row r="214" ht="18" customHeight="1">
      <c r="H214" s="231"/>
    </row>
    <row r="215" ht="18" customHeight="1">
      <c r="H215" s="231"/>
    </row>
    <row r="216" ht="18" customHeight="1">
      <c r="H216" s="231"/>
    </row>
    <row r="217" ht="18" customHeight="1">
      <c r="H217" s="231"/>
    </row>
    <row r="218" ht="18" customHeight="1">
      <c r="H218" s="231"/>
    </row>
    <row r="219" ht="18" customHeight="1">
      <c r="H219" s="231"/>
    </row>
    <row r="220" ht="18" customHeight="1">
      <c r="H220" s="231"/>
    </row>
    <row r="221" ht="18" customHeight="1">
      <c r="H221" s="231"/>
    </row>
    <row r="222" ht="18" customHeight="1">
      <c r="H222" s="231"/>
    </row>
    <row r="223" ht="18" customHeight="1">
      <c r="H223" s="231"/>
    </row>
    <row r="224" ht="18" customHeight="1">
      <c r="H224" s="231"/>
    </row>
    <row r="225" ht="18" customHeight="1">
      <c r="H225" s="231"/>
    </row>
    <row r="226" ht="18" customHeight="1">
      <c r="H226" s="231"/>
    </row>
    <row r="227" ht="18" customHeight="1">
      <c r="H227" s="231"/>
    </row>
    <row r="228" ht="18" customHeight="1">
      <c r="H228" s="231"/>
    </row>
    <row r="229" ht="18" customHeight="1">
      <c r="H229" s="231"/>
    </row>
    <row r="230" ht="18" customHeight="1">
      <c r="H230" s="231"/>
    </row>
    <row r="231" ht="18" customHeight="1">
      <c r="H231" s="231"/>
    </row>
    <row r="232" ht="18" customHeight="1">
      <c r="H232" s="231"/>
    </row>
    <row r="233" ht="18" customHeight="1">
      <c r="H233" s="231"/>
    </row>
    <row r="234" ht="18" customHeight="1">
      <c r="H234" s="231"/>
    </row>
    <row r="235" ht="18" customHeight="1">
      <c r="H235" s="231"/>
    </row>
    <row r="236" ht="18" customHeight="1">
      <c r="H236" s="231"/>
    </row>
    <row r="237" ht="18" customHeight="1">
      <c r="H237" s="231"/>
    </row>
    <row r="238" ht="18" customHeight="1">
      <c r="H238" s="231"/>
    </row>
    <row r="239" ht="18" customHeight="1">
      <c r="H239" s="231"/>
    </row>
    <row r="240" ht="18" customHeight="1">
      <c r="H240" s="231"/>
    </row>
    <row r="241" ht="18" customHeight="1">
      <c r="H241" s="231"/>
    </row>
    <row r="242" ht="18" customHeight="1">
      <c r="H242" s="231"/>
    </row>
    <row r="243" ht="18" customHeight="1">
      <c r="H243" s="231"/>
    </row>
    <row r="244" ht="18" customHeight="1">
      <c r="H244" s="231"/>
    </row>
    <row r="245" ht="18" customHeight="1">
      <c r="H245" s="231"/>
    </row>
    <row r="246" ht="18" customHeight="1">
      <c r="H246" s="231"/>
    </row>
    <row r="247" ht="18" customHeight="1">
      <c r="H247" s="231"/>
    </row>
    <row r="248" ht="18" customHeight="1">
      <c r="H248" s="231"/>
    </row>
    <row r="249" ht="18" customHeight="1">
      <c r="H249" s="231"/>
    </row>
    <row r="250" ht="18" customHeight="1">
      <c r="H250" s="231"/>
    </row>
    <row r="251" ht="18" customHeight="1">
      <c r="H251" s="231"/>
    </row>
    <row r="252" ht="18" customHeight="1">
      <c r="H252" s="231"/>
    </row>
    <row r="253" ht="18" customHeight="1">
      <c r="H253" s="231"/>
    </row>
    <row r="254" ht="18" customHeight="1">
      <c r="H254" s="231"/>
    </row>
    <row r="255" ht="18" customHeight="1">
      <c r="H255" s="231"/>
    </row>
    <row r="256" ht="18" customHeight="1">
      <c r="H256" s="231"/>
    </row>
    <row r="257" ht="18" customHeight="1">
      <c r="H257" s="231"/>
    </row>
    <row r="258" ht="18" customHeight="1">
      <c r="H258" s="231"/>
    </row>
    <row r="259" ht="18" customHeight="1">
      <c r="H259" s="231"/>
    </row>
    <row r="260" ht="18" customHeight="1">
      <c r="H260" s="231"/>
    </row>
    <row r="261" ht="18" customHeight="1">
      <c r="H261" s="231"/>
    </row>
    <row r="262" ht="18" customHeight="1">
      <c r="H262" s="231"/>
    </row>
    <row r="263" ht="18" customHeight="1">
      <c r="H263" s="231"/>
    </row>
    <row r="264" ht="18" customHeight="1">
      <c r="H264" s="231"/>
    </row>
    <row r="265" ht="18" customHeight="1">
      <c r="H265" s="231"/>
    </row>
    <row r="266" ht="18" customHeight="1">
      <c r="H266" s="231"/>
    </row>
    <row r="267" ht="18" customHeight="1">
      <c r="H267" s="231"/>
    </row>
    <row r="268" ht="18" customHeight="1">
      <c r="H268" s="231"/>
    </row>
    <row r="269" ht="18" customHeight="1">
      <c r="H269" s="231"/>
    </row>
    <row r="270" ht="18" customHeight="1">
      <c r="H270" s="231"/>
    </row>
    <row r="271" ht="18" customHeight="1">
      <c r="H271" s="231"/>
    </row>
    <row r="272" ht="18" customHeight="1">
      <c r="H272" s="231"/>
    </row>
    <row r="273" ht="18" customHeight="1">
      <c r="H273" s="231"/>
    </row>
    <row r="274" ht="18" customHeight="1">
      <c r="H274" s="231"/>
    </row>
    <row r="275" ht="18" customHeight="1">
      <c r="H275" s="231"/>
    </row>
    <row r="276" ht="18" customHeight="1">
      <c r="H276" s="231"/>
    </row>
    <row r="277" ht="18" customHeight="1">
      <c r="H277" s="231"/>
    </row>
    <row r="278" ht="18" customHeight="1">
      <c r="H278" s="231"/>
    </row>
    <row r="279" ht="18" customHeight="1">
      <c r="H279" s="231"/>
    </row>
    <row r="280" ht="18" customHeight="1">
      <c r="H280" s="231"/>
    </row>
    <row r="281" ht="18" customHeight="1">
      <c r="H281" s="231"/>
    </row>
    <row r="282" ht="18" customHeight="1">
      <c r="H282" s="231"/>
    </row>
    <row r="283" ht="18" customHeight="1">
      <c r="H283" s="231"/>
    </row>
    <row r="284" ht="18" customHeight="1">
      <c r="H284" s="231"/>
    </row>
    <row r="285" ht="18" customHeight="1">
      <c r="H285" s="231"/>
    </row>
    <row r="286" ht="18" customHeight="1">
      <c r="H286" s="231"/>
    </row>
    <row r="287" ht="18" customHeight="1">
      <c r="H287" s="231"/>
    </row>
    <row r="288" ht="18" customHeight="1">
      <c r="H288" s="231"/>
    </row>
    <row r="289" ht="18" customHeight="1">
      <c r="H289" s="231"/>
    </row>
    <row r="290" ht="18" customHeight="1">
      <c r="H290" s="231"/>
    </row>
    <row r="291" ht="18" customHeight="1">
      <c r="H291" s="231"/>
    </row>
    <row r="292" ht="18" customHeight="1">
      <c r="H292" s="231"/>
    </row>
    <row r="293" ht="18" customHeight="1">
      <c r="H293" s="231"/>
    </row>
    <row r="294" ht="18" customHeight="1">
      <c r="H294" s="231"/>
    </row>
    <row r="295" ht="18" customHeight="1">
      <c r="H295" s="231"/>
    </row>
    <row r="296" ht="18" customHeight="1">
      <c r="H296" s="231"/>
    </row>
    <row r="297" ht="18" customHeight="1">
      <c r="H297" s="231"/>
    </row>
    <row r="298" ht="18" customHeight="1">
      <c r="H298" s="231"/>
    </row>
    <row r="299" ht="18" customHeight="1">
      <c r="H299" s="231"/>
    </row>
    <row r="300" ht="18" customHeight="1">
      <c r="H300" s="231"/>
    </row>
    <row r="301" ht="18" customHeight="1">
      <c r="H301" s="231"/>
    </row>
    <row r="302" ht="18" customHeight="1">
      <c r="H302" s="231"/>
    </row>
    <row r="303" ht="18" customHeight="1">
      <c r="H303" s="231"/>
    </row>
    <row r="304" ht="18" customHeight="1">
      <c r="H304" s="231"/>
    </row>
    <row r="305" ht="18" customHeight="1">
      <c r="H305" s="231"/>
    </row>
    <row r="306" ht="18" customHeight="1">
      <c r="H306" s="231"/>
    </row>
    <row r="307" ht="18" customHeight="1">
      <c r="H307" s="231"/>
    </row>
    <row r="308" ht="18" customHeight="1">
      <c r="H308" s="231"/>
    </row>
    <row r="309" ht="18" customHeight="1">
      <c r="H309" s="231"/>
    </row>
    <row r="310" ht="18" customHeight="1">
      <c r="H310" s="231"/>
    </row>
    <row r="311" ht="18" customHeight="1">
      <c r="H311" s="231"/>
    </row>
    <row r="312" ht="18" customHeight="1">
      <c r="H312" s="231"/>
    </row>
    <row r="313" ht="18" customHeight="1">
      <c r="H313" s="231"/>
    </row>
    <row r="314" ht="18" customHeight="1">
      <c r="H314" s="231"/>
    </row>
    <row r="315" ht="18" customHeight="1">
      <c r="H315" s="231"/>
    </row>
    <row r="316" ht="18" customHeight="1">
      <c r="H316" s="231"/>
    </row>
    <row r="317" ht="18" customHeight="1">
      <c r="H317" s="231"/>
    </row>
    <row r="318" ht="18" customHeight="1">
      <c r="H318" s="231"/>
    </row>
    <row r="319" ht="18" customHeight="1">
      <c r="H319" s="231"/>
    </row>
    <row r="320" ht="18" customHeight="1">
      <c r="H320" s="231"/>
    </row>
    <row r="321" ht="18" customHeight="1">
      <c r="H321" s="231"/>
    </row>
    <row r="322" ht="18" customHeight="1">
      <c r="H322" s="231"/>
    </row>
    <row r="323" ht="18" customHeight="1">
      <c r="H323" s="231"/>
    </row>
    <row r="324" ht="18" customHeight="1">
      <c r="H324" s="231"/>
    </row>
    <row r="325" ht="18" customHeight="1">
      <c r="H325" s="231"/>
    </row>
    <row r="326" ht="18" customHeight="1">
      <c r="H326" s="231"/>
    </row>
    <row r="327" ht="18" customHeight="1">
      <c r="H327" s="231"/>
    </row>
    <row r="328" ht="18" customHeight="1">
      <c r="H328" s="231"/>
    </row>
    <row r="329" ht="18" customHeight="1">
      <c r="H329" s="231"/>
    </row>
    <row r="330" ht="18" customHeight="1">
      <c r="H330" s="231"/>
    </row>
    <row r="331" ht="18" customHeight="1">
      <c r="H331" s="231"/>
    </row>
    <row r="332" ht="18" customHeight="1">
      <c r="H332" s="231"/>
    </row>
    <row r="333" ht="18" customHeight="1">
      <c r="H333" s="231"/>
    </row>
    <row r="334" ht="18" customHeight="1">
      <c r="H334" s="231"/>
    </row>
    <row r="335" ht="18" customHeight="1">
      <c r="H335" s="231"/>
    </row>
    <row r="336" ht="18" customHeight="1">
      <c r="H336" s="231"/>
    </row>
    <row r="337" ht="18" customHeight="1">
      <c r="H337" s="231"/>
    </row>
    <row r="338" ht="18" customHeight="1">
      <c r="H338" s="231"/>
    </row>
    <row r="339" ht="18" customHeight="1">
      <c r="H339" s="231"/>
    </row>
    <row r="340" ht="18" customHeight="1">
      <c r="H340" s="231"/>
    </row>
    <row r="341" ht="18" customHeight="1">
      <c r="H341" s="231"/>
    </row>
    <row r="342" ht="18" customHeight="1">
      <c r="H342" s="231"/>
    </row>
    <row r="343" ht="18" customHeight="1">
      <c r="H343" s="231"/>
    </row>
    <row r="344" ht="18" customHeight="1">
      <c r="H344" s="231"/>
    </row>
    <row r="345" ht="18" customHeight="1">
      <c r="H345" s="231"/>
    </row>
    <row r="346" ht="18" customHeight="1">
      <c r="H346" s="231"/>
    </row>
    <row r="347" ht="18" customHeight="1">
      <c r="H347" s="231"/>
    </row>
    <row r="348" ht="18" customHeight="1">
      <c r="H348" s="231"/>
    </row>
    <row r="349" ht="18" customHeight="1">
      <c r="H349" s="231"/>
    </row>
    <row r="350" ht="18" customHeight="1">
      <c r="H350" s="231"/>
    </row>
    <row r="351" ht="18" customHeight="1">
      <c r="H351" s="231"/>
    </row>
    <row r="352" ht="18" customHeight="1">
      <c r="H352" s="231"/>
    </row>
    <row r="353" ht="18" customHeight="1">
      <c r="H353" s="231"/>
    </row>
    <row r="354" ht="18" customHeight="1">
      <c r="H354" s="231"/>
    </row>
    <row r="355" ht="18" customHeight="1">
      <c r="H355" s="231"/>
    </row>
    <row r="356" ht="18" customHeight="1">
      <c r="H356" s="231"/>
    </row>
    <row r="357" ht="18" customHeight="1">
      <c r="H357" s="231"/>
    </row>
    <row r="358" ht="18" customHeight="1">
      <c r="H358" s="231"/>
    </row>
    <row r="359" ht="18" customHeight="1">
      <c r="H359" s="231"/>
    </row>
    <row r="360" ht="18" customHeight="1">
      <c r="H360" s="231"/>
    </row>
    <row r="361" ht="18" customHeight="1">
      <c r="H361" s="231"/>
    </row>
    <row r="362" ht="18" customHeight="1">
      <c r="H362" s="231"/>
    </row>
    <row r="363" ht="18" customHeight="1">
      <c r="H363" s="231"/>
    </row>
    <row r="364" ht="18" customHeight="1">
      <c r="H364" s="231"/>
    </row>
    <row r="365" ht="18" customHeight="1">
      <c r="H365" s="231"/>
    </row>
    <row r="366" ht="18" customHeight="1">
      <c r="H366" s="231"/>
    </row>
    <row r="367" ht="18" customHeight="1">
      <c r="H367" s="231"/>
    </row>
    <row r="368" ht="18" customHeight="1">
      <c r="H368" s="231"/>
    </row>
    <row r="369" ht="18" customHeight="1">
      <c r="H369" s="231"/>
    </row>
    <row r="370" ht="18" customHeight="1">
      <c r="H370" s="231"/>
    </row>
    <row r="371" ht="18" customHeight="1">
      <c r="H371" s="231"/>
    </row>
    <row r="372" ht="18" customHeight="1">
      <c r="H372" s="231"/>
    </row>
    <row r="373" ht="18" customHeight="1">
      <c r="H373" s="231"/>
    </row>
    <row r="374" ht="18" customHeight="1">
      <c r="H374" s="231"/>
    </row>
    <row r="375" ht="18" customHeight="1">
      <c r="H375" s="231"/>
    </row>
    <row r="376" ht="18" customHeight="1">
      <c r="H376" s="231"/>
    </row>
    <row r="377" ht="18" customHeight="1">
      <c r="H377" s="231"/>
    </row>
    <row r="378" ht="18" customHeight="1">
      <c r="H378" s="231"/>
    </row>
    <row r="379" ht="18" customHeight="1">
      <c r="H379" s="231"/>
    </row>
    <row r="380" ht="18" customHeight="1">
      <c r="H380" s="231"/>
    </row>
    <row r="381" ht="18" customHeight="1">
      <c r="H381" s="231"/>
    </row>
    <row r="382" ht="18" customHeight="1">
      <c r="H382" s="231"/>
    </row>
    <row r="383" ht="18" customHeight="1">
      <c r="H383" s="231"/>
    </row>
    <row r="384" ht="18" customHeight="1">
      <c r="H384" s="231"/>
    </row>
    <row r="385" ht="18" customHeight="1">
      <c r="H385" s="231"/>
    </row>
    <row r="386" ht="18" customHeight="1">
      <c r="H386" s="231"/>
    </row>
    <row r="387" ht="18" customHeight="1">
      <c r="H387" s="231"/>
    </row>
    <row r="388" ht="18" customHeight="1">
      <c r="H388" s="231"/>
    </row>
    <row r="389" ht="18" customHeight="1">
      <c r="H389" s="231"/>
    </row>
    <row r="390" ht="18" customHeight="1">
      <c r="H390" s="231"/>
    </row>
    <row r="391" ht="18" customHeight="1">
      <c r="H391" s="231"/>
    </row>
    <row r="392" ht="18" customHeight="1">
      <c r="H392" s="231"/>
    </row>
    <row r="393" ht="18" customHeight="1">
      <c r="H393" s="231"/>
    </row>
    <row r="394" ht="18" customHeight="1">
      <c r="H394" s="231"/>
    </row>
    <row r="395" ht="18" customHeight="1">
      <c r="H395" s="231"/>
    </row>
    <row r="396" ht="18" customHeight="1">
      <c r="H396" s="231"/>
    </row>
    <row r="397" ht="18" customHeight="1">
      <c r="H397" s="231"/>
    </row>
    <row r="398" ht="18" customHeight="1">
      <c r="H398" s="231"/>
    </row>
    <row r="399" ht="18" customHeight="1">
      <c r="H399" s="231"/>
    </row>
    <row r="400" ht="18" customHeight="1">
      <c r="H400" s="231"/>
    </row>
    <row r="401" ht="18" customHeight="1">
      <c r="H401" s="231"/>
    </row>
    <row r="402" ht="18" customHeight="1">
      <c r="H402" s="231"/>
    </row>
    <row r="403" ht="18" customHeight="1">
      <c r="H403" s="231"/>
    </row>
    <row r="404" ht="18" customHeight="1">
      <c r="H404" s="231"/>
    </row>
    <row r="405" ht="18" customHeight="1">
      <c r="H405" s="231"/>
    </row>
    <row r="406" ht="18" customHeight="1">
      <c r="H406" s="231"/>
    </row>
    <row r="407" ht="18" customHeight="1">
      <c r="H407" s="231"/>
    </row>
    <row r="408" ht="18" customHeight="1">
      <c r="H408" s="231"/>
    </row>
    <row r="409" ht="18" customHeight="1">
      <c r="H409" s="231"/>
    </row>
    <row r="410" ht="18" customHeight="1">
      <c r="H410" s="231"/>
    </row>
    <row r="411" ht="18" customHeight="1">
      <c r="H411" s="231"/>
    </row>
    <row r="412" ht="18" customHeight="1">
      <c r="H412" s="231"/>
    </row>
    <row r="413" ht="18" customHeight="1">
      <c r="H413" s="231"/>
    </row>
    <row r="414" ht="18" customHeight="1">
      <c r="H414" s="231"/>
    </row>
    <row r="415" ht="18" customHeight="1">
      <c r="H415" s="231"/>
    </row>
    <row r="416" ht="18" customHeight="1">
      <c r="H416" s="231"/>
    </row>
    <row r="417" ht="18" customHeight="1">
      <c r="H417" s="231"/>
    </row>
    <row r="418" ht="18" customHeight="1">
      <c r="H418" s="231"/>
    </row>
    <row r="419" ht="18" customHeight="1">
      <c r="H419" s="231"/>
    </row>
    <row r="420" ht="18" customHeight="1">
      <c r="H420" s="231"/>
    </row>
    <row r="421" ht="18" customHeight="1">
      <c r="H421" s="231"/>
    </row>
    <row r="422" ht="18" customHeight="1">
      <c r="H422" s="231"/>
    </row>
    <row r="423" ht="18" customHeight="1">
      <c r="H423" s="231"/>
    </row>
    <row r="424" ht="18" customHeight="1">
      <c r="H424" s="231"/>
    </row>
    <row r="425" ht="18" customHeight="1">
      <c r="H425" s="231"/>
    </row>
    <row r="426" ht="18" customHeight="1">
      <c r="H426" s="231"/>
    </row>
    <row r="427" ht="18" customHeight="1">
      <c r="H427" s="231"/>
    </row>
    <row r="428" ht="18" customHeight="1">
      <c r="H428" s="231"/>
    </row>
    <row r="429" ht="18" customHeight="1">
      <c r="H429" s="231"/>
    </row>
    <row r="430" ht="18" customHeight="1">
      <c r="H430" s="231"/>
    </row>
    <row r="431" ht="18" customHeight="1">
      <c r="H431" s="231"/>
    </row>
    <row r="432" ht="18" customHeight="1">
      <c r="H432" s="231"/>
    </row>
    <row r="433" ht="18" customHeight="1">
      <c r="H433" s="231"/>
    </row>
    <row r="434" ht="18" customHeight="1">
      <c r="H434" s="231"/>
    </row>
    <row r="435" ht="18" customHeight="1">
      <c r="H435" s="231"/>
    </row>
    <row r="436" ht="18" customHeight="1">
      <c r="H436" s="231"/>
    </row>
    <row r="437" ht="18" customHeight="1">
      <c r="H437" s="231"/>
    </row>
    <row r="438" ht="18" customHeight="1">
      <c r="H438" s="231"/>
    </row>
    <row r="439" ht="18" customHeight="1">
      <c r="H439" s="231"/>
    </row>
    <row r="440" ht="18" customHeight="1">
      <c r="H440" s="231"/>
    </row>
    <row r="441" ht="18" customHeight="1">
      <c r="H441" s="231"/>
    </row>
    <row r="442" ht="18" customHeight="1">
      <c r="H442" s="231"/>
    </row>
    <row r="443" ht="18" customHeight="1">
      <c r="H443" s="231"/>
    </row>
    <row r="444" ht="18" customHeight="1">
      <c r="H444" s="231"/>
    </row>
    <row r="445" ht="18" customHeight="1">
      <c r="H445" s="231"/>
    </row>
    <row r="446" ht="18" customHeight="1">
      <c r="H446" s="231"/>
    </row>
    <row r="447" ht="18" customHeight="1">
      <c r="H447" s="231"/>
    </row>
    <row r="448" ht="18" customHeight="1">
      <c r="H448" s="231"/>
    </row>
    <row r="449" ht="18" customHeight="1">
      <c r="H449" s="231"/>
    </row>
    <row r="450" ht="18" customHeight="1">
      <c r="H450" s="231"/>
    </row>
    <row r="451" ht="18" customHeight="1">
      <c r="H451" s="231"/>
    </row>
    <row r="452" ht="18" customHeight="1">
      <c r="H452" s="231"/>
    </row>
    <row r="453" ht="18" customHeight="1">
      <c r="H453" s="231"/>
    </row>
    <row r="454" ht="18" customHeight="1">
      <c r="H454" s="231"/>
    </row>
    <row r="455" ht="18" customHeight="1">
      <c r="H455" s="231"/>
    </row>
    <row r="456" ht="18" customHeight="1">
      <c r="H456" s="231"/>
    </row>
    <row r="457" ht="18" customHeight="1">
      <c r="H457" s="231"/>
    </row>
    <row r="458" ht="18" customHeight="1">
      <c r="H458" s="231"/>
    </row>
    <row r="459" ht="18" customHeight="1">
      <c r="H459" s="231"/>
    </row>
    <row r="460" ht="18" customHeight="1">
      <c r="H460" s="231"/>
    </row>
    <row r="461" ht="18" customHeight="1">
      <c r="H461" s="231"/>
    </row>
    <row r="462" ht="18" customHeight="1">
      <c r="H462" s="231"/>
    </row>
    <row r="463" ht="18" customHeight="1">
      <c r="H463" s="231"/>
    </row>
    <row r="464" ht="18" customHeight="1">
      <c r="H464" s="231"/>
    </row>
    <row r="465" ht="18" customHeight="1">
      <c r="H465" s="231"/>
    </row>
    <row r="466" ht="18" customHeight="1">
      <c r="H466" s="231"/>
    </row>
    <row r="467" ht="18" customHeight="1">
      <c r="H467" s="231"/>
    </row>
    <row r="468" ht="18" customHeight="1">
      <c r="H468" s="231"/>
    </row>
    <row r="469" ht="18" customHeight="1">
      <c r="H469" s="231"/>
    </row>
    <row r="470" ht="18" customHeight="1">
      <c r="H470" s="231"/>
    </row>
    <row r="471" ht="18" customHeight="1">
      <c r="H471" s="231"/>
    </row>
    <row r="472" ht="18" customHeight="1">
      <c r="H472" s="231"/>
    </row>
    <row r="473" ht="18" customHeight="1">
      <c r="H473" s="231"/>
    </row>
    <row r="474" ht="18" customHeight="1">
      <c r="H474" s="231"/>
    </row>
    <row r="475" ht="18" customHeight="1">
      <c r="H475" s="231"/>
    </row>
    <row r="476" ht="18" customHeight="1">
      <c r="H476" s="231"/>
    </row>
    <row r="477" ht="18" customHeight="1">
      <c r="H477" s="231"/>
    </row>
    <row r="478" ht="18" customHeight="1">
      <c r="H478" s="231"/>
    </row>
    <row r="479" ht="18" customHeight="1">
      <c r="H479" s="231"/>
    </row>
    <row r="480" ht="18" customHeight="1">
      <c r="H480" s="231"/>
    </row>
    <row r="481" ht="18" customHeight="1">
      <c r="H481" s="231"/>
    </row>
    <row r="482" ht="18" customHeight="1">
      <c r="H482" s="231"/>
    </row>
    <row r="483" ht="18" customHeight="1">
      <c r="H483" s="231"/>
    </row>
    <row r="484" ht="18" customHeight="1">
      <c r="H484" s="231"/>
    </row>
    <row r="485" ht="18" customHeight="1">
      <c r="H485" s="231"/>
    </row>
    <row r="486" ht="18" customHeight="1">
      <c r="H486" s="231"/>
    </row>
    <row r="487" ht="18" customHeight="1">
      <c r="H487" s="231"/>
    </row>
    <row r="488" ht="18" customHeight="1">
      <c r="H488" s="231"/>
    </row>
    <row r="489" ht="18" customHeight="1">
      <c r="H489" s="231"/>
    </row>
    <row r="490" ht="18" customHeight="1">
      <c r="H490" s="231"/>
    </row>
    <row r="491" ht="18" customHeight="1">
      <c r="H491" s="231"/>
    </row>
    <row r="492" ht="18" customHeight="1">
      <c r="H492" s="231"/>
    </row>
    <row r="493" ht="18" customHeight="1">
      <c r="H493" s="231"/>
    </row>
    <row r="494" ht="18" customHeight="1">
      <c r="H494" s="231"/>
    </row>
    <row r="495" ht="18" customHeight="1">
      <c r="H495" s="231"/>
    </row>
    <row r="496" ht="18" customHeight="1">
      <c r="H496" s="231"/>
    </row>
    <row r="497" ht="18" customHeight="1">
      <c r="H497" s="231"/>
    </row>
    <row r="498" ht="18" customHeight="1">
      <c r="H498" s="231"/>
    </row>
    <row r="499" ht="18" customHeight="1">
      <c r="H499" s="231"/>
    </row>
    <row r="500" ht="18" customHeight="1">
      <c r="H500" s="231"/>
    </row>
    <row r="501" ht="18" customHeight="1">
      <c r="H501" s="231"/>
    </row>
    <row r="502" ht="18" customHeight="1">
      <c r="H502" s="231"/>
    </row>
    <row r="503" ht="18" customHeight="1">
      <c r="H503" s="231"/>
    </row>
    <row r="504" ht="18" customHeight="1">
      <c r="H504" s="231"/>
    </row>
    <row r="505" ht="18" customHeight="1">
      <c r="H505" s="231"/>
    </row>
    <row r="506" ht="18" customHeight="1">
      <c r="H506" s="231"/>
    </row>
    <row r="507" ht="18" customHeight="1">
      <c r="H507" s="231"/>
    </row>
    <row r="508" ht="18" customHeight="1">
      <c r="H508" s="231"/>
    </row>
    <row r="509" ht="18" customHeight="1">
      <c r="H509" s="231"/>
    </row>
    <row r="510" ht="18" customHeight="1">
      <c r="H510" s="231"/>
    </row>
    <row r="511" ht="18" customHeight="1">
      <c r="H511" s="231"/>
    </row>
    <row r="512" ht="18" customHeight="1">
      <c r="H512" s="231"/>
    </row>
    <row r="513" ht="18" customHeight="1">
      <c r="H513" s="231"/>
    </row>
    <row r="514" ht="18" customHeight="1">
      <c r="H514" s="231"/>
    </row>
    <row r="515" ht="18" customHeight="1">
      <c r="H515" s="231"/>
    </row>
  </sheetData>
  <sheetProtection/>
  <mergeCells count="1">
    <mergeCell ref="A46:G46"/>
  </mergeCells>
  <printOptions gridLines="1"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50"/>
  <sheetViews>
    <sheetView zoomScale="150" zoomScaleNormal="150" zoomScalePageLayoutView="0" workbookViewId="0" topLeftCell="A1">
      <pane ySplit="2" topLeftCell="A3" activePane="bottomLeft" state="frozen"/>
      <selection pane="topLeft" activeCell="A1" sqref="A1"/>
      <selection pane="bottomLeft" activeCell="L6" sqref="L6"/>
    </sheetView>
  </sheetViews>
  <sheetFormatPr defaultColWidth="8.421875" defaultRowHeight="12.75"/>
  <cols>
    <col min="1" max="1" width="9.57421875" style="0" customWidth="1"/>
    <col min="2" max="2" width="34.421875" style="0" customWidth="1"/>
    <col min="3" max="3" width="24.57421875" style="0" bestFit="1" customWidth="1"/>
    <col min="4" max="4" width="5.421875" style="0" customWidth="1"/>
    <col min="5" max="5" width="7.8515625" style="148" customWidth="1"/>
    <col min="6" max="6" width="21.57421875" style="148" customWidth="1"/>
    <col min="7" max="7" width="34.00390625" style="155" customWidth="1"/>
  </cols>
  <sheetData>
    <row r="1" spans="1:7" ht="12.75">
      <c r="A1" s="164" t="s">
        <v>397</v>
      </c>
      <c r="B1" s="165"/>
      <c r="C1" s="166"/>
      <c r="E1" s="139" t="s">
        <v>398</v>
      </c>
      <c r="F1" s="140"/>
      <c r="G1" s="151"/>
    </row>
    <row r="2" spans="1:7" ht="12.75">
      <c r="A2" s="167" t="s">
        <v>399</v>
      </c>
      <c r="B2" s="168" t="s">
        <v>400</v>
      </c>
      <c r="C2" s="168" t="s">
        <v>401</v>
      </c>
      <c r="D2" s="21"/>
      <c r="E2" s="141" t="s">
        <v>399</v>
      </c>
      <c r="F2" s="142" t="s">
        <v>401</v>
      </c>
      <c r="G2" s="152" t="s">
        <v>400</v>
      </c>
    </row>
    <row r="3" spans="1:7" ht="12.75">
      <c r="A3" s="156" t="s">
        <v>162</v>
      </c>
      <c r="B3" s="157" t="s">
        <v>402</v>
      </c>
      <c r="C3" s="157" t="s">
        <v>163</v>
      </c>
      <c r="D3" s="21"/>
      <c r="E3" s="143" t="s">
        <v>403</v>
      </c>
      <c r="F3" s="144" t="s">
        <v>405</v>
      </c>
      <c r="G3" s="152" t="s">
        <v>404</v>
      </c>
    </row>
    <row r="4" spans="1:7" ht="12.75">
      <c r="A4" s="156" t="s">
        <v>166</v>
      </c>
      <c r="B4" s="157" t="s">
        <v>406</v>
      </c>
      <c r="C4" s="157" t="s">
        <v>167</v>
      </c>
      <c r="D4" s="21"/>
      <c r="E4" s="145" t="s">
        <v>407</v>
      </c>
      <c r="F4" s="146" t="s">
        <v>409</v>
      </c>
      <c r="G4" s="153" t="s">
        <v>408</v>
      </c>
    </row>
    <row r="5" spans="1:7" ht="12.75">
      <c r="A5" s="156" t="s">
        <v>168</v>
      </c>
      <c r="B5" s="157" t="s">
        <v>410</v>
      </c>
      <c r="C5" s="157" t="s">
        <v>169</v>
      </c>
      <c r="D5" s="21"/>
      <c r="E5" s="145" t="s">
        <v>411</v>
      </c>
      <c r="F5" s="146" t="s">
        <v>413</v>
      </c>
      <c r="G5" s="153" t="s">
        <v>412</v>
      </c>
    </row>
    <row r="6" spans="1:7" ht="12.75">
      <c r="A6" s="156" t="s">
        <v>172</v>
      </c>
      <c r="B6" s="157" t="s">
        <v>414</v>
      </c>
      <c r="C6" s="157" t="s">
        <v>415</v>
      </c>
      <c r="D6" s="21"/>
      <c r="E6" s="145" t="s">
        <v>416</v>
      </c>
      <c r="F6" s="146" t="s">
        <v>418</v>
      </c>
      <c r="G6" s="153" t="s">
        <v>417</v>
      </c>
    </row>
    <row r="7" spans="1:7" ht="12.75">
      <c r="A7" s="156" t="s">
        <v>175</v>
      </c>
      <c r="B7" s="157" t="s">
        <v>419</v>
      </c>
      <c r="C7" s="157" t="s">
        <v>176</v>
      </c>
      <c r="D7" s="21"/>
      <c r="E7" s="145" t="s">
        <v>420</v>
      </c>
      <c r="F7" s="146" t="s">
        <v>422</v>
      </c>
      <c r="G7" s="153" t="s">
        <v>421</v>
      </c>
    </row>
    <row r="8" spans="1:7" ht="12.75">
      <c r="A8" s="156" t="s">
        <v>1338</v>
      </c>
      <c r="B8" s="157" t="s">
        <v>423</v>
      </c>
      <c r="C8" s="157" t="s">
        <v>179</v>
      </c>
      <c r="D8" s="21"/>
      <c r="E8" s="145" t="s">
        <v>424</v>
      </c>
      <c r="F8" s="146" t="s">
        <v>426</v>
      </c>
      <c r="G8" s="153" t="s">
        <v>425</v>
      </c>
    </row>
    <row r="9" spans="1:7" ht="12.75">
      <c r="A9" s="156" t="s">
        <v>182</v>
      </c>
      <c r="B9" s="157" t="s">
        <v>427</v>
      </c>
      <c r="C9" s="157" t="s">
        <v>183</v>
      </c>
      <c r="D9" s="21"/>
      <c r="E9" s="145" t="s">
        <v>431</v>
      </c>
      <c r="F9" s="146" t="s">
        <v>433</v>
      </c>
      <c r="G9" s="153" t="s">
        <v>432</v>
      </c>
    </row>
    <row r="10" spans="1:7" ht="12.75">
      <c r="A10" s="156" t="s">
        <v>186</v>
      </c>
      <c r="B10" s="157" t="s">
        <v>430</v>
      </c>
      <c r="C10" s="157" t="s">
        <v>187</v>
      </c>
      <c r="D10" s="21"/>
      <c r="E10" s="145" t="s">
        <v>437</v>
      </c>
      <c r="F10" s="146" t="s">
        <v>439</v>
      </c>
      <c r="G10" s="153" t="s">
        <v>438</v>
      </c>
    </row>
    <row r="11" spans="1:7" ht="12.75">
      <c r="A11" s="156" t="s">
        <v>434</v>
      </c>
      <c r="B11" s="157" t="s">
        <v>435</v>
      </c>
      <c r="C11" s="157" t="s">
        <v>436</v>
      </c>
      <c r="D11" s="21"/>
      <c r="E11" s="145" t="s">
        <v>1316</v>
      </c>
      <c r="F11" s="146" t="s">
        <v>1317</v>
      </c>
      <c r="G11" s="153" t="s">
        <v>1318</v>
      </c>
    </row>
    <row r="12" spans="1:7" ht="12.75">
      <c r="A12" s="156" t="s">
        <v>1373</v>
      </c>
      <c r="B12" s="157" t="s">
        <v>440</v>
      </c>
      <c r="C12" s="157" t="s">
        <v>441</v>
      </c>
      <c r="D12" s="21"/>
      <c r="E12" s="145" t="s">
        <v>442</v>
      </c>
      <c r="F12" s="146" t="s">
        <v>444</v>
      </c>
      <c r="G12" s="153" t="s">
        <v>443</v>
      </c>
    </row>
    <row r="13" spans="1:7" ht="12.75">
      <c r="A13" s="156" t="s">
        <v>445</v>
      </c>
      <c r="B13" s="157" t="s">
        <v>446</v>
      </c>
      <c r="C13" s="157" t="s">
        <v>447</v>
      </c>
      <c r="D13" s="21"/>
      <c r="E13" s="145" t="s">
        <v>1319</v>
      </c>
      <c r="F13" s="146" t="s">
        <v>1320</v>
      </c>
      <c r="G13" s="153" t="s">
        <v>1321</v>
      </c>
    </row>
    <row r="14" spans="1:7" ht="12.75">
      <c r="A14" s="158" t="s">
        <v>1504</v>
      </c>
      <c r="B14" s="157" t="s">
        <v>1506</v>
      </c>
      <c r="C14" s="157" t="s">
        <v>1505</v>
      </c>
      <c r="D14" s="21"/>
      <c r="E14" s="145" t="s">
        <v>1322</v>
      </c>
      <c r="F14" s="146" t="s">
        <v>1323</v>
      </c>
      <c r="G14" s="153" t="s">
        <v>1324</v>
      </c>
    </row>
    <row r="15" spans="1:7" ht="12.75">
      <c r="A15" s="156" t="s">
        <v>450</v>
      </c>
      <c r="B15" s="157" t="s">
        <v>451</v>
      </c>
      <c r="C15" s="157" t="s">
        <v>452</v>
      </c>
      <c r="D15" s="21"/>
      <c r="E15" s="145" t="s">
        <v>1325</v>
      </c>
      <c r="F15" s="146" t="s">
        <v>429</v>
      </c>
      <c r="G15" s="153" t="s">
        <v>428</v>
      </c>
    </row>
    <row r="16" spans="1:7" ht="12.75">
      <c r="A16" s="156" t="s">
        <v>455</v>
      </c>
      <c r="B16" s="157" t="s">
        <v>456</v>
      </c>
      <c r="C16" s="157" t="s">
        <v>457</v>
      </c>
      <c r="D16" s="21"/>
      <c r="E16" s="145" t="s">
        <v>1326</v>
      </c>
      <c r="F16" s="146" t="s">
        <v>449</v>
      </c>
      <c r="G16" s="153" t="s">
        <v>448</v>
      </c>
    </row>
    <row r="17" spans="1:7" ht="12.75">
      <c r="A17" s="156" t="s">
        <v>461</v>
      </c>
      <c r="B17" s="157" t="s">
        <v>462</v>
      </c>
      <c r="C17" s="157" t="s">
        <v>463</v>
      </c>
      <c r="D17" s="21"/>
      <c r="E17" s="145" t="s">
        <v>1327</v>
      </c>
      <c r="F17" s="146" t="s">
        <v>1328</v>
      </c>
      <c r="G17" s="153" t="s">
        <v>1329</v>
      </c>
    </row>
    <row r="18" spans="1:7" ht="12.75">
      <c r="A18" s="156" t="s">
        <v>467</v>
      </c>
      <c r="B18" s="157" t="s">
        <v>468</v>
      </c>
      <c r="C18" s="157" t="s">
        <v>469</v>
      </c>
      <c r="D18" s="21"/>
      <c r="E18" s="145" t="s">
        <v>458</v>
      </c>
      <c r="F18" s="146" t="s">
        <v>460</v>
      </c>
      <c r="G18" s="153" t="s">
        <v>459</v>
      </c>
    </row>
    <row r="19" spans="1:7" ht="12.75">
      <c r="A19" s="156" t="s">
        <v>471</v>
      </c>
      <c r="B19" s="157" t="s">
        <v>472</v>
      </c>
      <c r="C19" s="157" t="s">
        <v>473</v>
      </c>
      <c r="D19" s="21"/>
      <c r="E19" s="145" t="s">
        <v>464</v>
      </c>
      <c r="F19" s="146" t="s">
        <v>466</v>
      </c>
      <c r="G19" s="153" t="s">
        <v>465</v>
      </c>
    </row>
    <row r="20" spans="1:7" ht="12.75">
      <c r="A20" s="156" t="s">
        <v>474</v>
      </c>
      <c r="B20" s="157" t="s">
        <v>475</v>
      </c>
      <c r="C20" s="157" t="s">
        <v>476</v>
      </c>
      <c r="D20" s="21"/>
      <c r="E20" s="145" t="s">
        <v>319</v>
      </c>
      <c r="F20" s="146" t="s">
        <v>320</v>
      </c>
      <c r="G20" s="153" t="s">
        <v>470</v>
      </c>
    </row>
    <row r="21" spans="1:7" ht="12.75">
      <c r="A21" s="156" t="s">
        <v>189</v>
      </c>
      <c r="B21" s="157" t="s">
        <v>478</v>
      </c>
      <c r="C21" s="157" t="s">
        <v>479</v>
      </c>
      <c r="D21" s="21"/>
      <c r="E21" s="145" t="s">
        <v>1330</v>
      </c>
      <c r="F21" s="146" t="s">
        <v>192</v>
      </c>
      <c r="G21" s="153" t="s">
        <v>1331</v>
      </c>
    </row>
    <row r="22" spans="1:7" ht="12.75">
      <c r="A22" s="156" t="s">
        <v>1330</v>
      </c>
      <c r="B22" s="157" t="s">
        <v>1331</v>
      </c>
      <c r="C22" s="157" t="s">
        <v>192</v>
      </c>
      <c r="D22" s="21"/>
      <c r="E22" s="145" t="s">
        <v>254</v>
      </c>
      <c r="F22" s="146" t="s">
        <v>255</v>
      </c>
      <c r="G22" s="153" t="s">
        <v>477</v>
      </c>
    </row>
    <row r="23" spans="1:7" ht="12.75">
      <c r="A23" s="156" t="s">
        <v>195</v>
      </c>
      <c r="B23" s="157" t="s">
        <v>484</v>
      </c>
      <c r="C23" s="157" t="s">
        <v>196</v>
      </c>
      <c r="D23" s="21"/>
      <c r="E23" s="145" t="s">
        <v>1332</v>
      </c>
      <c r="F23" s="146" t="s">
        <v>321</v>
      </c>
      <c r="G23" s="153" t="s">
        <v>480</v>
      </c>
    </row>
    <row r="24" spans="1:7" ht="12.75">
      <c r="A24" s="156" t="s">
        <v>199</v>
      </c>
      <c r="B24" s="157" t="s">
        <v>486</v>
      </c>
      <c r="C24" s="157" t="s">
        <v>200</v>
      </c>
      <c r="D24" s="21"/>
      <c r="E24" s="145" t="s">
        <v>481</v>
      </c>
      <c r="F24" s="146" t="s">
        <v>483</v>
      </c>
      <c r="G24" s="153" t="s">
        <v>482</v>
      </c>
    </row>
    <row r="25" spans="1:7" ht="12.75">
      <c r="A25" s="156" t="s">
        <v>202</v>
      </c>
      <c r="B25" s="157" t="s">
        <v>490</v>
      </c>
      <c r="C25" s="157" t="s">
        <v>203</v>
      </c>
      <c r="D25" s="21"/>
      <c r="E25" s="145" t="s">
        <v>358</v>
      </c>
      <c r="F25" s="146" t="s">
        <v>359</v>
      </c>
      <c r="G25" s="153" t="s">
        <v>485</v>
      </c>
    </row>
    <row r="26" spans="1:7" ht="12.75">
      <c r="A26" s="156" t="s">
        <v>1443</v>
      </c>
      <c r="B26" s="157" t="s">
        <v>494</v>
      </c>
      <c r="C26" s="157" t="s">
        <v>1444</v>
      </c>
      <c r="D26" s="21"/>
      <c r="E26" s="145" t="s">
        <v>487</v>
      </c>
      <c r="F26" s="146" t="s">
        <v>489</v>
      </c>
      <c r="G26" s="153" t="s">
        <v>488</v>
      </c>
    </row>
    <row r="27" spans="1:7" ht="12.75">
      <c r="A27" s="156" t="s">
        <v>498</v>
      </c>
      <c r="B27" s="157" t="s">
        <v>499</v>
      </c>
      <c r="C27" s="157" t="s">
        <v>500</v>
      </c>
      <c r="D27" s="21"/>
      <c r="E27" s="145" t="s">
        <v>491</v>
      </c>
      <c r="F27" s="146" t="s">
        <v>493</v>
      </c>
      <c r="G27" s="153" t="s">
        <v>492</v>
      </c>
    </row>
    <row r="28" spans="1:7" ht="12.75">
      <c r="A28" s="156" t="s">
        <v>502</v>
      </c>
      <c r="B28" s="157" t="s">
        <v>503</v>
      </c>
      <c r="C28" s="157" t="s">
        <v>504</v>
      </c>
      <c r="D28" s="21"/>
      <c r="E28" s="145" t="s">
        <v>495</v>
      </c>
      <c r="F28" s="146" t="s">
        <v>497</v>
      </c>
      <c r="G28" s="153" t="s">
        <v>496</v>
      </c>
    </row>
    <row r="29" spans="1:7" ht="12.75">
      <c r="A29" s="156" t="s">
        <v>506</v>
      </c>
      <c r="B29" s="157" t="s">
        <v>507</v>
      </c>
      <c r="C29" s="157" t="s">
        <v>508</v>
      </c>
      <c r="D29" s="21"/>
      <c r="E29" s="145" t="s">
        <v>377</v>
      </c>
      <c r="F29" s="146" t="s">
        <v>378</v>
      </c>
      <c r="G29" s="153" t="s">
        <v>501</v>
      </c>
    </row>
    <row r="30" spans="1:7" ht="12.75">
      <c r="A30" s="156" t="s">
        <v>510</v>
      </c>
      <c r="B30" s="157" t="s">
        <v>511</v>
      </c>
      <c r="C30" s="157" t="s">
        <v>512</v>
      </c>
      <c r="D30" s="21"/>
      <c r="E30" s="145" t="s">
        <v>231</v>
      </c>
      <c r="F30" s="146" t="s">
        <v>232</v>
      </c>
      <c r="G30" s="153" t="s">
        <v>505</v>
      </c>
    </row>
    <row r="31" spans="1:7" ht="12.75">
      <c r="A31" s="158" t="s">
        <v>1392</v>
      </c>
      <c r="B31" s="157" t="s">
        <v>1394</v>
      </c>
      <c r="C31" s="157" t="s">
        <v>1393</v>
      </c>
      <c r="D31" s="21"/>
      <c r="E31" s="145" t="s">
        <v>322</v>
      </c>
      <c r="F31" s="146" t="s">
        <v>323</v>
      </c>
      <c r="G31" s="153" t="s">
        <v>509</v>
      </c>
    </row>
    <row r="32" spans="1:7" ht="12.75">
      <c r="A32" s="156" t="s">
        <v>516</v>
      </c>
      <c r="B32" s="157" t="s">
        <v>517</v>
      </c>
      <c r="C32" s="157" t="s">
        <v>518</v>
      </c>
      <c r="D32" s="21"/>
      <c r="E32" s="145" t="s">
        <v>513</v>
      </c>
      <c r="F32" s="146" t="s">
        <v>515</v>
      </c>
      <c r="G32" s="153" t="s">
        <v>514</v>
      </c>
    </row>
    <row r="33" spans="1:7" ht="12.75">
      <c r="A33" s="158" t="s">
        <v>1335</v>
      </c>
      <c r="B33" s="157" t="s">
        <v>1337</v>
      </c>
      <c r="C33" s="157" t="s">
        <v>1336</v>
      </c>
      <c r="D33" s="21"/>
      <c r="E33" s="145" t="s">
        <v>330</v>
      </c>
      <c r="F33" s="146" t="s">
        <v>331</v>
      </c>
      <c r="G33" s="153" t="s">
        <v>519</v>
      </c>
    </row>
    <row r="34" spans="1:7" ht="12.75">
      <c r="A34" s="156" t="s">
        <v>520</v>
      </c>
      <c r="B34" s="157" t="s">
        <v>521</v>
      </c>
      <c r="C34" s="157" t="s">
        <v>522</v>
      </c>
      <c r="D34" s="21"/>
      <c r="E34" s="145" t="s">
        <v>1333</v>
      </c>
      <c r="F34" s="146" t="s">
        <v>524</v>
      </c>
      <c r="G34" s="153" t="s">
        <v>523</v>
      </c>
    </row>
    <row r="35" spans="1:7" ht="12.75">
      <c r="A35" s="156" t="s">
        <v>525</v>
      </c>
      <c r="B35" s="157" t="s">
        <v>526</v>
      </c>
      <c r="C35" s="157" t="s">
        <v>527</v>
      </c>
      <c r="D35" s="21"/>
      <c r="E35" s="145" t="s">
        <v>528</v>
      </c>
      <c r="F35" s="146" t="s">
        <v>530</v>
      </c>
      <c r="G35" s="153" t="s">
        <v>529</v>
      </c>
    </row>
    <row r="36" spans="1:7" ht="12.75">
      <c r="A36" s="156" t="s">
        <v>1546</v>
      </c>
      <c r="B36" s="157" t="s">
        <v>531</v>
      </c>
      <c r="C36" s="157" t="s">
        <v>532</v>
      </c>
      <c r="D36" s="21"/>
      <c r="E36" s="145" t="s">
        <v>533</v>
      </c>
      <c r="F36" s="146" t="s">
        <v>530</v>
      </c>
      <c r="G36" s="153" t="s">
        <v>534</v>
      </c>
    </row>
    <row r="37" spans="1:7" ht="12.75">
      <c r="A37" s="156" t="s">
        <v>535</v>
      </c>
      <c r="B37" s="157" t="s">
        <v>536</v>
      </c>
      <c r="C37" s="157" t="s">
        <v>537</v>
      </c>
      <c r="D37" s="21"/>
      <c r="E37" s="145" t="s">
        <v>538</v>
      </c>
      <c r="F37" s="146" t="s">
        <v>213</v>
      </c>
      <c r="G37" s="153" t="s">
        <v>539</v>
      </c>
    </row>
    <row r="38" spans="1:7" ht="12.75">
      <c r="A38" s="158" t="s">
        <v>535</v>
      </c>
      <c r="B38" s="157" t="s">
        <v>536</v>
      </c>
      <c r="C38" s="157" t="s">
        <v>537</v>
      </c>
      <c r="D38" s="21"/>
      <c r="E38" s="145" t="s">
        <v>212</v>
      </c>
      <c r="F38" s="146" t="s">
        <v>213</v>
      </c>
      <c r="G38" s="153" t="s">
        <v>543</v>
      </c>
    </row>
    <row r="39" spans="1:7" ht="12.75">
      <c r="A39" s="156" t="s">
        <v>540</v>
      </c>
      <c r="B39" s="157" t="s">
        <v>541</v>
      </c>
      <c r="C39" s="157" t="s">
        <v>542</v>
      </c>
      <c r="D39" s="21"/>
      <c r="E39" s="145" t="s">
        <v>546</v>
      </c>
      <c r="F39" s="146" t="s">
        <v>547</v>
      </c>
      <c r="G39" s="153" t="s">
        <v>1334</v>
      </c>
    </row>
    <row r="40" spans="1:7" ht="12.75">
      <c r="A40" s="156" t="s">
        <v>544</v>
      </c>
      <c r="B40" s="157" t="s">
        <v>545</v>
      </c>
      <c r="C40" s="157" t="s">
        <v>1571</v>
      </c>
      <c r="D40" s="21"/>
      <c r="E40" s="145" t="s">
        <v>551</v>
      </c>
      <c r="F40" s="146" t="s">
        <v>553</v>
      </c>
      <c r="G40" s="153" t="s">
        <v>552</v>
      </c>
    </row>
    <row r="41" spans="1:7" ht="12.75">
      <c r="A41" s="156" t="s">
        <v>548</v>
      </c>
      <c r="B41" s="157" t="s">
        <v>549</v>
      </c>
      <c r="C41" s="157" t="s">
        <v>550</v>
      </c>
      <c r="D41" s="21"/>
      <c r="E41" s="145" t="s">
        <v>556</v>
      </c>
      <c r="F41" s="146" t="s">
        <v>558</v>
      </c>
      <c r="G41" s="153" t="s">
        <v>557</v>
      </c>
    </row>
    <row r="42" spans="1:7" ht="12.75">
      <c r="A42" s="156" t="s">
        <v>554</v>
      </c>
      <c r="B42" s="157" t="s">
        <v>555</v>
      </c>
      <c r="C42" s="157" t="s">
        <v>1570</v>
      </c>
      <c r="D42" s="21"/>
      <c r="E42" s="145" t="s">
        <v>324</v>
      </c>
      <c r="F42" s="146" t="s">
        <v>325</v>
      </c>
      <c r="G42" s="153" t="s">
        <v>562</v>
      </c>
    </row>
    <row r="43" spans="1:7" ht="12.75">
      <c r="A43" s="156" t="s">
        <v>559</v>
      </c>
      <c r="B43" s="157" t="s">
        <v>560</v>
      </c>
      <c r="C43" s="157" t="s">
        <v>561</v>
      </c>
      <c r="D43" s="21"/>
      <c r="E43" s="145" t="s">
        <v>563</v>
      </c>
      <c r="F43" s="146" t="s">
        <v>565</v>
      </c>
      <c r="G43" s="153" t="s">
        <v>564</v>
      </c>
    </row>
    <row r="44" spans="1:7" ht="12.75">
      <c r="A44" s="156" t="s">
        <v>1333</v>
      </c>
      <c r="B44" s="157" t="s">
        <v>523</v>
      </c>
      <c r="C44" s="157" t="s">
        <v>524</v>
      </c>
      <c r="D44" s="21"/>
      <c r="E44" s="145" t="s">
        <v>1335</v>
      </c>
      <c r="F44" s="146" t="s">
        <v>1336</v>
      </c>
      <c r="G44" s="153" t="s">
        <v>1337</v>
      </c>
    </row>
    <row r="45" spans="1:7" ht="12.75">
      <c r="A45" s="156" t="s">
        <v>1435</v>
      </c>
      <c r="B45" s="157" t="s">
        <v>566</v>
      </c>
      <c r="C45" s="157" t="s">
        <v>567</v>
      </c>
      <c r="D45" s="21"/>
      <c r="E45" s="145" t="s">
        <v>1338</v>
      </c>
      <c r="F45" s="146" t="s">
        <v>179</v>
      </c>
      <c r="G45" s="153" t="s">
        <v>423</v>
      </c>
    </row>
    <row r="46" spans="1:7" ht="12.75">
      <c r="A46" s="156" t="s">
        <v>568</v>
      </c>
      <c r="B46" s="157" t="s">
        <v>569</v>
      </c>
      <c r="C46" s="157" t="s">
        <v>570</v>
      </c>
      <c r="D46" s="21"/>
      <c r="E46" s="145" t="s">
        <v>175</v>
      </c>
      <c r="F46" s="146" t="s">
        <v>176</v>
      </c>
      <c r="G46" s="153" t="s">
        <v>419</v>
      </c>
    </row>
    <row r="47" spans="1:7" ht="12.75">
      <c r="A47" s="156" t="s">
        <v>571</v>
      </c>
      <c r="B47" s="157" t="s">
        <v>1467</v>
      </c>
      <c r="C47" s="157" t="s">
        <v>572</v>
      </c>
      <c r="D47" s="21"/>
      <c r="E47" s="145" t="s">
        <v>1339</v>
      </c>
      <c r="F47" s="146" t="s">
        <v>1340</v>
      </c>
      <c r="G47" s="153" t="s">
        <v>1341</v>
      </c>
    </row>
    <row r="48" spans="1:7" ht="12.75">
      <c r="A48" s="156" t="s">
        <v>574</v>
      </c>
      <c r="B48" s="157" t="s">
        <v>575</v>
      </c>
      <c r="C48" s="157" t="s">
        <v>576</v>
      </c>
      <c r="D48" s="21"/>
      <c r="E48" s="145" t="s">
        <v>295</v>
      </c>
      <c r="F48" s="146" t="s">
        <v>296</v>
      </c>
      <c r="G48" s="153" t="s">
        <v>573</v>
      </c>
    </row>
    <row r="49" spans="1:7" ht="12.75">
      <c r="A49" s="156" t="s">
        <v>578</v>
      </c>
      <c r="B49" s="157" t="s">
        <v>579</v>
      </c>
      <c r="C49" s="157" t="s">
        <v>580</v>
      </c>
      <c r="D49" s="21"/>
      <c r="E49" s="145" t="s">
        <v>277</v>
      </c>
      <c r="F49" s="146" t="s">
        <v>278</v>
      </c>
      <c r="G49" s="153" t="s">
        <v>577</v>
      </c>
    </row>
    <row r="50" spans="1:7" ht="12.75">
      <c r="A50" s="156" t="s">
        <v>495</v>
      </c>
      <c r="B50" s="157" t="s">
        <v>496</v>
      </c>
      <c r="C50" s="157" t="s">
        <v>497</v>
      </c>
      <c r="D50" s="21"/>
      <c r="E50" s="145" t="s">
        <v>286</v>
      </c>
      <c r="F50" s="146" t="s">
        <v>278</v>
      </c>
      <c r="G50" s="153" t="s">
        <v>581</v>
      </c>
    </row>
    <row r="51" spans="1:7" ht="12.75">
      <c r="A51" s="158" t="s">
        <v>1627</v>
      </c>
      <c r="B51" s="157" t="s">
        <v>1629</v>
      </c>
      <c r="C51" s="157" t="s">
        <v>1628</v>
      </c>
      <c r="D51" s="21"/>
      <c r="E51" s="145" t="s">
        <v>393</v>
      </c>
      <c r="F51" s="146" t="s">
        <v>394</v>
      </c>
      <c r="G51" s="153" t="s">
        <v>582</v>
      </c>
    </row>
    <row r="52" spans="1:7" ht="12.75">
      <c r="A52" s="156" t="s">
        <v>583</v>
      </c>
      <c r="B52" s="157" t="s">
        <v>584</v>
      </c>
      <c r="C52" s="157" t="s">
        <v>585</v>
      </c>
      <c r="D52" s="21"/>
      <c r="E52" s="145" t="s">
        <v>227</v>
      </c>
      <c r="F52" s="146" t="s">
        <v>228</v>
      </c>
      <c r="G52" s="153" t="s">
        <v>1342</v>
      </c>
    </row>
    <row r="53" spans="1:7" ht="12.75">
      <c r="A53" s="156" t="s">
        <v>1675</v>
      </c>
      <c r="B53" s="157" t="s">
        <v>586</v>
      </c>
      <c r="C53" s="157" t="s">
        <v>587</v>
      </c>
      <c r="D53" s="21"/>
      <c r="E53" s="145" t="s">
        <v>1343</v>
      </c>
      <c r="F53" s="146" t="s">
        <v>1344</v>
      </c>
      <c r="G53" s="153" t="s">
        <v>1345</v>
      </c>
    </row>
    <row r="54" spans="1:7" ht="12.75">
      <c r="A54" s="156" t="s">
        <v>513</v>
      </c>
      <c r="B54" s="157" t="s">
        <v>514</v>
      </c>
      <c r="C54" s="157" t="s">
        <v>515</v>
      </c>
      <c r="D54" s="21"/>
      <c r="E54" s="145" t="s">
        <v>588</v>
      </c>
      <c r="F54" s="146" t="s">
        <v>590</v>
      </c>
      <c r="G54" s="153" t="s">
        <v>589</v>
      </c>
    </row>
    <row r="55" spans="1:7" ht="12.75">
      <c r="A55" s="156" t="s">
        <v>594</v>
      </c>
      <c r="B55" s="157" t="s">
        <v>595</v>
      </c>
      <c r="C55" s="157" t="s">
        <v>596</v>
      </c>
      <c r="D55" s="21"/>
      <c r="E55" s="145" t="s">
        <v>1346</v>
      </c>
      <c r="F55" s="146" t="s">
        <v>1347</v>
      </c>
      <c r="G55" s="153" t="s">
        <v>1348</v>
      </c>
    </row>
    <row r="56" spans="1:7" ht="12.75">
      <c r="A56" s="156" t="s">
        <v>599</v>
      </c>
      <c r="B56" s="157" t="s">
        <v>600</v>
      </c>
      <c r="C56" s="157" t="s">
        <v>601</v>
      </c>
      <c r="D56" s="21"/>
      <c r="E56" s="145" t="s">
        <v>591</v>
      </c>
      <c r="F56" s="146" t="s">
        <v>593</v>
      </c>
      <c r="G56" s="153" t="s">
        <v>592</v>
      </c>
    </row>
    <row r="57" spans="1:7" ht="12.75">
      <c r="A57" s="156" t="s">
        <v>208</v>
      </c>
      <c r="B57" s="157" t="s">
        <v>605</v>
      </c>
      <c r="C57" s="157" t="s">
        <v>209</v>
      </c>
      <c r="D57" s="21"/>
      <c r="E57" s="145" t="s">
        <v>1349</v>
      </c>
      <c r="F57" s="146" t="s">
        <v>1350</v>
      </c>
      <c r="G57" s="153" t="s">
        <v>1351</v>
      </c>
    </row>
    <row r="58" spans="1:7" ht="12.75">
      <c r="A58" s="156" t="s">
        <v>1519</v>
      </c>
      <c r="B58" s="157" t="s">
        <v>1521</v>
      </c>
      <c r="C58" s="157" t="s">
        <v>1520</v>
      </c>
      <c r="D58" s="21"/>
      <c r="E58" s="145" t="s">
        <v>1352</v>
      </c>
      <c r="F58" s="146" t="s">
        <v>598</v>
      </c>
      <c r="G58" s="153" t="s">
        <v>597</v>
      </c>
    </row>
    <row r="59" spans="1:7" ht="12.75">
      <c r="A59" s="156" t="s">
        <v>211</v>
      </c>
      <c r="B59" s="157" t="s">
        <v>606</v>
      </c>
      <c r="C59" s="157" t="s">
        <v>607</v>
      </c>
      <c r="D59" s="21"/>
      <c r="E59" s="145" t="s">
        <v>602</v>
      </c>
      <c r="F59" s="146" t="s">
        <v>604</v>
      </c>
      <c r="G59" s="153" t="s">
        <v>603</v>
      </c>
    </row>
    <row r="60" spans="1:7" ht="12.75">
      <c r="A60" s="158" t="s">
        <v>1512</v>
      </c>
      <c r="B60" s="157" t="s">
        <v>1514</v>
      </c>
      <c r="C60" s="157" t="s">
        <v>1513</v>
      </c>
      <c r="D60" s="21"/>
      <c r="E60" s="145" t="s">
        <v>211</v>
      </c>
      <c r="F60" s="146" t="s">
        <v>607</v>
      </c>
      <c r="G60" s="153" t="s">
        <v>606</v>
      </c>
    </row>
    <row r="61" spans="1:7" ht="12.75">
      <c r="A61" s="156" t="s">
        <v>611</v>
      </c>
      <c r="B61" s="157" t="s">
        <v>612</v>
      </c>
      <c r="C61" s="157" t="s">
        <v>613</v>
      </c>
      <c r="D61" s="21"/>
      <c r="E61" s="145" t="s">
        <v>608</v>
      </c>
      <c r="F61" s="146" t="s">
        <v>610</v>
      </c>
      <c r="G61" s="153" t="s">
        <v>609</v>
      </c>
    </row>
    <row r="62" spans="1:7" ht="12.75">
      <c r="A62" s="158" t="s">
        <v>1425</v>
      </c>
      <c r="B62" s="157" t="s">
        <v>1427</v>
      </c>
      <c r="C62" s="157" t="s">
        <v>1426</v>
      </c>
      <c r="D62" s="21"/>
      <c r="E62" s="145" t="s">
        <v>614</v>
      </c>
      <c r="F62" s="146" t="s">
        <v>616</v>
      </c>
      <c r="G62" s="153" t="s">
        <v>615</v>
      </c>
    </row>
    <row r="63" spans="1:7" ht="12.75">
      <c r="A63" s="158" t="s">
        <v>617</v>
      </c>
      <c r="B63" s="157" t="s">
        <v>618</v>
      </c>
      <c r="C63" s="157" t="s">
        <v>619</v>
      </c>
      <c r="D63" s="21"/>
      <c r="E63" s="145" t="s">
        <v>326</v>
      </c>
      <c r="F63" s="146" t="s">
        <v>327</v>
      </c>
      <c r="G63" s="153" t="s">
        <v>620</v>
      </c>
    </row>
    <row r="64" spans="1:7" ht="12.75">
      <c r="A64" s="156" t="s">
        <v>1369</v>
      </c>
      <c r="B64" s="157" t="s">
        <v>1371</v>
      </c>
      <c r="C64" s="157" t="s">
        <v>1370</v>
      </c>
      <c r="D64" s="21"/>
      <c r="E64" s="145" t="s">
        <v>328</v>
      </c>
      <c r="F64" s="146" t="s">
        <v>329</v>
      </c>
      <c r="G64" s="153" t="s">
        <v>621</v>
      </c>
    </row>
    <row r="65" spans="1:7" ht="12.75">
      <c r="A65" s="156" t="s">
        <v>602</v>
      </c>
      <c r="B65" s="157" t="s">
        <v>603</v>
      </c>
      <c r="C65" s="157" t="s">
        <v>604</v>
      </c>
      <c r="D65" s="21"/>
      <c r="E65" s="145" t="s">
        <v>624</v>
      </c>
      <c r="F65" s="146" t="s">
        <v>626</v>
      </c>
      <c r="G65" s="153" t="s">
        <v>625</v>
      </c>
    </row>
    <row r="66" spans="1:7" ht="12.75">
      <c r="A66" s="159" t="s">
        <v>622</v>
      </c>
      <c r="B66" s="157" t="s">
        <v>623</v>
      </c>
      <c r="C66" s="157" t="s">
        <v>627</v>
      </c>
      <c r="D66" s="21"/>
      <c r="E66" s="145" t="s">
        <v>182</v>
      </c>
      <c r="F66" s="146" t="s">
        <v>183</v>
      </c>
      <c r="G66" s="153" t="s">
        <v>427</v>
      </c>
    </row>
    <row r="67" spans="1:7" ht="12.75">
      <c r="A67" s="156" t="s">
        <v>628</v>
      </c>
      <c r="B67" s="157" t="s">
        <v>629</v>
      </c>
      <c r="C67" s="157" t="s">
        <v>630</v>
      </c>
      <c r="D67" s="21"/>
      <c r="E67" s="145" t="s">
        <v>631</v>
      </c>
      <c r="F67" s="146" t="s">
        <v>633</v>
      </c>
      <c r="G67" s="153" t="s">
        <v>632</v>
      </c>
    </row>
    <row r="68" spans="1:7" ht="12.75">
      <c r="A68" s="156" t="s">
        <v>634</v>
      </c>
      <c r="B68" s="157" t="s">
        <v>635</v>
      </c>
      <c r="C68" s="157" t="s">
        <v>636</v>
      </c>
      <c r="D68" s="21"/>
      <c r="E68" s="145" t="s">
        <v>1353</v>
      </c>
      <c r="F68" s="146" t="s">
        <v>638</v>
      </c>
      <c r="G68" s="153" t="s">
        <v>637</v>
      </c>
    </row>
    <row r="69" spans="1:7" ht="12.75">
      <c r="A69" s="156" t="s">
        <v>1339</v>
      </c>
      <c r="B69" s="157" t="s">
        <v>1341</v>
      </c>
      <c r="C69" s="157" t="s">
        <v>1340</v>
      </c>
      <c r="D69" s="21"/>
      <c r="E69" s="145" t="s">
        <v>1354</v>
      </c>
      <c r="F69" s="146" t="s">
        <v>645</v>
      </c>
      <c r="G69" s="153" t="s">
        <v>644</v>
      </c>
    </row>
    <row r="70" spans="1:7" ht="12.75">
      <c r="A70" s="156" t="s">
        <v>164</v>
      </c>
      <c r="B70" s="157" t="s">
        <v>639</v>
      </c>
      <c r="C70" s="157" t="s">
        <v>165</v>
      </c>
      <c r="D70" s="21"/>
      <c r="E70" s="145" t="s">
        <v>305</v>
      </c>
      <c r="F70" s="146" t="s">
        <v>306</v>
      </c>
      <c r="G70" s="153" t="s">
        <v>649</v>
      </c>
    </row>
    <row r="71" spans="1:7" ht="12.75">
      <c r="A71" s="156" t="s">
        <v>641</v>
      </c>
      <c r="B71" s="157" t="s">
        <v>642</v>
      </c>
      <c r="C71" s="157" t="s">
        <v>643</v>
      </c>
      <c r="D71" s="21"/>
      <c r="E71" s="145" t="s">
        <v>1355</v>
      </c>
      <c r="F71" s="146" t="s">
        <v>1356</v>
      </c>
      <c r="G71" s="153" t="s">
        <v>1357</v>
      </c>
    </row>
    <row r="72" spans="1:7" ht="12.75">
      <c r="A72" s="156" t="s">
        <v>646</v>
      </c>
      <c r="B72" s="157" t="s">
        <v>647</v>
      </c>
      <c r="C72" s="157" t="s">
        <v>648</v>
      </c>
      <c r="D72" s="21"/>
      <c r="E72" s="145" t="s">
        <v>653</v>
      </c>
      <c r="F72" s="146" t="s">
        <v>655</v>
      </c>
      <c r="G72" s="153" t="s">
        <v>654</v>
      </c>
    </row>
    <row r="73" spans="1:7" ht="12.75">
      <c r="A73" s="156" t="s">
        <v>650</v>
      </c>
      <c r="B73" s="157" t="s">
        <v>651</v>
      </c>
      <c r="C73" s="157" t="s">
        <v>652</v>
      </c>
      <c r="D73" s="21"/>
      <c r="E73" s="145" t="s">
        <v>659</v>
      </c>
      <c r="F73" s="146" t="s">
        <v>661</v>
      </c>
      <c r="G73" s="153" t="s">
        <v>660</v>
      </c>
    </row>
    <row r="74" spans="1:7" ht="12.75">
      <c r="A74" s="156" t="s">
        <v>656</v>
      </c>
      <c r="B74" s="157" t="s">
        <v>657</v>
      </c>
      <c r="C74" s="157" t="s">
        <v>658</v>
      </c>
      <c r="D74" s="21"/>
      <c r="E74" s="145" t="s">
        <v>663</v>
      </c>
      <c r="F74" s="146" t="s">
        <v>665</v>
      </c>
      <c r="G74" s="153" t="s">
        <v>664</v>
      </c>
    </row>
    <row r="75" spans="1:7" ht="12.75">
      <c r="A75" s="156" t="s">
        <v>170</v>
      </c>
      <c r="B75" s="157" t="s">
        <v>662</v>
      </c>
      <c r="C75" s="157" t="s">
        <v>171</v>
      </c>
      <c r="D75" s="21"/>
      <c r="E75" s="145" t="s">
        <v>669</v>
      </c>
      <c r="F75" s="146" t="s">
        <v>671</v>
      </c>
      <c r="G75" s="153" t="s">
        <v>670</v>
      </c>
    </row>
    <row r="76" spans="1:7" ht="12.75">
      <c r="A76" s="156" t="s">
        <v>666</v>
      </c>
      <c r="B76" s="157" t="s">
        <v>667</v>
      </c>
      <c r="C76" s="157" t="s">
        <v>668</v>
      </c>
      <c r="D76" s="21"/>
      <c r="E76" s="145" t="s">
        <v>672</v>
      </c>
      <c r="F76" s="146" t="s">
        <v>674</v>
      </c>
      <c r="G76" s="153" t="s">
        <v>673</v>
      </c>
    </row>
    <row r="77" spans="1:7" ht="12.75">
      <c r="A77" s="156" t="s">
        <v>624</v>
      </c>
      <c r="B77" s="157" t="s">
        <v>625</v>
      </c>
      <c r="C77" s="157" t="s">
        <v>626</v>
      </c>
      <c r="D77" s="21"/>
      <c r="E77" s="145" t="s">
        <v>676</v>
      </c>
      <c r="F77" s="146" t="s">
        <v>678</v>
      </c>
      <c r="G77" s="153" t="s">
        <v>677</v>
      </c>
    </row>
    <row r="78" spans="1:7" ht="12.75">
      <c r="A78" s="158" t="s">
        <v>1473</v>
      </c>
      <c r="B78" s="157" t="s">
        <v>1475</v>
      </c>
      <c r="C78" s="157" t="s">
        <v>1474</v>
      </c>
      <c r="D78" s="21"/>
      <c r="E78" s="145" t="s">
        <v>1358</v>
      </c>
      <c r="F78" s="146" t="s">
        <v>682</v>
      </c>
      <c r="G78" s="153" t="s">
        <v>681</v>
      </c>
    </row>
    <row r="79" spans="1:7" ht="12.75">
      <c r="A79" s="159" t="s">
        <v>177</v>
      </c>
      <c r="B79" s="157" t="s">
        <v>675</v>
      </c>
      <c r="C79" s="157" t="s">
        <v>174</v>
      </c>
      <c r="D79" s="21"/>
      <c r="E79" s="145" t="s">
        <v>1359</v>
      </c>
      <c r="F79" s="146" t="s">
        <v>1360</v>
      </c>
      <c r="G79" s="153" t="s">
        <v>1361</v>
      </c>
    </row>
    <row r="80" spans="1:7" ht="12.75">
      <c r="A80" s="159" t="s">
        <v>679</v>
      </c>
      <c r="B80" s="157" t="s">
        <v>680</v>
      </c>
      <c r="C80" s="157" t="s">
        <v>178</v>
      </c>
      <c r="D80" s="21"/>
      <c r="E80" s="145" t="s">
        <v>684</v>
      </c>
      <c r="F80" s="146" t="s">
        <v>686</v>
      </c>
      <c r="G80" s="153" t="s">
        <v>685</v>
      </c>
    </row>
    <row r="81" spans="1:7" ht="12.75">
      <c r="A81" s="159" t="s">
        <v>180</v>
      </c>
      <c r="B81" s="157" t="s">
        <v>683</v>
      </c>
      <c r="C81" s="157" t="s">
        <v>181</v>
      </c>
      <c r="D81" s="21"/>
      <c r="E81" s="145" t="s">
        <v>1362</v>
      </c>
      <c r="F81" s="146" t="s">
        <v>1363</v>
      </c>
      <c r="G81" s="153" t="s">
        <v>1364</v>
      </c>
    </row>
    <row r="82" spans="1:7" ht="12.75">
      <c r="A82" s="159" t="s">
        <v>184</v>
      </c>
      <c r="B82" s="157" t="s">
        <v>687</v>
      </c>
      <c r="C82" s="157" t="s">
        <v>185</v>
      </c>
      <c r="D82" s="21"/>
      <c r="E82" s="145" t="s">
        <v>1365</v>
      </c>
      <c r="F82" s="146" t="s">
        <v>1366</v>
      </c>
      <c r="G82" s="153" t="s">
        <v>1367</v>
      </c>
    </row>
    <row r="83" spans="1:7" ht="12.75">
      <c r="A83" s="158" t="s">
        <v>1489</v>
      </c>
      <c r="B83" s="157" t="s">
        <v>1491</v>
      </c>
      <c r="C83" s="157" t="s">
        <v>1490</v>
      </c>
      <c r="D83" s="21"/>
      <c r="E83" s="145" t="s">
        <v>693</v>
      </c>
      <c r="F83" s="146" t="s">
        <v>1368</v>
      </c>
      <c r="G83" s="153" t="s">
        <v>694</v>
      </c>
    </row>
    <row r="84" spans="1:7" ht="12.75">
      <c r="A84" s="159" t="s">
        <v>689</v>
      </c>
      <c r="B84" s="157" t="s">
        <v>690</v>
      </c>
      <c r="C84" s="157" t="s">
        <v>188</v>
      </c>
      <c r="D84" s="21"/>
      <c r="E84" s="145" t="s">
        <v>698</v>
      </c>
      <c r="F84" s="146" t="s">
        <v>243</v>
      </c>
      <c r="G84" s="153" t="s">
        <v>699</v>
      </c>
    </row>
    <row r="85" spans="1:7" ht="12.75">
      <c r="A85" s="156" t="s">
        <v>190</v>
      </c>
      <c r="B85" s="157" t="s">
        <v>692</v>
      </c>
      <c r="C85" s="157" t="s">
        <v>191</v>
      </c>
      <c r="D85" s="21"/>
      <c r="E85" s="145" t="s">
        <v>242</v>
      </c>
      <c r="F85" s="146" t="s">
        <v>243</v>
      </c>
      <c r="G85" s="153" t="s">
        <v>696</v>
      </c>
    </row>
    <row r="86" spans="1:7" ht="12.75">
      <c r="A86" s="156" t="s">
        <v>173</v>
      </c>
      <c r="B86" s="157" t="s">
        <v>695</v>
      </c>
      <c r="C86" s="157" t="s">
        <v>174</v>
      </c>
      <c r="D86" s="21"/>
      <c r="E86" s="145" t="s">
        <v>548</v>
      </c>
      <c r="F86" s="146" t="s">
        <v>550</v>
      </c>
      <c r="G86" s="153" t="s">
        <v>549</v>
      </c>
    </row>
    <row r="87" spans="1:7" ht="12.75">
      <c r="A87" s="156" t="s">
        <v>193</v>
      </c>
      <c r="B87" s="157" t="s">
        <v>697</v>
      </c>
      <c r="C87" s="157" t="s">
        <v>194</v>
      </c>
      <c r="D87" s="21"/>
      <c r="E87" s="145" t="s">
        <v>1369</v>
      </c>
      <c r="F87" s="146" t="s">
        <v>1370</v>
      </c>
      <c r="G87" s="153" t="s">
        <v>1371</v>
      </c>
    </row>
    <row r="88" spans="1:7" ht="12.75">
      <c r="A88" s="156" t="s">
        <v>538</v>
      </c>
      <c r="B88" s="157" t="s">
        <v>539</v>
      </c>
      <c r="C88" s="157" t="s">
        <v>213</v>
      </c>
      <c r="D88" s="21"/>
      <c r="E88" s="145" t="s">
        <v>297</v>
      </c>
      <c r="F88" s="146" t="s">
        <v>702</v>
      </c>
      <c r="G88" s="153" t="s">
        <v>701</v>
      </c>
    </row>
    <row r="89" spans="1:7" ht="12.75">
      <c r="A89" s="156" t="s">
        <v>1545</v>
      </c>
      <c r="B89" s="157" t="s">
        <v>700</v>
      </c>
      <c r="C89" s="157" t="s">
        <v>201</v>
      </c>
      <c r="D89" s="21"/>
      <c r="E89" s="145" t="s">
        <v>704</v>
      </c>
      <c r="F89" s="146" t="s">
        <v>706</v>
      </c>
      <c r="G89" s="153" t="s">
        <v>705</v>
      </c>
    </row>
    <row r="90" spans="1:7" ht="12.75">
      <c r="A90" s="156" t="s">
        <v>204</v>
      </c>
      <c r="B90" s="157" t="s">
        <v>703</v>
      </c>
      <c r="C90" s="157" t="s">
        <v>205</v>
      </c>
      <c r="D90" s="21"/>
      <c r="E90" s="145" t="s">
        <v>1372</v>
      </c>
      <c r="F90" s="146" t="s">
        <v>709</v>
      </c>
      <c r="G90" s="153" t="s">
        <v>708</v>
      </c>
    </row>
    <row r="91" spans="1:7" ht="12.75">
      <c r="A91" s="156" t="s">
        <v>206</v>
      </c>
      <c r="B91" s="157" t="s">
        <v>707</v>
      </c>
      <c r="C91" s="157" t="s">
        <v>207</v>
      </c>
      <c r="D91" s="21"/>
      <c r="E91" s="145" t="s">
        <v>712</v>
      </c>
      <c r="F91" s="146" t="s">
        <v>714</v>
      </c>
      <c r="G91" s="153" t="s">
        <v>713</v>
      </c>
    </row>
    <row r="92" spans="1:7" ht="12.75">
      <c r="A92" s="156" t="s">
        <v>210</v>
      </c>
      <c r="B92" s="157" t="s">
        <v>710</v>
      </c>
      <c r="C92" s="157" t="s">
        <v>711</v>
      </c>
      <c r="D92" s="21"/>
      <c r="E92" s="145" t="s">
        <v>383</v>
      </c>
      <c r="F92" s="146" t="s">
        <v>384</v>
      </c>
      <c r="G92" s="153" t="s">
        <v>717</v>
      </c>
    </row>
    <row r="93" spans="1:7" ht="12.75">
      <c r="A93" s="156" t="s">
        <v>715</v>
      </c>
      <c r="B93" s="157" t="s">
        <v>716</v>
      </c>
      <c r="C93" s="157" t="s">
        <v>198</v>
      </c>
      <c r="D93" s="21"/>
      <c r="E93" s="145" t="s">
        <v>193</v>
      </c>
      <c r="F93" s="146" t="s">
        <v>194</v>
      </c>
      <c r="G93" s="153" t="s">
        <v>697</v>
      </c>
    </row>
    <row r="94" spans="1:7" ht="12.75">
      <c r="A94" s="156" t="s">
        <v>197</v>
      </c>
      <c r="B94" s="157" t="s">
        <v>718</v>
      </c>
      <c r="C94" s="157" t="s">
        <v>719</v>
      </c>
      <c r="D94" s="21"/>
      <c r="E94" s="145" t="s">
        <v>313</v>
      </c>
      <c r="F94" s="146" t="s">
        <v>724</v>
      </c>
      <c r="G94" s="153" t="s">
        <v>723</v>
      </c>
    </row>
    <row r="95" spans="1:7" ht="12.75">
      <c r="A95" s="156" t="s">
        <v>720</v>
      </c>
      <c r="B95" s="157" t="s">
        <v>721</v>
      </c>
      <c r="C95" s="157" t="s">
        <v>722</v>
      </c>
      <c r="D95" s="21"/>
      <c r="E95" s="145" t="s">
        <v>1373</v>
      </c>
      <c r="F95" s="146" t="s">
        <v>441</v>
      </c>
      <c r="G95" s="153" t="s">
        <v>440</v>
      </c>
    </row>
    <row r="96" spans="1:7" ht="12.75">
      <c r="A96" s="158" t="s">
        <v>1606</v>
      </c>
      <c r="B96" s="157" t="s">
        <v>1608</v>
      </c>
      <c r="C96" s="157" t="s">
        <v>1607</v>
      </c>
      <c r="D96" s="21"/>
      <c r="E96" s="145" t="s">
        <v>725</v>
      </c>
      <c r="F96" s="146" t="s">
        <v>441</v>
      </c>
      <c r="G96" s="153" t="s">
        <v>726</v>
      </c>
    </row>
    <row r="97" spans="1:7" ht="12.75">
      <c r="A97" s="156" t="s">
        <v>212</v>
      </c>
      <c r="B97" s="157" t="s">
        <v>543</v>
      </c>
      <c r="C97" s="157" t="s">
        <v>213</v>
      </c>
      <c r="D97" s="21"/>
      <c r="E97" s="145" t="s">
        <v>445</v>
      </c>
      <c r="F97" s="146" t="s">
        <v>447</v>
      </c>
      <c r="G97" s="153" t="s">
        <v>446</v>
      </c>
    </row>
    <row r="98" spans="1:7" ht="15.75" customHeight="1">
      <c r="A98" s="156" t="s">
        <v>591</v>
      </c>
      <c r="B98" s="163" t="s">
        <v>592</v>
      </c>
      <c r="C98" s="163" t="s">
        <v>593</v>
      </c>
      <c r="D98" s="21"/>
      <c r="E98" s="145" t="s">
        <v>1374</v>
      </c>
      <c r="F98" s="146" t="s">
        <v>1375</v>
      </c>
      <c r="G98" s="153" t="s">
        <v>1376</v>
      </c>
    </row>
    <row r="99" spans="1:7" ht="15" customHeight="1">
      <c r="A99" s="156" t="s">
        <v>1431</v>
      </c>
      <c r="B99" s="157" t="s">
        <v>727</v>
      </c>
      <c r="C99" s="157" t="s">
        <v>216</v>
      </c>
      <c r="D99" s="21"/>
      <c r="E99" s="145" t="s">
        <v>728</v>
      </c>
      <c r="F99" s="146" t="s">
        <v>729</v>
      </c>
      <c r="G99" s="153" t="s">
        <v>1377</v>
      </c>
    </row>
    <row r="100" spans="1:7" ht="12.75">
      <c r="A100" s="156" t="s">
        <v>730</v>
      </c>
      <c r="B100" s="157" t="s">
        <v>640</v>
      </c>
      <c r="C100" s="157" t="s">
        <v>731</v>
      </c>
      <c r="D100" s="21"/>
      <c r="E100" s="145" t="s">
        <v>634</v>
      </c>
      <c r="F100" s="146" t="s">
        <v>636</v>
      </c>
      <c r="G100" s="153" t="s">
        <v>635</v>
      </c>
    </row>
    <row r="101" spans="1:7" ht="12.75">
      <c r="A101" s="156" t="s">
        <v>1612</v>
      </c>
      <c r="B101" s="157" t="s">
        <v>735</v>
      </c>
      <c r="C101" s="157" t="s">
        <v>736</v>
      </c>
      <c r="D101" s="21"/>
      <c r="E101" s="145" t="s">
        <v>732</v>
      </c>
      <c r="F101" s="146" t="s">
        <v>734</v>
      </c>
      <c r="G101" s="153" t="s">
        <v>733</v>
      </c>
    </row>
    <row r="102" spans="1:7" ht="12.75">
      <c r="A102" s="156" t="s">
        <v>1594</v>
      </c>
      <c r="B102" s="157" t="s">
        <v>740</v>
      </c>
      <c r="C102" s="157" t="s">
        <v>1595</v>
      </c>
      <c r="D102" s="21"/>
      <c r="E102" s="145" t="s">
        <v>1378</v>
      </c>
      <c r="F102" s="146" t="s">
        <v>1379</v>
      </c>
      <c r="G102" s="153" t="s">
        <v>1380</v>
      </c>
    </row>
    <row r="103" spans="1:7" ht="12.75">
      <c r="A103" s="156" t="s">
        <v>1596</v>
      </c>
      <c r="B103" s="157" t="s">
        <v>1597</v>
      </c>
      <c r="C103" s="157" t="s">
        <v>1595</v>
      </c>
      <c r="D103" s="21"/>
      <c r="E103" s="145" t="s">
        <v>1381</v>
      </c>
      <c r="F103" s="146" t="s">
        <v>1382</v>
      </c>
      <c r="G103" s="153" t="s">
        <v>1383</v>
      </c>
    </row>
    <row r="104" spans="1:7" ht="12.75">
      <c r="A104" s="156" t="s">
        <v>728</v>
      </c>
      <c r="B104" s="157" t="s">
        <v>1377</v>
      </c>
      <c r="C104" s="157" t="s">
        <v>729</v>
      </c>
      <c r="D104" s="21"/>
      <c r="E104" s="145" t="s">
        <v>737</v>
      </c>
      <c r="F104" s="146" t="s">
        <v>739</v>
      </c>
      <c r="G104" s="153" t="s">
        <v>738</v>
      </c>
    </row>
    <row r="105" spans="1:7" ht="12.75">
      <c r="A105" s="158" t="s">
        <v>1598</v>
      </c>
      <c r="B105" s="157" t="s">
        <v>1600</v>
      </c>
      <c r="C105" s="157" t="s">
        <v>1599</v>
      </c>
      <c r="D105" s="21"/>
      <c r="E105" s="145" t="s">
        <v>741</v>
      </c>
      <c r="F105" s="146" t="s">
        <v>743</v>
      </c>
      <c r="G105" s="153" t="s">
        <v>742</v>
      </c>
    </row>
    <row r="106" spans="1:7" ht="12.75">
      <c r="A106" s="158" t="s">
        <v>214</v>
      </c>
      <c r="B106" s="157" t="s">
        <v>744</v>
      </c>
      <c r="C106" s="157" t="s">
        <v>215</v>
      </c>
      <c r="D106" s="21"/>
      <c r="E106" s="145" t="s">
        <v>745</v>
      </c>
      <c r="F106" s="146" t="s">
        <v>743</v>
      </c>
      <c r="G106" s="153" t="s">
        <v>746</v>
      </c>
    </row>
    <row r="107" spans="1:7" ht="12.75">
      <c r="A107" s="158" t="s">
        <v>747</v>
      </c>
      <c r="B107" s="157" t="s">
        <v>748</v>
      </c>
      <c r="C107" s="157" t="s">
        <v>1590</v>
      </c>
      <c r="D107" s="21"/>
      <c r="E107" s="145" t="s">
        <v>749</v>
      </c>
      <c r="F107" s="146" t="s">
        <v>750</v>
      </c>
      <c r="G107" s="153" t="s">
        <v>1384</v>
      </c>
    </row>
    <row r="108" spans="1:7" ht="12.75">
      <c r="A108" s="156" t="s">
        <v>1555</v>
      </c>
      <c r="B108" s="157" t="s">
        <v>1557</v>
      </c>
      <c r="C108" s="157" t="s">
        <v>1556</v>
      </c>
      <c r="D108" s="21"/>
      <c r="E108" s="145" t="s">
        <v>751</v>
      </c>
      <c r="F108" s="146" t="s">
        <v>753</v>
      </c>
      <c r="G108" s="153" t="s">
        <v>752</v>
      </c>
    </row>
    <row r="109" spans="1:7" ht="12.75">
      <c r="A109" s="156" t="s">
        <v>1682</v>
      </c>
      <c r="B109" s="157" t="s">
        <v>1684</v>
      </c>
      <c r="C109" s="157" t="s">
        <v>1683</v>
      </c>
      <c r="D109" s="21"/>
      <c r="E109" s="145" t="s">
        <v>757</v>
      </c>
      <c r="F109" s="146" t="s">
        <v>759</v>
      </c>
      <c r="G109" s="153" t="s">
        <v>758</v>
      </c>
    </row>
    <row r="110" spans="1:7" ht="12.75">
      <c r="A110" s="156" t="s">
        <v>1666</v>
      </c>
      <c r="B110" s="157" t="s">
        <v>1668</v>
      </c>
      <c r="C110" s="157" t="s">
        <v>1667</v>
      </c>
      <c r="D110" s="21"/>
      <c r="E110" s="145" t="s">
        <v>223</v>
      </c>
      <c r="F110" s="146" t="s">
        <v>224</v>
      </c>
      <c r="G110" s="153" t="s">
        <v>763</v>
      </c>
    </row>
    <row r="111" spans="1:7" ht="15" customHeight="1">
      <c r="A111" s="158" t="s">
        <v>1603</v>
      </c>
      <c r="B111" s="157" t="s">
        <v>1605</v>
      </c>
      <c r="C111" s="157" t="s">
        <v>1604</v>
      </c>
      <c r="D111" s="21"/>
      <c r="E111" s="145" t="s">
        <v>1385</v>
      </c>
      <c r="F111" s="146" t="s">
        <v>765</v>
      </c>
      <c r="G111" s="153" t="s">
        <v>767</v>
      </c>
    </row>
    <row r="112" spans="1:7" ht="15" customHeight="1">
      <c r="A112" s="156" t="s">
        <v>1358</v>
      </c>
      <c r="B112" s="157" t="s">
        <v>681</v>
      </c>
      <c r="C112" s="157" t="s">
        <v>682</v>
      </c>
      <c r="D112" s="21"/>
      <c r="E112" s="145" t="s">
        <v>253</v>
      </c>
      <c r="F112" s="146" t="s">
        <v>765</v>
      </c>
      <c r="G112" s="153" t="s">
        <v>1315</v>
      </c>
    </row>
    <row r="113" spans="1:7" ht="12.75">
      <c r="A113" s="158" t="s">
        <v>1415</v>
      </c>
      <c r="B113" s="157" t="s">
        <v>1417</v>
      </c>
      <c r="C113" s="157" t="s">
        <v>1416</v>
      </c>
      <c r="D113" s="21"/>
      <c r="E113" s="145" t="s">
        <v>434</v>
      </c>
      <c r="F113" s="146" t="s">
        <v>436</v>
      </c>
      <c r="G113" s="153" t="s">
        <v>435</v>
      </c>
    </row>
    <row r="114" spans="1:7" ht="12.75">
      <c r="A114" s="156" t="s">
        <v>754</v>
      </c>
      <c r="B114" s="157" t="s">
        <v>755</v>
      </c>
      <c r="C114" s="157" t="s">
        <v>756</v>
      </c>
      <c r="D114" s="21"/>
      <c r="E114" s="145" t="s">
        <v>1386</v>
      </c>
      <c r="F114" s="146" t="s">
        <v>1387</v>
      </c>
      <c r="G114" s="153" t="s">
        <v>1388</v>
      </c>
    </row>
    <row r="115" spans="1:7" ht="12.75">
      <c r="A115" s="158" t="s">
        <v>1662</v>
      </c>
      <c r="B115" s="157" t="s">
        <v>1664</v>
      </c>
      <c r="C115" s="157" t="s">
        <v>1663</v>
      </c>
      <c r="D115" s="21"/>
      <c r="E115" s="145" t="s">
        <v>769</v>
      </c>
      <c r="F115" s="146" t="s">
        <v>771</v>
      </c>
      <c r="G115" s="153" t="s">
        <v>770</v>
      </c>
    </row>
    <row r="116" spans="1:7" ht="12.75">
      <c r="A116" s="158" t="s">
        <v>1355</v>
      </c>
      <c r="B116" s="157" t="s">
        <v>1357</v>
      </c>
      <c r="C116" s="157" t="s">
        <v>1356</v>
      </c>
      <c r="D116" s="21"/>
      <c r="E116" s="145" t="s">
        <v>772</v>
      </c>
      <c r="F116" s="146" t="s">
        <v>774</v>
      </c>
      <c r="G116" s="153" t="s">
        <v>773</v>
      </c>
    </row>
    <row r="117" spans="1:7" ht="12.75">
      <c r="A117" s="156" t="s">
        <v>760</v>
      </c>
      <c r="B117" s="157" t="s">
        <v>761</v>
      </c>
      <c r="C117" s="157" t="s">
        <v>762</v>
      </c>
      <c r="D117" s="21"/>
      <c r="E117" s="145" t="s">
        <v>776</v>
      </c>
      <c r="F117" s="146" t="s">
        <v>778</v>
      </c>
      <c r="G117" s="153" t="s">
        <v>777</v>
      </c>
    </row>
    <row r="118" spans="1:7" ht="12.75">
      <c r="A118" s="156" t="s">
        <v>1528</v>
      </c>
      <c r="B118" s="157" t="s">
        <v>1529</v>
      </c>
      <c r="C118" s="157" t="s">
        <v>764</v>
      </c>
      <c r="D118" s="21"/>
      <c r="E118" s="145" t="s">
        <v>782</v>
      </c>
      <c r="F118" s="146" t="s">
        <v>778</v>
      </c>
      <c r="G118" s="153" t="s">
        <v>783</v>
      </c>
    </row>
    <row r="119" spans="1:7" ht="12.75">
      <c r="A119" s="156" t="s">
        <v>217</v>
      </c>
      <c r="B119" s="157" t="s">
        <v>766</v>
      </c>
      <c r="C119" s="157" t="s">
        <v>218</v>
      </c>
      <c r="D119" s="21"/>
      <c r="E119" s="145" t="s">
        <v>282</v>
      </c>
      <c r="F119" s="146" t="s">
        <v>283</v>
      </c>
      <c r="G119" s="153" t="s">
        <v>787</v>
      </c>
    </row>
    <row r="120" spans="1:7" ht="12.75">
      <c r="A120" s="158" t="s">
        <v>1362</v>
      </c>
      <c r="B120" s="157" t="s">
        <v>1364</v>
      </c>
      <c r="C120" s="157" t="s">
        <v>1363</v>
      </c>
      <c r="D120" s="21"/>
      <c r="E120" s="145" t="s">
        <v>788</v>
      </c>
      <c r="F120" s="146" t="s">
        <v>790</v>
      </c>
      <c r="G120" s="153" t="s">
        <v>789</v>
      </c>
    </row>
    <row r="121" spans="1:7" ht="12.75">
      <c r="A121" s="156" t="s">
        <v>225</v>
      </c>
      <c r="B121" s="157" t="s">
        <v>1537</v>
      </c>
      <c r="C121" s="157" t="s">
        <v>222</v>
      </c>
      <c r="D121" s="21"/>
      <c r="E121" s="145" t="s">
        <v>794</v>
      </c>
      <c r="F121" s="146" t="s">
        <v>790</v>
      </c>
      <c r="G121" s="153" t="s">
        <v>795</v>
      </c>
    </row>
    <row r="122" spans="1:7" ht="12.75">
      <c r="A122" s="156" t="s">
        <v>221</v>
      </c>
      <c r="B122" s="157" t="s">
        <v>768</v>
      </c>
      <c r="C122" s="157" t="s">
        <v>222</v>
      </c>
      <c r="D122" s="21"/>
      <c r="E122" s="145" t="s">
        <v>798</v>
      </c>
      <c r="F122" s="146" t="s">
        <v>800</v>
      </c>
      <c r="G122" s="153" t="s">
        <v>799</v>
      </c>
    </row>
    <row r="123" spans="1:7" ht="12.75">
      <c r="A123" s="158" t="s">
        <v>1428</v>
      </c>
      <c r="B123" s="157" t="s">
        <v>1430</v>
      </c>
      <c r="C123" s="157" t="s">
        <v>1429</v>
      </c>
      <c r="D123" s="21"/>
      <c r="E123" s="145" t="s">
        <v>1389</v>
      </c>
      <c r="F123" s="146" t="s">
        <v>1390</v>
      </c>
      <c r="G123" s="153" t="s">
        <v>1391</v>
      </c>
    </row>
    <row r="124" spans="1:7" ht="12.75">
      <c r="A124" s="156" t="s">
        <v>227</v>
      </c>
      <c r="B124" s="157" t="s">
        <v>1342</v>
      </c>
      <c r="C124" s="157" t="s">
        <v>228</v>
      </c>
      <c r="D124" s="21"/>
      <c r="E124" s="145" t="s">
        <v>471</v>
      </c>
      <c r="F124" s="146" t="s">
        <v>473</v>
      </c>
      <c r="G124" s="153" t="s">
        <v>472</v>
      </c>
    </row>
    <row r="125" spans="1:7" ht="12.75">
      <c r="A125" s="156" t="s">
        <v>1550</v>
      </c>
      <c r="B125" s="157" t="s">
        <v>1551</v>
      </c>
      <c r="C125" s="157" t="s">
        <v>775</v>
      </c>
      <c r="D125" s="21"/>
      <c r="E125" s="145" t="s">
        <v>805</v>
      </c>
      <c r="F125" s="146" t="s">
        <v>807</v>
      </c>
      <c r="G125" s="153" t="s">
        <v>806</v>
      </c>
    </row>
    <row r="126" spans="1:7" ht="12.75">
      <c r="A126" s="156" t="s">
        <v>779</v>
      </c>
      <c r="B126" s="157" t="s">
        <v>780</v>
      </c>
      <c r="C126" s="157" t="s">
        <v>781</v>
      </c>
      <c r="D126" s="21"/>
      <c r="E126" s="145" t="s">
        <v>1392</v>
      </c>
      <c r="F126" s="146" t="s">
        <v>1393</v>
      </c>
      <c r="G126" s="153" t="s">
        <v>1394</v>
      </c>
    </row>
    <row r="127" spans="1:7" ht="12.75">
      <c r="A127" s="156" t="s">
        <v>784</v>
      </c>
      <c r="B127" s="157" t="s">
        <v>785</v>
      </c>
      <c r="C127" s="157" t="s">
        <v>786</v>
      </c>
      <c r="D127" s="21"/>
      <c r="E127" s="145" t="s">
        <v>811</v>
      </c>
      <c r="F127" s="146" t="s">
        <v>813</v>
      </c>
      <c r="G127" s="153" t="s">
        <v>812</v>
      </c>
    </row>
    <row r="128" spans="1:7" ht="12.75">
      <c r="A128" s="156" t="s">
        <v>669</v>
      </c>
      <c r="B128" s="157" t="s">
        <v>670</v>
      </c>
      <c r="C128" s="157" t="s">
        <v>671</v>
      </c>
      <c r="D128" s="21"/>
      <c r="E128" s="145" t="s">
        <v>816</v>
      </c>
      <c r="F128" s="146" t="s">
        <v>818</v>
      </c>
      <c r="G128" s="153" t="s">
        <v>817</v>
      </c>
    </row>
    <row r="129" spans="1:7" ht="12.75">
      <c r="A129" s="156" t="s">
        <v>791</v>
      </c>
      <c r="B129" s="157" t="s">
        <v>792</v>
      </c>
      <c r="C129" s="157" t="s">
        <v>793</v>
      </c>
      <c r="D129" s="21"/>
      <c r="E129" s="145" t="s">
        <v>308</v>
      </c>
      <c r="F129" s="146" t="s">
        <v>309</v>
      </c>
      <c r="G129" s="153" t="s">
        <v>822</v>
      </c>
    </row>
    <row r="130" spans="1:7" ht="12.75">
      <c r="A130" s="156" t="s">
        <v>796</v>
      </c>
      <c r="B130" s="157" t="s">
        <v>797</v>
      </c>
      <c r="C130" s="157" t="s">
        <v>290</v>
      </c>
      <c r="D130" s="21"/>
      <c r="E130" s="145" t="s">
        <v>826</v>
      </c>
      <c r="F130" s="146" t="s">
        <v>828</v>
      </c>
      <c r="G130" s="153" t="s">
        <v>827</v>
      </c>
    </row>
    <row r="131" spans="1:7" ht="12.75">
      <c r="A131" s="158" t="s">
        <v>801</v>
      </c>
      <c r="B131" s="157" t="s">
        <v>802</v>
      </c>
      <c r="C131" s="157" t="s">
        <v>803</v>
      </c>
      <c r="D131" s="21"/>
      <c r="E131" s="145" t="s">
        <v>628</v>
      </c>
      <c r="F131" s="146" t="s">
        <v>630</v>
      </c>
      <c r="G131" s="153" t="s">
        <v>629</v>
      </c>
    </row>
    <row r="132" spans="1:7" ht="12.75">
      <c r="A132" s="156" t="s">
        <v>219</v>
      </c>
      <c r="B132" s="157" t="s">
        <v>804</v>
      </c>
      <c r="C132" s="157" t="s">
        <v>220</v>
      </c>
      <c r="D132" s="21"/>
      <c r="E132" s="145" t="s">
        <v>831</v>
      </c>
      <c r="F132" s="146" t="s">
        <v>833</v>
      </c>
      <c r="G132" s="153" t="s">
        <v>832</v>
      </c>
    </row>
    <row r="133" spans="1:7" ht="12.75">
      <c r="A133" s="158" t="s">
        <v>1454</v>
      </c>
      <c r="B133" s="157" t="s">
        <v>1456</v>
      </c>
      <c r="C133" s="157" t="s">
        <v>1455</v>
      </c>
      <c r="D133" s="21"/>
      <c r="E133" s="145" t="s">
        <v>1395</v>
      </c>
      <c r="F133" s="146" t="s">
        <v>1396</v>
      </c>
      <c r="G133" s="153" t="s">
        <v>1397</v>
      </c>
    </row>
    <row r="134" spans="1:7" ht="12.75">
      <c r="A134" s="156" t="s">
        <v>808</v>
      </c>
      <c r="B134" s="157" t="s">
        <v>809</v>
      </c>
      <c r="C134" s="157" t="s">
        <v>810</v>
      </c>
      <c r="D134" s="21"/>
      <c r="E134" s="145" t="s">
        <v>594</v>
      </c>
      <c r="F134" s="146" t="s">
        <v>596</v>
      </c>
      <c r="G134" s="153" t="s">
        <v>595</v>
      </c>
    </row>
    <row r="135" spans="1:7" ht="12.75">
      <c r="A135" s="156" t="s">
        <v>1404</v>
      </c>
      <c r="B135" s="157" t="s">
        <v>1406</v>
      </c>
      <c r="C135" s="157" t="s">
        <v>1405</v>
      </c>
      <c r="D135" s="21"/>
      <c r="E135" s="145" t="s">
        <v>837</v>
      </c>
      <c r="F135" s="146" t="s">
        <v>839</v>
      </c>
      <c r="G135" s="153" t="s">
        <v>838</v>
      </c>
    </row>
    <row r="136" spans="1:7" ht="12.75">
      <c r="A136" s="158" t="s">
        <v>814</v>
      </c>
      <c r="B136" s="157" t="s">
        <v>1408</v>
      </c>
      <c r="C136" s="157" t="s">
        <v>1407</v>
      </c>
      <c r="D136" s="21"/>
      <c r="E136" s="145" t="s">
        <v>1398</v>
      </c>
      <c r="F136" s="146" t="s">
        <v>1399</v>
      </c>
      <c r="G136" s="153" t="s">
        <v>1400</v>
      </c>
    </row>
    <row r="137" spans="1:7" ht="12.75">
      <c r="A137" s="156" t="s">
        <v>819</v>
      </c>
      <c r="B137" s="157" t="s">
        <v>820</v>
      </c>
      <c r="C137" s="157" t="s">
        <v>1409</v>
      </c>
      <c r="D137" s="21"/>
      <c r="E137" s="145" t="s">
        <v>842</v>
      </c>
      <c r="F137" s="146" t="s">
        <v>844</v>
      </c>
      <c r="G137" s="153" t="s">
        <v>843</v>
      </c>
    </row>
    <row r="138" spans="1:7" ht="12.75">
      <c r="A138" s="158" t="s">
        <v>1422</v>
      </c>
      <c r="B138" s="157" t="s">
        <v>1424</v>
      </c>
      <c r="C138" s="157" t="s">
        <v>1423</v>
      </c>
      <c r="D138" s="21"/>
      <c r="E138" s="145" t="s">
        <v>846</v>
      </c>
      <c r="F138" s="146" t="s">
        <v>848</v>
      </c>
      <c r="G138" s="153" t="s">
        <v>847</v>
      </c>
    </row>
    <row r="139" spans="1:7" ht="12.75">
      <c r="A139" s="156" t="s">
        <v>823</v>
      </c>
      <c r="B139" s="157" t="s">
        <v>824</v>
      </c>
      <c r="C139" s="157" t="s">
        <v>825</v>
      </c>
      <c r="D139" s="21"/>
      <c r="E139" s="145" t="s">
        <v>1401</v>
      </c>
      <c r="F139" s="146" t="s">
        <v>1402</v>
      </c>
      <c r="G139" s="153" t="s">
        <v>1403</v>
      </c>
    </row>
    <row r="140" spans="1:7" ht="12.75">
      <c r="A140" s="156" t="s">
        <v>233</v>
      </c>
      <c r="B140" s="157" t="s">
        <v>829</v>
      </c>
      <c r="C140" s="157" t="s">
        <v>234</v>
      </c>
      <c r="D140" s="21"/>
      <c r="E140" s="145" t="s">
        <v>214</v>
      </c>
      <c r="F140" s="146" t="s">
        <v>215</v>
      </c>
      <c r="G140" s="153" t="s">
        <v>744</v>
      </c>
    </row>
    <row r="141" spans="1:7" ht="12.75">
      <c r="A141" s="156" t="s">
        <v>237</v>
      </c>
      <c r="B141" s="157" t="s">
        <v>830</v>
      </c>
      <c r="C141" s="157" t="s">
        <v>238</v>
      </c>
      <c r="D141" s="21"/>
      <c r="E141" s="145" t="s">
        <v>350</v>
      </c>
      <c r="F141" s="146" t="s">
        <v>351</v>
      </c>
      <c r="G141" s="153" t="s">
        <v>851</v>
      </c>
    </row>
    <row r="142" spans="1:7" ht="12.75">
      <c r="A142" s="156" t="s">
        <v>834</v>
      </c>
      <c r="B142" s="157" t="s">
        <v>835</v>
      </c>
      <c r="C142" s="157" t="s">
        <v>836</v>
      </c>
      <c r="D142" s="21"/>
      <c r="E142" s="145" t="s">
        <v>371</v>
      </c>
      <c r="F142" s="146" t="s">
        <v>372</v>
      </c>
      <c r="G142" s="153" t="s">
        <v>855</v>
      </c>
    </row>
    <row r="143" spans="1:7" ht="12.75">
      <c r="A143" s="156" t="s">
        <v>223</v>
      </c>
      <c r="B143" s="157" t="s">
        <v>763</v>
      </c>
      <c r="C143" s="157" t="s">
        <v>224</v>
      </c>
      <c r="D143" s="21"/>
      <c r="E143" s="145" t="s">
        <v>666</v>
      </c>
      <c r="F143" s="146" t="s">
        <v>668</v>
      </c>
      <c r="G143" s="153" t="s">
        <v>667</v>
      </c>
    </row>
    <row r="144" spans="1:7" ht="12.75">
      <c r="A144" s="156" t="s">
        <v>226</v>
      </c>
      <c r="B144" s="157" t="s">
        <v>840</v>
      </c>
      <c r="C144" s="157" t="s">
        <v>841</v>
      </c>
      <c r="D144" s="21"/>
      <c r="E144" s="145" t="s">
        <v>858</v>
      </c>
      <c r="F144" s="146" t="s">
        <v>860</v>
      </c>
      <c r="G144" s="153" t="s">
        <v>859</v>
      </c>
    </row>
    <row r="145" spans="1:7" ht="12.75">
      <c r="A145" s="156" t="s">
        <v>229</v>
      </c>
      <c r="B145" s="157" t="s">
        <v>845</v>
      </c>
      <c r="C145" s="157" t="s">
        <v>230</v>
      </c>
      <c r="D145" s="21"/>
      <c r="E145" s="145" t="s">
        <v>298</v>
      </c>
      <c r="F145" s="146" t="s">
        <v>299</v>
      </c>
      <c r="G145" s="153" t="s">
        <v>863</v>
      </c>
    </row>
    <row r="146" spans="1:7" ht="12.75">
      <c r="A146" s="156" t="s">
        <v>849</v>
      </c>
      <c r="B146" s="157" t="s">
        <v>850</v>
      </c>
      <c r="C146" s="157" t="s">
        <v>230</v>
      </c>
      <c r="D146" s="21"/>
      <c r="E146" s="145" t="s">
        <v>864</v>
      </c>
      <c r="F146" s="146" t="s">
        <v>866</v>
      </c>
      <c r="G146" s="153" t="s">
        <v>865</v>
      </c>
    </row>
    <row r="147" spans="1:7" ht="12.75">
      <c r="A147" s="156" t="s">
        <v>546</v>
      </c>
      <c r="B147" s="157" t="s">
        <v>1334</v>
      </c>
      <c r="C147" s="157" t="s">
        <v>547</v>
      </c>
      <c r="D147" s="21"/>
      <c r="E147" s="145" t="s">
        <v>170</v>
      </c>
      <c r="F147" s="146" t="s">
        <v>171</v>
      </c>
      <c r="G147" s="153" t="s">
        <v>662</v>
      </c>
    </row>
    <row r="148" spans="1:7" ht="12.75">
      <c r="A148" s="156" t="s">
        <v>852</v>
      </c>
      <c r="B148" s="157" t="s">
        <v>853</v>
      </c>
      <c r="C148" s="157" t="s">
        <v>854</v>
      </c>
      <c r="D148" s="21"/>
      <c r="E148" s="145" t="s">
        <v>873</v>
      </c>
      <c r="F148" s="146" t="s">
        <v>875</v>
      </c>
      <c r="G148" s="153" t="s">
        <v>874</v>
      </c>
    </row>
    <row r="149" spans="1:7" ht="12.75">
      <c r="A149" s="158" t="s">
        <v>1359</v>
      </c>
      <c r="B149" s="157" t="s">
        <v>1361</v>
      </c>
      <c r="C149" s="157" t="s">
        <v>1360</v>
      </c>
      <c r="D149" s="21"/>
      <c r="E149" s="145" t="s">
        <v>336</v>
      </c>
      <c r="F149" s="146" t="s">
        <v>337</v>
      </c>
      <c r="G149" s="153" t="s">
        <v>879</v>
      </c>
    </row>
    <row r="150" spans="1:7" ht="12.75">
      <c r="A150" s="156" t="s">
        <v>528</v>
      </c>
      <c r="B150" s="157" t="s">
        <v>529</v>
      </c>
      <c r="C150" s="157" t="s">
        <v>530</v>
      </c>
      <c r="D150" s="21"/>
      <c r="E150" s="145" t="s">
        <v>1404</v>
      </c>
      <c r="F150" s="146" t="s">
        <v>1405</v>
      </c>
      <c r="G150" s="153" t="s">
        <v>1406</v>
      </c>
    </row>
    <row r="151" spans="1:7" ht="12.75">
      <c r="A151" s="156" t="s">
        <v>856</v>
      </c>
      <c r="B151" s="157" t="s">
        <v>857</v>
      </c>
      <c r="C151" s="157" t="s">
        <v>452</v>
      </c>
      <c r="D151" s="21"/>
      <c r="E151" s="145" t="s">
        <v>814</v>
      </c>
      <c r="F151" s="146" t="s">
        <v>1407</v>
      </c>
      <c r="G151" s="153" t="s">
        <v>1408</v>
      </c>
    </row>
    <row r="152" spans="1:7" ht="12.75">
      <c r="A152" s="156" t="s">
        <v>861</v>
      </c>
      <c r="B152" s="157" t="s">
        <v>1573</v>
      </c>
      <c r="C152" s="157" t="s">
        <v>862</v>
      </c>
      <c r="D152" s="21"/>
      <c r="E152" s="145" t="s">
        <v>819</v>
      </c>
      <c r="F152" s="146" t="s">
        <v>1409</v>
      </c>
      <c r="G152" s="153" t="s">
        <v>820</v>
      </c>
    </row>
    <row r="153" spans="1:7" ht="12.75">
      <c r="A153" s="156" t="s">
        <v>805</v>
      </c>
      <c r="B153" s="157" t="s">
        <v>806</v>
      </c>
      <c r="C153" s="157" t="s">
        <v>807</v>
      </c>
      <c r="D153" s="21"/>
      <c r="E153" s="145" t="s">
        <v>1410</v>
      </c>
      <c r="F153" s="146" t="s">
        <v>1411</v>
      </c>
      <c r="G153" s="153" t="s">
        <v>1412</v>
      </c>
    </row>
    <row r="154" spans="1:7" ht="12.75">
      <c r="A154" s="158" t="s">
        <v>1450</v>
      </c>
      <c r="B154" s="157" t="s">
        <v>1452</v>
      </c>
      <c r="C154" s="157" t="s">
        <v>1451</v>
      </c>
      <c r="D154" s="21"/>
      <c r="E154" s="145" t="s">
        <v>348</v>
      </c>
      <c r="F154" s="146" t="s">
        <v>349</v>
      </c>
      <c r="G154" s="153" t="s">
        <v>883</v>
      </c>
    </row>
    <row r="155" spans="1:7" ht="12.75">
      <c r="A155" s="158" t="s">
        <v>1653</v>
      </c>
      <c r="B155" s="157" t="s">
        <v>1655</v>
      </c>
      <c r="C155" s="157" t="s">
        <v>1654</v>
      </c>
      <c r="D155" s="21"/>
      <c r="E155" s="145" t="s">
        <v>887</v>
      </c>
      <c r="F155" s="146" t="s">
        <v>889</v>
      </c>
      <c r="G155" s="153" t="s">
        <v>888</v>
      </c>
    </row>
    <row r="156" spans="1:7" ht="12.75">
      <c r="A156" s="156" t="s">
        <v>867</v>
      </c>
      <c r="B156" s="157" t="s">
        <v>868</v>
      </c>
      <c r="C156" s="157" t="s">
        <v>869</v>
      </c>
      <c r="D156" s="21"/>
      <c r="E156" s="145" t="s">
        <v>226</v>
      </c>
      <c r="F156" s="146" t="s">
        <v>841</v>
      </c>
      <c r="G156" s="153" t="s">
        <v>840</v>
      </c>
    </row>
    <row r="157" spans="1:7" ht="12.75">
      <c r="A157" s="158" t="s">
        <v>1676</v>
      </c>
      <c r="B157" s="157" t="s">
        <v>1678</v>
      </c>
      <c r="C157" s="157" t="s">
        <v>1677</v>
      </c>
      <c r="D157" s="21"/>
      <c r="E157" s="145" t="s">
        <v>279</v>
      </c>
      <c r="F157" s="146" t="s">
        <v>280</v>
      </c>
      <c r="G157" s="153" t="s">
        <v>896</v>
      </c>
    </row>
    <row r="158" spans="1:7" ht="12.75">
      <c r="A158" s="156" t="s">
        <v>870</v>
      </c>
      <c r="B158" s="157" t="s">
        <v>871</v>
      </c>
      <c r="C158" s="157" t="s">
        <v>872</v>
      </c>
      <c r="D158" s="21"/>
      <c r="E158" s="145" t="s">
        <v>1413</v>
      </c>
      <c r="F158" s="146" t="s">
        <v>901</v>
      </c>
      <c r="G158" s="153" t="s">
        <v>900</v>
      </c>
    </row>
    <row r="159" spans="1:7" ht="12.75">
      <c r="A159" s="156" t="s">
        <v>876</v>
      </c>
      <c r="B159" s="157" t="s">
        <v>877</v>
      </c>
      <c r="C159" s="157" t="s">
        <v>878</v>
      </c>
      <c r="D159" s="21"/>
      <c r="E159" s="145" t="s">
        <v>754</v>
      </c>
      <c r="F159" s="146" t="s">
        <v>756</v>
      </c>
      <c r="G159" s="153" t="s">
        <v>755</v>
      </c>
    </row>
    <row r="160" spans="1:7" ht="12.75">
      <c r="A160" s="156" t="s">
        <v>880</v>
      </c>
      <c r="B160" s="157" t="s">
        <v>881</v>
      </c>
      <c r="C160" s="157" t="s">
        <v>882</v>
      </c>
      <c r="D160" s="21"/>
      <c r="E160" s="145" t="s">
        <v>453</v>
      </c>
      <c r="F160" s="146" t="s">
        <v>1414</v>
      </c>
      <c r="G160" s="153" t="s">
        <v>454</v>
      </c>
    </row>
    <row r="161" spans="1:7" ht="12.75">
      <c r="A161" s="156" t="s">
        <v>884</v>
      </c>
      <c r="B161" s="157" t="s">
        <v>885</v>
      </c>
      <c r="C161" s="157" t="s">
        <v>886</v>
      </c>
      <c r="D161" s="21"/>
      <c r="E161" s="145" t="s">
        <v>583</v>
      </c>
      <c r="F161" s="146" t="s">
        <v>585</v>
      </c>
      <c r="G161" s="153" t="s">
        <v>584</v>
      </c>
    </row>
    <row r="162" spans="1:7" ht="12.75">
      <c r="A162" s="158" t="s">
        <v>890</v>
      </c>
      <c r="B162" s="157" t="s">
        <v>891</v>
      </c>
      <c r="C162" s="157" t="s">
        <v>892</v>
      </c>
      <c r="D162" s="21"/>
      <c r="E162" s="145" t="s">
        <v>267</v>
      </c>
      <c r="F162" s="146" t="s">
        <v>268</v>
      </c>
      <c r="G162" s="153" t="s">
        <v>909</v>
      </c>
    </row>
    <row r="163" spans="1:7" ht="12.75">
      <c r="A163" s="158" t="s">
        <v>893</v>
      </c>
      <c r="B163" s="157" t="s">
        <v>894</v>
      </c>
      <c r="C163" s="157" t="s">
        <v>895</v>
      </c>
      <c r="D163" s="21"/>
      <c r="E163" s="145" t="s">
        <v>1415</v>
      </c>
      <c r="F163" s="146" t="s">
        <v>1416</v>
      </c>
      <c r="G163" s="153" t="s">
        <v>1417</v>
      </c>
    </row>
    <row r="164" spans="1:7" ht="12.75">
      <c r="A164" s="156" t="s">
        <v>1558</v>
      </c>
      <c r="B164" s="157" t="s">
        <v>1559</v>
      </c>
      <c r="C164" s="157" t="s">
        <v>1556</v>
      </c>
      <c r="D164" s="21"/>
      <c r="E164" s="145" t="s">
        <v>911</v>
      </c>
      <c r="F164" s="146" t="s">
        <v>913</v>
      </c>
      <c r="G164" s="153" t="s">
        <v>912</v>
      </c>
    </row>
    <row r="165" spans="1:7" ht="12.75">
      <c r="A165" s="156" t="s">
        <v>1464</v>
      </c>
      <c r="B165" s="157" t="s">
        <v>1466</v>
      </c>
      <c r="C165" s="157" t="s">
        <v>1465</v>
      </c>
      <c r="D165" s="21"/>
      <c r="E165" s="145" t="s">
        <v>1418</v>
      </c>
      <c r="F165" s="146" t="s">
        <v>1419</v>
      </c>
      <c r="G165" s="153" t="s">
        <v>1420</v>
      </c>
    </row>
    <row r="166" spans="1:7" ht="12.75">
      <c r="A166" s="156" t="s">
        <v>897</v>
      </c>
      <c r="B166" s="157" t="s">
        <v>898</v>
      </c>
      <c r="C166" s="157" t="s">
        <v>899</v>
      </c>
      <c r="D166" s="21"/>
      <c r="E166" s="145" t="s">
        <v>823</v>
      </c>
      <c r="F166" s="146" t="s">
        <v>825</v>
      </c>
      <c r="G166" s="153" t="s">
        <v>824</v>
      </c>
    </row>
    <row r="167" spans="1:7" ht="12.75">
      <c r="A167" s="158" t="s">
        <v>1601</v>
      </c>
      <c r="B167" s="157" t="s">
        <v>1602</v>
      </c>
      <c r="C167" s="157" t="s">
        <v>1599</v>
      </c>
      <c r="D167" s="21"/>
      <c r="E167" s="145" t="s">
        <v>373</v>
      </c>
      <c r="F167" s="146" t="s">
        <v>374</v>
      </c>
      <c r="G167" s="153" t="s">
        <v>917</v>
      </c>
    </row>
    <row r="168" spans="1:7" ht="12.75">
      <c r="A168" s="156" t="s">
        <v>902</v>
      </c>
      <c r="B168" s="157" t="s">
        <v>1619</v>
      </c>
      <c r="C168" s="157" t="s">
        <v>576</v>
      </c>
      <c r="D168" s="21"/>
      <c r="E168" s="145" t="s">
        <v>920</v>
      </c>
      <c r="F168" s="146" t="s">
        <v>922</v>
      </c>
      <c r="G168" s="153" t="s">
        <v>921</v>
      </c>
    </row>
    <row r="169" spans="1:7" ht="12.75">
      <c r="A169" s="158" t="s">
        <v>1591</v>
      </c>
      <c r="B169" s="157" t="s">
        <v>1593</v>
      </c>
      <c r="C169" s="157" t="s">
        <v>1592</v>
      </c>
      <c r="D169" s="21"/>
      <c r="E169" s="145" t="s">
        <v>342</v>
      </c>
      <c r="F169" s="146" t="s">
        <v>343</v>
      </c>
      <c r="G169" s="153" t="s">
        <v>926</v>
      </c>
    </row>
    <row r="170" spans="1:7" ht="12.75">
      <c r="A170" s="156" t="s">
        <v>903</v>
      </c>
      <c r="B170" s="157" t="s">
        <v>904</v>
      </c>
      <c r="C170" s="157" t="s">
        <v>905</v>
      </c>
      <c r="D170" s="21"/>
      <c r="E170" s="145" t="s">
        <v>930</v>
      </c>
      <c r="F170" s="146" t="s">
        <v>1421</v>
      </c>
      <c r="G170" s="153" t="s">
        <v>931</v>
      </c>
    </row>
    <row r="171" spans="1:7" ht="12.75">
      <c r="A171" s="156" t="s">
        <v>240</v>
      </c>
      <c r="B171" s="157" t="s">
        <v>906</v>
      </c>
      <c r="C171" s="157" t="s">
        <v>241</v>
      </c>
      <c r="D171" s="21"/>
      <c r="E171" s="145" t="s">
        <v>1422</v>
      </c>
      <c r="F171" s="146" t="s">
        <v>1423</v>
      </c>
      <c r="G171" s="153" t="s">
        <v>1424</v>
      </c>
    </row>
    <row r="172" spans="1:7" ht="12.75">
      <c r="A172" s="156" t="s">
        <v>244</v>
      </c>
      <c r="B172" s="157" t="s">
        <v>907</v>
      </c>
      <c r="C172" s="157" t="s">
        <v>908</v>
      </c>
      <c r="D172" s="21"/>
      <c r="E172" s="145" t="s">
        <v>229</v>
      </c>
      <c r="F172" s="146" t="s">
        <v>230</v>
      </c>
      <c r="G172" s="153" t="s">
        <v>845</v>
      </c>
    </row>
    <row r="173" spans="1:7" ht="12.75">
      <c r="A173" s="156" t="s">
        <v>247</v>
      </c>
      <c r="B173" s="157" t="s">
        <v>910</v>
      </c>
      <c r="C173" s="157" t="s">
        <v>248</v>
      </c>
      <c r="D173" s="21"/>
      <c r="E173" s="145" t="s">
        <v>849</v>
      </c>
      <c r="F173" s="146" t="s">
        <v>230</v>
      </c>
      <c r="G173" s="153" t="s">
        <v>850</v>
      </c>
    </row>
    <row r="174" spans="1:7" ht="12.75">
      <c r="A174" s="156" t="s">
        <v>914</v>
      </c>
      <c r="B174" s="157" t="s">
        <v>915</v>
      </c>
      <c r="C174" s="157" t="s">
        <v>916</v>
      </c>
      <c r="D174" s="21"/>
      <c r="E174" s="145" t="s">
        <v>1425</v>
      </c>
      <c r="F174" s="146" t="s">
        <v>1426</v>
      </c>
      <c r="G174" s="153" t="s">
        <v>1427</v>
      </c>
    </row>
    <row r="175" spans="1:7" ht="12.75">
      <c r="A175" s="156" t="s">
        <v>563</v>
      </c>
      <c r="B175" s="157" t="s">
        <v>564</v>
      </c>
      <c r="C175" s="157" t="s">
        <v>565</v>
      </c>
      <c r="D175" s="21"/>
      <c r="E175" s="145" t="s">
        <v>870</v>
      </c>
      <c r="F175" s="146" t="s">
        <v>872</v>
      </c>
      <c r="G175" s="153" t="s">
        <v>871</v>
      </c>
    </row>
    <row r="176" spans="1:7" ht="12.75">
      <c r="A176" s="156" t="s">
        <v>918</v>
      </c>
      <c r="B176" s="157" t="s">
        <v>1623</v>
      </c>
      <c r="C176" s="157" t="s">
        <v>919</v>
      </c>
      <c r="D176" s="21"/>
      <c r="E176" s="145" t="s">
        <v>1428</v>
      </c>
      <c r="F176" s="146" t="s">
        <v>1429</v>
      </c>
      <c r="G176" s="153" t="s">
        <v>1430</v>
      </c>
    </row>
    <row r="177" spans="1:7" ht="12.75">
      <c r="A177" s="156" t="s">
        <v>923</v>
      </c>
      <c r="B177" s="157" t="s">
        <v>924</v>
      </c>
      <c r="C177" s="157" t="s">
        <v>925</v>
      </c>
      <c r="D177" s="21"/>
      <c r="E177" s="145" t="s">
        <v>941</v>
      </c>
      <c r="F177" s="146" t="s">
        <v>943</v>
      </c>
      <c r="G177" s="153" t="s">
        <v>942</v>
      </c>
    </row>
    <row r="178" spans="1:7" ht="12.75">
      <c r="A178" s="156" t="s">
        <v>927</v>
      </c>
      <c r="B178" s="157" t="s">
        <v>928</v>
      </c>
      <c r="C178" s="157" t="s">
        <v>929</v>
      </c>
      <c r="D178" s="21"/>
      <c r="E178" s="145" t="s">
        <v>947</v>
      </c>
      <c r="F178" s="146" t="s">
        <v>949</v>
      </c>
      <c r="G178" s="153" t="s">
        <v>948</v>
      </c>
    </row>
    <row r="179" spans="1:7" ht="12.75">
      <c r="A179" s="156" t="s">
        <v>932</v>
      </c>
      <c r="B179" s="157" t="s">
        <v>933</v>
      </c>
      <c r="C179" s="157" t="s">
        <v>934</v>
      </c>
      <c r="D179" s="21"/>
      <c r="E179" s="145" t="s">
        <v>950</v>
      </c>
      <c r="F179" s="146" t="s">
        <v>952</v>
      </c>
      <c r="G179" s="153" t="s">
        <v>951</v>
      </c>
    </row>
    <row r="180" spans="1:7" ht="12.75">
      <c r="A180" s="156" t="s">
        <v>935</v>
      </c>
      <c r="B180" s="157" t="s">
        <v>936</v>
      </c>
      <c r="C180" s="157" t="s">
        <v>937</v>
      </c>
      <c r="D180" s="21"/>
      <c r="E180" s="145" t="s">
        <v>1431</v>
      </c>
      <c r="F180" s="146" t="s">
        <v>216</v>
      </c>
      <c r="G180" s="153" t="s">
        <v>727</v>
      </c>
    </row>
    <row r="181" spans="1:7" ht="12.75">
      <c r="A181" s="156" t="s">
        <v>938</v>
      </c>
      <c r="B181" s="157" t="s">
        <v>939</v>
      </c>
      <c r="C181" s="157" t="s">
        <v>940</v>
      </c>
      <c r="D181" s="21"/>
      <c r="E181" s="145" t="s">
        <v>510</v>
      </c>
      <c r="F181" s="146" t="s">
        <v>512</v>
      </c>
      <c r="G181" s="153" t="s">
        <v>511</v>
      </c>
    </row>
    <row r="182" spans="1:7" ht="12.75">
      <c r="A182" s="156" t="s">
        <v>442</v>
      </c>
      <c r="B182" s="157" t="s">
        <v>443</v>
      </c>
      <c r="C182" s="157" t="s">
        <v>444</v>
      </c>
      <c r="D182" s="21"/>
      <c r="E182" s="145" t="s">
        <v>961</v>
      </c>
      <c r="F182" s="146" t="s">
        <v>963</v>
      </c>
      <c r="G182" s="153" t="s">
        <v>962</v>
      </c>
    </row>
    <row r="183" spans="1:7" ht="12.75">
      <c r="A183" s="156" t="s">
        <v>944</v>
      </c>
      <c r="B183" s="157" t="s">
        <v>945</v>
      </c>
      <c r="C183" s="157" t="s">
        <v>946</v>
      </c>
      <c r="D183" s="21"/>
      <c r="E183" s="145" t="s">
        <v>964</v>
      </c>
      <c r="F183" s="146" t="s">
        <v>966</v>
      </c>
      <c r="G183" s="153" t="s">
        <v>965</v>
      </c>
    </row>
    <row r="184" spans="1:7" ht="12.75">
      <c r="A184" s="156" t="s">
        <v>950</v>
      </c>
      <c r="B184" s="157" t="s">
        <v>951</v>
      </c>
      <c r="C184" s="157" t="s">
        <v>952</v>
      </c>
      <c r="D184" s="21"/>
      <c r="E184" s="145" t="s">
        <v>923</v>
      </c>
      <c r="F184" s="146" t="s">
        <v>925</v>
      </c>
      <c r="G184" s="153" t="s">
        <v>924</v>
      </c>
    </row>
    <row r="185" spans="1:7" ht="12.75">
      <c r="A185" s="158" t="s">
        <v>1316</v>
      </c>
      <c r="B185" s="157" t="s">
        <v>1318</v>
      </c>
      <c r="C185" s="157" t="s">
        <v>1317</v>
      </c>
      <c r="D185" s="21"/>
      <c r="E185" s="145" t="s">
        <v>970</v>
      </c>
      <c r="F185" s="146" t="s">
        <v>972</v>
      </c>
      <c r="G185" s="153" t="s">
        <v>971</v>
      </c>
    </row>
    <row r="186" spans="1:7" ht="12.75">
      <c r="A186" s="156" t="s">
        <v>953</v>
      </c>
      <c r="B186" s="157" t="s">
        <v>954</v>
      </c>
      <c r="C186" s="157" t="s">
        <v>955</v>
      </c>
      <c r="D186" s="21"/>
      <c r="E186" s="145" t="s">
        <v>281</v>
      </c>
      <c r="F186" s="146" t="s">
        <v>974</v>
      </c>
      <c r="G186" s="153" t="s">
        <v>973</v>
      </c>
    </row>
    <row r="187" spans="1:7" ht="12.75">
      <c r="A187" s="156" t="s">
        <v>1515</v>
      </c>
      <c r="B187" s="157" t="s">
        <v>956</v>
      </c>
      <c r="C187" s="157" t="s">
        <v>957</v>
      </c>
      <c r="D187" s="21"/>
      <c r="E187" s="145" t="s">
        <v>1432</v>
      </c>
      <c r="F187" s="146" t="s">
        <v>1433</v>
      </c>
      <c r="G187" s="153" t="s">
        <v>1434</v>
      </c>
    </row>
    <row r="188" spans="1:7" ht="12.75">
      <c r="A188" s="158" t="s">
        <v>1483</v>
      </c>
      <c r="B188" s="157" t="s">
        <v>1485</v>
      </c>
      <c r="C188" s="157" t="s">
        <v>1484</v>
      </c>
      <c r="D188" s="21"/>
      <c r="E188" s="145" t="s">
        <v>867</v>
      </c>
      <c r="F188" s="146" t="s">
        <v>869</v>
      </c>
      <c r="G188" s="153" t="s">
        <v>868</v>
      </c>
    </row>
    <row r="189" spans="1:7" ht="12.75">
      <c r="A189" s="158" t="s">
        <v>1613</v>
      </c>
      <c r="B189" s="157" t="s">
        <v>1615</v>
      </c>
      <c r="C189" s="157" t="s">
        <v>1614</v>
      </c>
      <c r="D189" s="21"/>
      <c r="E189" s="145" t="s">
        <v>980</v>
      </c>
      <c r="F189" s="146" t="s">
        <v>982</v>
      </c>
      <c r="G189" s="153" t="s">
        <v>981</v>
      </c>
    </row>
    <row r="190" spans="1:7" ht="12.75">
      <c r="A190" s="156" t="s">
        <v>958</v>
      </c>
      <c r="B190" s="157" t="s">
        <v>959</v>
      </c>
      <c r="C190" s="157" t="s">
        <v>960</v>
      </c>
      <c r="D190" s="21"/>
      <c r="E190" s="145" t="s">
        <v>344</v>
      </c>
      <c r="F190" s="146" t="s">
        <v>345</v>
      </c>
      <c r="G190" s="153" t="s">
        <v>983</v>
      </c>
    </row>
    <row r="191" spans="1:7" ht="12.75">
      <c r="A191" s="156" t="s">
        <v>788</v>
      </c>
      <c r="B191" s="157" t="s">
        <v>789</v>
      </c>
      <c r="C191" s="157" t="s">
        <v>790</v>
      </c>
      <c r="D191" s="21"/>
      <c r="E191" s="145" t="s">
        <v>1435</v>
      </c>
      <c r="F191" s="146" t="s">
        <v>567</v>
      </c>
      <c r="G191" s="153" t="s">
        <v>566</v>
      </c>
    </row>
    <row r="192" spans="1:7" ht="12.75">
      <c r="A192" s="156" t="s">
        <v>794</v>
      </c>
      <c r="B192" s="157" t="s">
        <v>795</v>
      </c>
      <c r="C192" s="157" t="s">
        <v>790</v>
      </c>
      <c r="D192" s="21"/>
      <c r="E192" s="145" t="s">
        <v>1436</v>
      </c>
      <c r="F192" s="146" t="s">
        <v>1437</v>
      </c>
      <c r="G192" s="153" t="s">
        <v>1438</v>
      </c>
    </row>
    <row r="193" spans="1:7" ht="12.75">
      <c r="A193" s="158" t="s">
        <v>1398</v>
      </c>
      <c r="B193" s="157" t="s">
        <v>1400</v>
      </c>
      <c r="C193" s="157" t="s">
        <v>1399</v>
      </c>
      <c r="D193" s="21"/>
      <c r="E193" s="145" t="s">
        <v>300</v>
      </c>
      <c r="F193" s="146" t="s">
        <v>985</v>
      </c>
      <c r="G193" s="153" t="s">
        <v>984</v>
      </c>
    </row>
    <row r="194" spans="1:7" ht="12.75">
      <c r="A194" s="156" t="s">
        <v>967</v>
      </c>
      <c r="B194" s="157" t="s">
        <v>968</v>
      </c>
      <c r="C194" s="157" t="s">
        <v>969</v>
      </c>
      <c r="D194" s="21"/>
      <c r="E194" s="145" t="s">
        <v>346</v>
      </c>
      <c r="F194" s="146" t="s">
        <v>347</v>
      </c>
      <c r="G194" s="153" t="s">
        <v>986</v>
      </c>
    </row>
    <row r="195" spans="1:7" ht="12.75">
      <c r="A195" s="156" t="s">
        <v>961</v>
      </c>
      <c r="B195" s="157" t="s">
        <v>962</v>
      </c>
      <c r="C195" s="157" t="s">
        <v>963</v>
      </c>
      <c r="D195" s="21"/>
      <c r="E195" s="145" t="s">
        <v>162</v>
      </c>
      <c r="F195" s="146" t="s">
        <v>163</v>
      </c>
      <c r="G195" s="153" t="s">
        <v>402</v>
      </c>
    </row>
    <row r="196" spans="1:7" ht="12.75">
      <c r="A196" s="156" t="s">
        <v>975</v>
      </c>
      <c r="B196" s="157" t="s">
        <v>976</v>
      </c>
      <c r="C196" s="157" t="s">
        <v>1516</v>
      </c>
      <c r="D196" s="21"/>
      <c r="E196" s="145" t="s">
        <v>1439</v>
      </c>
      <c r="F196" s="146" t="s">
        <v>1440</v>
      </c>
      <c r="G196" s="153" t="s">
        <v>1441</v>
      </c>
    </row>
    <row r="197" spans="1:7" ht="12.75">
      <c r="A197" s="156" t="s">
        <v>977</v>
      </c>
      <c r="B197" s="157" t="s">
        <v>978</v>
      </c>
      <c r="C197" s="157" t="s">
        <v>979</v>
      </c>
      <c r="D197" s="21"/>
      <c r="E197" s="145" t="s">
        <v>650</v>
      </c>
      <c r="F197" s="146" t="s">
        <v>652</v>
      </c>
      <c r="G197" s="153" t="s">
        <v>651</v>
      </c>
    </row>
    <row r="198" spans="1:7" ht="12.75">
      <c r="A198" s="158" t="s">
        <v>1552</v>
      </c>
      <c r="B198" s="157" t="s">
        <v>1554</v>
      </c>
      <c r="C198" s="157" t="s">
        <v>1553</v>
      </c>
      <c r="D198" s="21"/>
      <c r="E198" s="145" t="s">
        <v>1442</v>
      </c>
      <c r="F198" s="146" t="s">
        <v>992</v>
      </c>
      <c r="G198" s="153" t="s">
        <v>991</v>
      </c>
    </row>
    <row r="199" spans="1:7" ht="12.75">
      <c r="A199" s="156" t="s">
        <v>254</v>
      </c>
      <c r="B199" s="157" t="s">
        <v>477</v>
      </c>
      <c r="C199" s="157" t="s">
        <v>255</v>
      </c>
      <c r="D199" s="21"/>
      <c r="E199" s="145" t="s">
        <v>1443</v>
      </c>
      <c r="F199" s="146" t="s">
        <v>1444</v>
      </c>
      <c r="G199" s="153" t="s">
        <v>494</v>
      </c>
    </row>
    <row r="200" spans="1:7" ht="12.75">
      <c r="A200" s="156" t="s">
        <v>487</v>
      </c>
      <c r="B200" s="157" t="s">
        <v>488</v>
      </c>
      <c r="C200" s="157" t="s">
        <v>489</v>
      </c>
      <c r="D200" s="21"/>
      <c r="E200" s="145" t="s">
        <v>244</v>
      </c>
      <c r="F200" s="146" t="s">
        <v>908</v>
      </c>
      <c r="G200" s="153" t="s">
        <v>907</v>
      </c>
    </row>
    <row r="201" spans="1:7" ht="12.75">
      <c r="A201" s="156" t="s">
        <v>231</v>
      </c>
      <c r="B201" s="157" t="s">
        <v>505</v>
      </c>
      <c r="C201" s="157" t="s">
        <v>232</v>
      </c>
      <c r="D201" s="21"/>
      <c r="E201" s="145" t="s">
        <v>1445</v>
      </c>
      <c r="F201" s="146" t="s">
        <v>1446</v>
      </c>
      <c r="G201" s="153" t="s">
        <v>1447</v>
      </c>
    </row>
    <row r="202" spans="1:7" ht="12.75">
      <c r="A202" s="156" t="s">
        <v>1624</v>
      </c>
      <c r="B202" s="157" t="s">
        <v>1626</v>
      </c>
      <c r="C202" s="157" t="s">
        <v>1625</v>
      </c>
      <c r="D202" s="21"/>
      <c r="E202" s="145" t="s">
        <v>1448</v>
      </c>
      <c r="F202" s="146" t="s">
        <v>1446</v>
      </c>
      <c r="G202" s="153" t="s">
        <v>1449</v>
      </c>
    </row>
    <row r="203" spans="1:7" ht="12.75">
      <c r="A203" s="158" t="s">
        <v>1531</v>
      </c>
      <c r="B203" s="157" t="s">
        <v>1533</v>
      </c>
      <c r="C203" s="157" t="s">
        <v>1532</v>
      </c>
      <c r="D203" s="21"/>
      <c r="E203" s="145" t="s">
        <v>998</v>
      </c>
      <c r="F203" s="146" t="s">
        <v>1000</v>
      </c>
      <c r="G203" s="153" t="s">
        <v>999</v>
      </c>
    </row>
    <row r="204" spans="1:7" ht="12.75">
      <c r="A204" s="158" t="s">
        <v>1410</v>
      </c>
      <c r="B204" s="157" t="s">
        <v>1412</v>
      </c>
      <c r="C204" s="157" t="s">
        <v>1411</v>
      </c>
      <c r="D204" s="21"/>
      <c r="E204" s="145" t="s">
        <v>1450</v>
      </c>
      <c r="F204" s="146" t="s">
        <v>1451</v>
      </c>
      <c r="G204" s="153" t="s">
        <v>1452</v>
      </c>
    </row>
    <row r="205" spans="1:7" ht="12.75">
      <c r="A205" s="156" t="s">
        <v>751</v>
      </c>
      <c r="B205" s="157" t="s">
        <v>752</v>
      </c>
      <c r="C205" s="157" t="s">
        <v>753</v>
      </c>
      <c r="D205" s="21"/>
      <c r="E205" s="145" t="s">
        <v>1007</v>
      </c>
      <c r="F205" s="146" t="s">
        <v>239</v>
      </c>
      <c r="G205" s="153" t="s">
        <v>1008</v>
      </c>
    </row>
    <row r="206" spans="1:7" ht="12.75">
      <c r="A206" s="156" t="s">
        <v>235</v>
      </c>
      <c r="B206" s="157" t="s">
        <v>987</v>
      </c>
      <c r="C206" s="157" t="s">
        <v>236</v>
      </c>
      <c r="D206" s="21"/>
      <c r="E206" s="145" t="s">
        <v>1453</v>
      </c>
      <c r="F206" s="146" t="s">
        <v>239</v>
      </c>
      <c r="G206" s="153" t="s">
        <v>1004</v>
      </c>
    </row>
    <row r="207" spans="1:7" ht="12.75">
      <c r="A207" s="156" t="s">
        <v>988</v>
      </c>
      <c r="B207" s="157" t="s">
        <v>989</v>
      </c>
      <c r="C207" s="157" t="s">
        <v>990</v>
      </c>
      <c r="D207" s="21"/>
      <c r="E207" s="145" t="s">
        <v>1454</v>
      </c>
      <c r="F207" s="146" t="s">
        <v>1455</v>
      </c>
      <c r="G207" s="153" t="s">
        <v>1456</v>
      </c>
    </row>
    <row r="208" spans="1:7" ht="12.75">
      <c r="A208" s="156" t="s">
        <v>993</v>
      </c>
      <c r="B208" s="157" t="s">
        <v>994</v>
      </c>
      <c r="C208" s="157" t="s">
        <v>995</v>
      </c>
      <c r="D208" s="21"/>
      <c r="E208" s="145" t="s">
        <v>1457</v>
      </c>
      <c r="F208" s="146" t="s">
        <v>1458</v>
      </c>
      <c r="G208" s="153" t="s">
        <v>1459</v>
      </c>
    </row>
    <row r="209" spans="1:7" ht="12.75">
      <c r="A209" s="156" t="s">
        <v>996</v>
      </c>
      <c r="B209" s="157" t="s">
        <v>1508</v>
      </c>
      <c r="C209" s="157" t="s">
        <v>997</v>
      </c>
      <c r="D209" s="21"/>
      <c r="E209" s="145" t="s">
        <v>287</v>
      </c>
      <c r="F209" s="146" t="s">
        <v>288</v>
      </c>
      <c r="G209" s="153" t="s">
        <v>1012</v>
      </c>
    </row>
    <row r="210" spans="1:7" ht="12.75">
      <c r="A210" s="156" t="s">
        <v>1001</v>
      </c>
      <c r="B210" s="157" t="s">
        <v>1002</v>
      </c>
      <c r="C210" s="157" t="s">
        <v>1003</v>
      </c>
      <c r="D210" s="21"/>
      <c r="E210" s="145" t="s">
        <v>1460</v>
      </c>
      <c r="F210" s="146" t="s">
        <v>1461</v>
      </c>
      <c r="G210" s="153" t="s">
        <v>1462</v>
      </c>
    </row>
    <row r="211" spans="1:7" ht="12.75">
      <c r="A211" s="156" t="s">
        <v>1563</v>
      </c>
      <c r="B211" s="157" t="s">
        <v>1005</v>
      </c>
      <c r="C211" s="157" t="s">
        <v>1006</v>
      </c>
      <c r="D211" s="21"/>
      <c r="E211" s="145" t="s">
        <v>1014</v>
      </c>
      <c r="F211" s="146" t="s">
        <v>1016</v>
      </c>
      <c r="G211" s="153" t="s">
        <v>1015</v>
      </c>
    </row>
    <row r="212" spans="1:7" ht="12.75">
      <c r="A212" s="156" t="s">
        <v>1522</v>
      </c>
      <c r="B212" s="157" t="s">
        <v>1524</v>
      </c>
      <c r="C212" s="157" t="s">
        <v>1523</v>
      </c>
      <c r="D212" s="21"/>
      <c r="E212" s="145" t="s">
        <v>1018</v>
      </c>
      <c r="F212" s="146" t="s">
        <v>1020</v>
      </c>
      <c r="G212" s="153" t="s">
        <v>1019</v>
      </c>
    </row>
    <row r="213" spans="1:7" ht="12.75">
      <c r="A213" s="156" t="s">
        <v>1009</v>
      </c>
      <c r="B213" s="157" t="s">
        <v>1010</v>
      </c>
      <c r="C213" s="157" t="s">
        <v>1011</v>
      </c>
      <c r="D213" s="21"/>
      <c r="E213" s="145" t="s">
        <v>890</v>
      </c>
      <c r="F213" s="146" t="s">
        <v>892</v>
      </c>
      <c r="G213" s="153" t="s">
        <v>891</v>
      </c>
    </row>
    <row r="214" spans="1:7" ht="12.75">
      <c r="A214" s="158" t="s">
        <v>1378</v>
      </c>
      <c r="B214" s="157" t="s">
        <v>1380</v>
      </c>
      <c r="C214" s="157" t="s">
        <v>1379</v>
      </c>
      <c r="D214" s="21"/>
      <c r="E214" s="145" t="s">
        <v>779</v>
      </c>
      <c r="F214" s="146" t="s">
        <v>781</v>
      </c>
      <c r="G214" s="153" t="s">
        <v>780</v>
      </c>
    </row>
    <row r="215" spans="1:7" ht="12.75">
      <c r="A215" s="156" t="s">
        <v>257</v>
      </c>
      <c r="B215" s="157" t="s">
        <v>1013</v>
      </c>
      <c r="C215" s="157" t="s">
        <v>258</v>
      </c>
      <c r="D215" s="21"/>
      <c r="E215" s="145" t="s">
        <v>304</v>
      </c>
      <c r="F215" s="146" t="s">
        <v>1463</v>
      </c>
      <c r="G215" s="153" t="s">
        <v>688</v>
      </c>
    </row>
    <row r="216" spans="1:7" ht="12.75">
      <c r="A216" s="156" t="s">
        <v>261</v>
      </c>
      <c r="B216" s="157" t="s">
        <v>1017</v>
      </c>
      <c r="C216" s="157" t="s">
        <v>262</v>
      </c>
      <c r="D216" s="21"/>
      <c r="E216" s="145" t="s">
        <v>307</v>
      </c>
      <c r="F216" s="146" t="s">
        <v>1463</v>
      </c>
      <c r="G216" s="153" t="s">
        <v>691</v>
      </c>
    </row>
    <row r="217" spans="1:7" ht="12.75">
      <c r="A217" s="156" t="s">
        <v>251</v>
      </c>
      <c r="B217" s="157" t="s">
        <v>1544</v>
      </c>
      <c r="C217" s="157" t="s">
        <v>252</v>
      </c>
      <c r="D217" s="21"/>
      <c r="E217" s="145" t="s">
        <v>1025</v>
      </c>
      <c r="F217" s="146" t="s">
        <v>1027</v>
      </c>
      <c r="G217" s="153" t="s">
        <v>1026</v>
      </c>
    </row>
    <row r="218" spans="1:7" ht="12.75">
      <c r="A218" s="156" t="s">
        <v>614</v>
      </c>
      <c r="B218" s="157" t="s">
        <v>615</v>
      </c>
      <c r="C218" s="157" t="s">
        <v>616</v>
      </c>
      <c r="D218" s="21"/>
      <c r="E218" s="145" t="s">
        <v>535</v>
      </c>
      <c r="F218" s="146" t="s">
        <v>537</v>
      </c>
      <c r="G218" s="153" t="s">
        <v>536</v>
      </c>
    </row>
    <row r="219" spans="1:7" ht="12.75">
      <c r="A219" s="156" t="s">
        <v>263</v>
      </c>
      <c r="B219" s="157" t="s">
        <v>1021</v>
      </c>
      <c r="C219" s="157" t="s">
        <v>264</v>
      </c>
      <c r="D219" s="21"/>
      <c r="E219" s="145" t="s">
        <v>535</v>
      </c>
      <c r="F219" s="146" t="s">
        <v>537</v>
      </c>
      <c r="G219" s="153" t="s">
        <v>536</v>
      </c>
    </row>
    <row r="220" spans="1:7" ht="12.75">
      <c r="A220" s="156" t="s">
        <v>1022</v>
      </c>
      <c r="B220" s="157" t="s">
        <v>1023</v>
      </c>
      <c r="C220" s="157" t="s">
        <v>1024</v>
      </c>
      <c r="D220" s="21"/>
      <c r="E220" s="145" t="s">
        <v>808</v>
      </c>
      <c r="F220" s="146" t="s">
        <v>810</v>
      </c>
      <c r="G220" s="153" t="s">
        <v>809</v>
      </c>
    </row>
    <row r="221" spans="1:7" ht="12.75">
      <c r="A221" s="156" t="s">
        <v>831</v>
      </c>
      <c r="B221" s="157" t="s">
        <v>832</v>
      </c>
      <c r="C221" s="157" t="s">
        <v>833</v>
      </c>
      <c r="D221" s="21"/>
      <c r="E221" s="145" t="s">
        <v>474</v>
      </c>
      <c r="F221" s="146" t="s">
        <v>476</v>
      </c>
      <c r="G221" s="153" t="s">
        <v>475</v>
      </c>
    </row>
    <row r="222" spans="1:7" ht="12.75">
      <c r="A222" s="156" t="s">
        <v>533</v>
      </c>
      <c r="B222" s="157" t="s">
        <v>534</v>
      </c>
      <c r="C222" s="157" t="s">
        <v>530</v>
      </c>
      <c r="D222" s="21"/>
      <c r="E222" s="145" t="s">
        <v>352</v>
      </c>
      <c r="F222" s="146" t="s">
        <v>353</v>
      </c>
      <c r="G222" s="153" t="s">
        <v>1028</v>
      </c>
    </row>
    <row r="223" spans="1:7" ht="12.75">
      <c r="A223" s="156" t="s">
        <v>556</v>
      </c>
      <c r="B223" s="157" t="s">
        <v>557</v>
      </c>
      <c r="C223" s="157" t="s">
        <v>558</v>
      </c>
      <c r="D223" s="21"/>
      <c r="E223" s="145" t="s">
        <v>1029</v>
      </c>
      <c r="F223" s="146" t="s">
        <v>1031</v>
      </c>
      <c r="G223" s="153" t="s">
        <v>1030</v>
      </c>
    </row>
    <row r="224" spans="1:7" ht="12.75">
      <c r="A224" s="156" t="s">
        <v>1418</v>
      </c>
      <c r="B224" s="157" t="s">
        <v>1420</v>
      </c>
      <c r="C224" s="157" t="s">
        <v>1419</v>
      </c>
      <c r="D224" s="21"/>
      <c r="E224" s="145" t="s">
        <v>259</v>
      </c>
      <c r="F224" s="146" t="s">
        <v>260</v>
      </c>
      <c r="G224" s="153" t="s">
        <v>1032</v>
      </c>
    </row>
    <row r="225" spans="1:7" ht="12.75">
      <c r="A225" s="156" t="s">
        <v>693</v>
      </c>
      <c r="B225" s="157" t="s">
        <v>694</v>
      </c>
      <c r="C225" s="157" t="s">
        <v>1368</v>
      </c>
      <c r="D225" s="21"/>
      <c r="E225" s="145" t="s">
        <v>525</v>
      </c>
      <c r="F225" s="146" t="s">
        <v>527</v>
      </c>
      <c r="G225" s="153" t="s">
        <v>526</v>
      </c>
    </row>
    <row r="226" spans="1:7" ht="12.75">
      <c r="A226" s="156" t="s">
        <v>588</v>
      </c>
      <c r="B226" s="157" t="s">
        <v>589</v>
      </c>
      <c r="C226" s="157" t="s">
        <v>590</v>
      </c>
      <c r="D226" s="21"/>
      <c r="E226" s="145" t="s">
        <v>1036</v>
      </c>
      <c r="F226" s="146" t="s">
        <v>1038</v>
      </c>
      <c r="G226" s="153" t="s">
        <v>1037</v>
      </c>
    </row>
    <row r="227" spans="1:7" ht="12.75">
      <c r="A227" s="156" t="s">
        <v>1014</v>
      </c>
      <c r="B227" s="157" t="s">
        <v>1015</v>
      </c>
      <c r="C227" s="157" t="s">
        <v>1016</v>
      </c>
      <c r="D227" s="21"/>
      <c r="E227" s="145" t="s">
        <v>1042</v>
      </c>
      <c r="F227" s="146" t="s">
        <v>1044</v>
      </c>
      <c r="G227" s="153" t="s">
        <v>1043</v>
      </c>
    </row>
    <row r="228" spans="1:7" ht="12.75">
      <c r="A228" s="156" t="s">
        <v>1033</v>
      </c>
      <c r="B228" s="157" t="s">
        <v>1034</v>
      </c>
      <c r="C228" s="157" t="s">
        <v>1035</v>
      </c>
      <c r="D228" s="21"/>
      <c r="E228" s="145" t="s">
        <v>1048</v>
      </c>
      <c r="F228" s="146" t="s">
        <v>1050</v>
      </c>
      <c r="G228" s="153" t="s">
        <v>1049</v>
      </c>
    </row>
    <row r="229" spans="1:7" ht="12.75">
      <c r="A229" s="158" t="s">
        <v>1327</v>
      </c>
      <c r="B229" s="157" t="s">
        <v>1329</v>
      </c>
      <c r="C229" s="157" t="s">
        <v>1328</v>
      </c>
      <c r="D229" s="21"/>
      <c r="E229" s="145" t="s">
        <v>1464</v>
      </c>
      <c r="F229" s="146" t="s">
        <v>1465</v>
      </c>
      <c r="G229" s="153" t="s">
        <v>1466</v>
      </c>
    </row>
    <row r="230" spans="1:7" ht="12.75">
      <c r="A230" s="158" t="s">
        <v>1659</v>
      </c>
      <c r="B230" s="157" t="s">
        <v>1661</v>
      </c>
      <c r="C230" s="157" t="s">
        <v>1660</v>
      </c>
      <c r="D230" s="21"/>
      <c r="E230" s="145" t="s">
        <v>932</v>
      </c>
      <c r="F230" s="146" t="s">
        <v>934</v>
      </c>
      <c r="G230" s="153" t="s">
        <v>933</v>
      </c>
    </row>
    <row r="231" spans="1:7" ht="12.75">
      <c r="A231" s="158" t="s">
        <v>1432</v>
      </c>
      <c r="B231" s="157" t="s">
        <v>1434</v>
      </c>
      <c r="C231" s="157" t="s">
        <v>1433</v>
      </c>
      <c r="D231" s="21"/>
      <c r="E231" s="147" t="s">
        <v>571</v>
      </c>
      <c r="F231" s="146" t="s">
        <v>572</v>
      </c>
      <c r="G231" s="153" t="s">
        <v>1467</v>
      </c>
    </row>
    <row r="232" spans="1:7" ht="12.75">
      <c r="A232" s="156" t="s">
        <v>663</v>
      </c>
      <c r="B232" s="157" t="s">
        <v>664</v>
      </c>
      <c r="C232" s="157" t="s">
        <v>665</v>
      </c>
      <c r="D232" s="21"/>
      <c r="E232" s="145" t="s">
        <v>897</v>
      </c>
      <c r="F232" s="146" t="s">
        <v>899</v>
      </c>
      <c r="G232" s="153" t="s">
        <v>898</v>
      </c>
    </row>
    <row r="233" spans="1:7" ht="12.75">
      <c r="A233" s="156" t="s">
        <v>1039</v>
      </c>
      <c r="B233" s="157" t="s">
        <v>1040</v>
      </c>
      <c r="C233" s="157" t="s">
        <v>1041</v>
      </c>
      <c r="D233" s="21"/>
      <c r="E233" s="145" t="s">
        <v>1056</v>
      </c>
      <c r="F233" s="146" t="s">
        <v>1468</v>
      </c>
      <c r="G233" s="153" t="s">
        <v>1057</v>
      </c>
    </row>
    <row r="234" spans="1:7" ht="12.75">
      <c r="A234" s="156" t="s">
        <v>1045</v>
      </c>
      <c r="B234" s="157" t="s">
        <v>1046</v>
      </c>
      <c r="C234" s="157" t="s">
        <v>1047</v>
      </c>
      <c r="D234" s="21"/>
      <c r="E234" s="145" t="s">
        <v>360</v>
      </c>
      <c r="F234" s="146" t="s">
        <v>361</v>
      </c>
      <c r="G234" s="153" t="s">
        <v>1061</v>
      </c>
    </row>
    <row r="235" spans="1:7" ht="12.75">
      <c r="A235" s="156" t="s">
        <v>920</v>
      </c>
      <c r="B235" s="157" t="s">
        <v>921</v>
      </c>
      <c r="C235" s="157" t="s">
        <v>922</v>
      </c>
      <c r="D235" s="21"/>
      <c r="E235" s="145" t="s">
        <v>1062</v>
      </c>
      <c r="F235" s="146" t="s">
        <v>1064</v>
      </c>
      <c r="G235" s="153" t="s">
        <v>1063</v>
      </c>
    </row>
    <row r="236" spans="1:7" ht="12.75">
      <c r="A236" s="156" t="s">
        <v>265</v>
      </c>
      <c r="B236" s="157" t="s">
        <v>1051</v>
      </c>
      <c r="C236" s="157" t="s">
        <v>266</v>
      </c>
      <c r="D236" s="21"/>
      <c r="E236" s="145" t="s">
        <v>1469</v>
      </c>
      <c r="F236" s="146" t="s">
        <v>1069</v>
      </c>
      <c r="G236" s="153" t="s">
        <v>1068</v>
      </c>
    </row>
    <row r="237" spans="1:7" ht="12.75">
      <c r="A237" s="156" t="s">
        <v>1052</v>
      </c>
      <c r="B237" s="157" t="s">
        <v>1053</v>
      </c>
      <c r="C237" s="157" t="s">
        <v>1054</v>
      </c>
      <c r="D237" s="21"/>
      <c r="E237" s="145" t="s">
        <v>1072</v>
      </c>
      <c r="F237" s="146" t="s">
        <v>1074</v>
      </c>
      <c r="G237" s="153" t="s">
        <v>1073</v>
      </c>
    </row>
    <row r="238" spans="1:7" ht="12.75">
      <c r="A238" s="156" t="s">
        <v>1055</v>
      </c>
      <c r="B238" s="157" t="s">
        <v>1685</v>
      </c>
      <c r="C238" s="157" t="s">
        <v>1054</v>
      </c>
      <c r="D238" s="21"/>
      <c r="E238" s="145" t="s">
        <v>1470</v>
      </c>
      <c r="F238" s="146" t="s">
        <v>1471</v>
      </c>
      <c r="G238" s="153" t="s">
        <v>1472</v>
      </c>
    </row>
    <row r="239" spans="1:7" ht="12.75">
      <c r="A239" s="156" t="s">
        <v>1058</v>
      </c>
      <c r="B239" s="157" t="s">
        <v>1059</v>
      </c>
      <c r="C239" s="157" t="s">
        <v>1060</v>
      </c>
      <c r="D239" s="21"/>
      <c r="E239" s="145" t="s">
        <v>271</v>
      </c>
      <c r="F239" s="146" t="s">
        <v>272</v>
      </c>
      <c r="G239" s="153" t="s">
        <v>1077</v>
      </c>
    </row>
    <row r="240" spans="1:7" ht="12.75">
      <c r="A240" s="156" t="s">
        <v>1354</v>
      </c>
      <c r="B240" s="157" t="s">
        <v>644</v>
      </c>
      <c r="C240" s="157" t="s">
        <v>645</v>
      </c>
      <c r="D240" s="21"/>
      <c r="E240" s="145" t="s">
        <v>1081</v>
      </c>
      <c r="F240" s="146" t="s">
        <v>1083</v>
      </c>
      <c r="G240" s="153" t="s">
        <v>1082</v>
      </c>
    </row>
    <row r="241" spans="1:7" ht="12.75">
      <c r="A241" s="156" t="s">
        <v>1065</v>
      </c>
      <c r="B241" s="157" t="s">
        <v>1066</v>
      </c>
      <c r="C241" s="157" t="s">
        <v>1067</v>
      </c>
      <c r="D241" s="21"/>
      <c r="E241" s="145" t="s">
        <v>1087</v>
      </c>
      <c r="F241" s="146" t="s">
        <v>1089</v>
      </c>
      <c r="G241" s="153" t="s">
        <v>1088</v>
      </c>
    </row>
    <row r="242" spans="1:7" ht="12.75">
      <c r="A242" s="156" t="s">
        <v>1070</v>
      </c>
      <c r="B242" s="157" t="s">
        <v>1492</v>
      </c>
      <c r="C242" s="157" t="s">
        <v>1071</v>
      </c>
      <c r="D242" s="21"/>
      <c r="E242" s="145" t="s">
        <v>1473</v>
      </c>
      <c r="F242" s="146" t="s">
        <v>1474</v>
      </c>
      <c r="G242" s="153" t="s">
        <v>1475</v>
      </c>
    </row>
    <row r="243" spans="1:7" ht="12.75">
      <c r="A243" s="156" t="s">
        <v>1075</v>
      </c>
      <c r="B243" s="157" t="s">
        <v>1493</v>
      </c>
      <c r="C243" s="157" t="s">
        <v>1076</v>
      </c>
      <c r="D243" s="21"/>
      <c r="E243" s="145" t="s">
        <v>988</v>
      </c>
      <c r="F243" s="146" t="s">
        <v>990</v>
      </c>
      <c r="G243" s="153" t="s">
        <v>989</v>
      </c>
    </row>
    <row r="244" spans="1:7" ht="12.75">
      <c r="A244" s="156" t="s">
        <v>1078</v>
      </c>
      <c r="B244" s="157" t="s">
        <v>1079</v>
      </c>
      <c r="C244" s="157" t="s">
        <v>1080</v>
      </c>
      <c r="D244" s="21"/>
      <c r="E244" s="145" t="s">
        <v>1476</v>
      </c>
      <c r="F244" s="146" t="s">
        <v>1477</v>
      </c>
      <c r="G244" s="153" t="s">
        <v>1478</v>
      </c>
    </row>
    <row r="245" spans="1:7" ht="12.75">
      <c r="A245" s="156" t="s">
        <v>1084</v>
      </c>
      <c r="B245" s="157" t="s">
        <v>1085</v>
      </c>
      <c r="C245" s="157" t="s">
        <v>1086</v>
      </c>
      <c r="D245" s="21"/>
      <c r="E245" s="145" t="s">
        <v>1096</v>
      </c>
      <c r="F245" s="146" t="s">
        <v>1097</v>
      </c>
      <c r="G245" s="153" t="s">
        <v>1479</v>
      </c>
    </row>
    <row r="246" spans="1:7" ht="12.75">
      <c r="A246" s="158" t="s">
        <v>1343</v>
      </c>
      <c r="B246" s="157" t="s">
        <v>1345</v>
      </c>
      <c r="C246" s="157" t="s">
        <v>1344</v>
      </c>
      <c r="D246" s="21"/>
      <c r="E246" s="145" t="s">
        <v>944</v>
      </c>
      <c r="F246" s="146" t="s">
        <v>946</v>
      </c>
      <c r="G246" s="153" t="s">
        <v>945</v>
      </c>
    </row>
    <row r="247" spans="1:7" ht="12.75">
      <c r="A247" s="156" t="s">
        <v>1090</v>
      </c>
      <c r="B247" s="157" t="s">
        <v>1091</v>
      </c>
      <c r="C247" s="157" t="s">
        <v>1092</v>
      </c>
      <c r="D247" s="21"/>
      <c r="E247" s="145" t="s">
        <v>953</v>
      </c>
      <c r="F247" s="146" t="s">
        <v>955</v>
      </c>
      <c r="G247" s="153" t="s">
        <v>954</v>
      </c>
    </row>
    <row r="248" spans="1:7" ht="12.75">
      <c r="A248" s="156" t="s">
        <v>1093</v>
      </c>
      <c r="B248" s="157" t="s">
        <v>1094</v>
      </c>
      <c r="C248" s="157" t="s">
        <v>1095</v>
      </c>
      <c r="D248" s="21"/>
      <c r="E248" s="145" t="s">
        <v>186</v>
      </c>
      <c r="F248" s="146" t="s">
        <v>187</v>
      </c>
      <c r="G248" s="153" t="s">
        <v>430</v>
      </c>
    </row>
    <row r="249" spans="1:7" ht="12.75">
      <c r="A249" s="156" t="s">
        <v>1469</v>
      </c>
      <c r="B249" s="157" t="s">
        <v>1068</v>
      </c>
      <c r="C249" s="157" t="s">
        <v>1069</v>
      </c>
      <c r="D249" s="21"/>
      <c r="E249" s="145" t="s">
        <v>1480</v>
      </c>
      <c r="F249" s="146" t="s">
        <v>1481</v>
      </c>
      <c r="G249" s="153" t="s">
        <v>1482</v>
      </c>
    </row>
    <row r="250" spans="1:7" ht="12.75">
      <c r="A250" s="156" t="s">
        <v>1098</v>
      </c>
      <c r="B250" s="157" t="s">
        <v>1099</v>
      </c>
      <c r="C250" s="157" t="s">
        <v>1100</v>
      </c>
      <c r="D250" s="21"/>
      <c r="E250" s="145" t="s">
        <v>1106</v>
      </c>
      <c r="F250" s="146" t="s">
        <v>1108</v>
      </c>
      <c r="G250" s="153" t="s">
        <v>1107</v>
      </c>
    </row>
    <row r="251" spans="1:7" ht="12.75">
      <c r="A251" s="156" t="s">
        <v>1101</v>
      </c>
      <c r="B251" s="157" t="s">
        <v>1102</v>
      </c>
      <c r="C251" s="157" t="s">
        <v>1103</v>
      </c>
      <c r="D251" s="21"/>
      <c r="E251" s="145" t="s">
        <v>1483</v>
      </c>
      <c r="F251" s="146" t="s">
        <v>1484</v>
      </c>
      <c r="G251" s="153" t="s">
        <v>1485</v>
      </c>
    </row>
    <row r="252" spans="1:7" ht="12.75">
      <c r="A252" s="158" t="s">
        <v>1672</v>
      </c>
      <c r="B252" s="157" t="s">
        <v>1674</v>
      </c>
      <c r="C252" s="157" t="s">
        <v>1673</v>
      </c>
      <c r="D252" s="21"/>
      <c r="E252" s="145" t="s">
        <v>967</v>
      </c>
      <c r="F252" s="146" t="s">
        <v>969</v>
      </c>
      <c r="G252" s="153" t="s">
        <v>968</v>
      </c>
    </row>
    <row r="253" spans="1:7" ht="12.75">
      <c r="A253" s="156" t="s">
        <v>1494</v>
      </c>
      <c r="B253" s="157" t="s">
        <v>1104</v>
      </c>
      <c r="C253" s="157" t="s">
        <v>1105</v>
      </c>
      <c r="D253" s="21"/>
      <c r="E253" s="145" t="s">
        <v>506</v>
      </c>
      <c r="F253" s="146" t="s">
        <v>508</v>
      </c>
      <c r="G253" s="153" t="s">
        <v>507</v>
      </c>
    </row>
    <row r="254" spans="1:7" ht="12.75">
      <c r="A254" s="156" t="s">
        <v>964</v>
      </c>
      <c r="B254" s="157" t="s">
        <v>965</v>
      </c>
      <c r="C254" s="157" t="s">
        <v>966</v>
      </c>
      <c r="D254" s="21"/>
      <c r="E254" s="145" t="s">
        <v>369</v>
      </c>
      <c r="F254" s="146" t="s">
        <v>370</v>
      </c>
      <c r="G254" s="153" t="s">
        <v>1112</v>
      </c>
    </row>
    <row r="255" spans="1:7" ht="12.75">
      <c r="A255" s="156" t="s">
        <v>416</v>
      </c>
      <c r="B255" s="157" t="s">
        <v>417</v>
      </c>
      <c r="C255" s="157" t="s">
        <v>418</v>
      </c>
      <c r="D255" s="21"/>
      <c r="E255" s="145" t="s">
        <v>1486</v>
      </c>
      <c r="F255" s="146" t="s">
        <v>1487</v>
      </c>
      <c r="G255" s="153" t="s">
        <v>1488</v>
      </c>
    </row>
    <row r="256" spans="1:7" ht="12.75">
      <c r="A256" s="156" t="s">
        <v>1109</v>
      </c>
      <c r="B256" s="157" t="s">
        <v>1110</v>
      </c>
      <c r="C256" s="157" t="s">
        <v>1111</v>
      </c>
      <c r="D256" s="21"/>
      <c r="E256" s="145" t="s">
        <v>1489</v>
      </c>
      <c r="F256" s="146" t="s">
        <v>1490</v>
      </c>
      <c r="G256" s="153" t="s">
        <v>1491</v>
      </c>
    </row>
    <row r="257" spans="1:7" ht="12.75">
      <c r="A257" s="160" t="s">
        <v>1106</v>
      </c>
      <c r="B257" s="157" t="s">
        <v>1107</v>
      </c>
      <c r="C257" s="157" t="s">
        <v>1108</v>
      </c>
      <c r="D257" s="21"/>
      <c r="E257" s="145" t="s">
        <v>1070</v>
      </c>
      <c r="F257" s="146" t="s">
        <v>1071</v>
      </c>
      <c r="G257" s="153" t="s">
        <v>1492</v>
      </c>
    </row>
    <row r="258" spans="1:7" ht="12.75">
      <c r="A258" s="156" t="s">
        <v>842</v>
      </c>
      <c r="B258" s="157" t="s">
        <v>843</v>
      </c>
      <c r="C258" s="157" t="s">
        <v>844</v>
      </c>
      <c r="D258" s="21"/>
      <c r="E258" s="145" t="s">
        <v>1075</v>
      </c>
      <c r="F258" s="146" t="s">
        <v>1076</v>
      </c>
      <c r="G258" s="153" t="s">
        <v>1493</v>
      </c>
    </row>
    <row r="259" spans="1:7" ht="12.75">
      <c r="A259" s="158" t="s">
        <v>1445</v>
      </c>
      <c r="B259" s="157" t="s">
        <v>1447</v>
      </c>
      <c r="C259" s="157" t="s">
        <v>1446</v>
      </c>
      <c r="D259" s="21"/>
      <c r="E259" s="145" t="s">
        <v>1078</v>
      </c>
      <c r="F259" s="146" t="s">
        <v>1080</v>
      </c>
      <c r="G259" s="153" t="s">
        <v>1079</v>
      </c>
    </row>
    <row r="260" spans="1:7" ht="12.75">
      <c r="A260" s="156" t="s">
        <v>1113</v>
      </c>
      <c r="B260" s="157" t="s">
        <v>1114</v>
      </c>
      <c r="C260" s="157" t="s">
        <v>1115</v>
      </c>
      <c r="D260" s="21"/>
      <c r="E260" s="145" t="s">
        <v>1084</v>
      </c>
      <c r="F260" s="146" t="s">
        <v>1086</v>
      </c>
      <c r="G260" s="153" t="s">
        <v>1085</v>
      </c>
    </row>
    <row r="261" spans="1:7" ht="12.75">
      <c r="A261" s="156" t="s">
        <v>1509</v>
      </c>
      <c r="B261" s="157" t="s">
        <v>1511</v>
      </c>
      <c r="C261" s="157" t="s">
        <v>1510</v>
      </c>
      <c r="D261" s="21"/>
      <c r="E261" s="145" t="s">
        <v>993</v>
      </c>
      <c r="F261" s="146" t="s">
        <v>995</v>
      </c>
      <c r="G261" s="153" t="s">
        <v>994</v>
      </c>
    </row>
    <row r="262" spans="1:7" ht="12.75">
      <c r="A262" s="156" t="s">
        <v>1025</v>
      </c>
      <c r="B262" s="157" t="s">
        <v>1026</v>
      </c>
      <c r="C262" s="157" t="s">
        <v>1027</v>
      </c>
      <c r="D262" s="21"/>
      <c r="E262" s="145" t="s">
        <v>1494</v>
      </c>
      <c r="F262" s="146" t="s">
        <v>1105</v>
      </c>
      <c r="G262" s="153" t="s">
        <v>1104</v>
      </c>
    </row>
    <row r="263" spans="1:7" ht="12.75">
      <c r="A263" s="156" t="s">
        <v>1018</v>
      </c>
      <c r="B263" s="157" t="s">
        <v>1019</v>
      </c>
      <c r="C263" s="157" t="s">
        <v>1020</v>
      </c>
      <c r="D263" s="21"/>
      <c r="E263" s="145" t="s">
        <v>1495</v>
      </c>
      <c r="F263" s="146" t="s">
        <v>1496</v>
      </c>
      <c r="G263" s="153" t="s">
        <v>1497</v>
      </c>
    </row>
    <row r="264" spans="1:7" ht="12.75">
      <c r="A264" s="156" t="s">
        <v>1567</v>
      </c>
      <c r="B264" s="157" t="s">
        <v>1569</v>
      </c>
      <c r="C264" s="157" t="s">
        <v>1568</v>
      </c>
      <c r="D264" s="21"/>
      <c r="E264" s="145" t="s">
        <v>189</v>
      </c>
      <c r="F264" s="146" t="s">
        <v>479</v>
      </c>
      <c r="G264" s="153" t="s">
        <v>478</v>
      </c>
    </row>
    <row r="265" spans="1:7" ht="12.75">
      <c r="A265" s="158" t="s">
        <v>1585</v>
      </c>
      <c r="B265" s="157" t="s">
        <v>1587</v>
      </c>
      <c r="C265" s="157" t="s">
        <v>1586</v>
      </c>
      <c r="D265" s="21"/>
      <c r="E265" s="145" t="s">
        <v>1498</v>
      </c>
      <c r="F265" s="146" t="s">
        <v>1499</v>
      </c>
      <c r="G265" s="153" t="s">
        <v>1500</v>
      </c>
    </row>
    <row r="266" spans="1:7" ht="12.75">
      <c r="A266" s="158" t="s">
        <v>1386</v>
      </c>
      <c r="B266" s="157" t="s">
        <v>1388</v>
      </c>
      <c r="C266" s="157" t="s">
        <v>1387</v>
      </c>
      <c r="D266" s="21"/>
      <c r="E266" s="145" t="s">
        <v>617</v>
      </c>
      <c r="F266" s="146" t="s">
        <v>619</v>
      </c>
      <c r="G266" s="153" t="s">
        <v>618</v>
      </c>
    </row>
    <row r="267" spans="1:7" ht="12.75">
      <c r="A267" s="158" t="s">
        <v>1616</v>
      </c>
      <c r="B267" s="157" t="s">
        <v>1618</v>
      </c>
      <c r="C267" s="157" t="s">
        <v>1617</v>
      </c>
      <c r="D267" s="21"/>
      <c r="E267" s="145" t="s">
        <v>1118</v>
      </c>
      <c r="F267" s="146" t="s">
        <v>1120</v>
      </c>
      <c r="G267" s="153" t="s">
        <v>1119</v>
      </c>
    </row>
    <row r="268" spans="1:7" ht="12.75">
      <c r="A268" s="158" t="s">
        <v>1389</v>
      </c>
      <c r="B268" s="157" t="s">
        <v>1391</v>
      </c>
      <c r="C268" s="157" t="s">
        <v>1390</v>
      </c>
      <c r="D268" s="21"/>
      <c r="E268" s="145" t="s">
        <v>1501</v>
      </c>
      <c r="F268" s="146" t="s">
        <v>1502</v>
      </c>
      <c r="G268" s="153" t="s">
        <v>1503</v>
      </c>
    </row>
    <row r="269" spans="1:7" ht="12.75">
      <c r="A269" s="158" t="s">
        <v>1679</v>
      </c>
      <c r="B269" s="157" t="s">
        <v>1681</v>
      </c>
      <c r="C269" s="157" t="s">
        <v>1680</v>
      </c>
      <c r="D269" s="21"/>
      <c r="E269" s="145" t="s">
        <v>801</v>
      </c>
      <c r="F269" s="146" t="s">
        <v>803</v>
      </c>
      <c r="G269" s="153" t="s">
        <v>802</v>
      </c>
    </row>
    <row r="270" spans="1:7" ht="12.75">
      <c r="A270" s="156" t="s">
        <v>1116</v>
      </c>
      <c r="B270" s="157" t="s">
        <v>1117</v>
      </c>
      <c r="C270" s="157" t="s">
        <v>457</v>
      </c>
      <c r="D270" s="21"/>
      <c r="E270" s="145" t="s">
        <v>204</v>
      </c>
      <c r="F270" s="146" t="s">
        <v>205</v>
      </c>
      <c r="G270" s="153" t="s">
        <v>703</v>
      </c>
    </row>
    <row r="271" spans="1:7" ht="12.75">
      <c r="A271" s="156" t="s">
        <v>837</v>
      </c>
      <c r="B271" s="157" t="s">
        <v>838</v>
      </c>
      <c r="C271" s="157" t="s">
        <v>839</v>
      </c>
      <c r="D271" s="21"/>
      <c r="E271" s="145" t="s">
        <v>1126</v>
      </c>
      <c r="F271" s="146" t="s">
        <v>1128</v>
      </c>
      <c r="G271" s="153" t="s">
        <v>1127</v>
      </c>
    </row>
    <row r="272" spans="1:7" ht="12.75">
      <c r="A272" s="156" t="s">
        <v>1042</v>
      </c>
      <c r="B272" s="157" t="s">
        <v>1043</v>
      </c>
      <c r="C272" s="157" t="s">
        <v>1044</v>
      </c>
      <c r="D272" s="21"/>
      <c r="E272" s="145" t="s">
        <v>338</v>
      </c>
      <c r="F272" s="146" t="s">
        <v>339</v>
      </c>
      <c r="G272" s="153" t="s">
        <v>1132</v>
      </c>
    </row>
    <row r="273" spans="1:7" ht="12.75">
      <c r="A273" s="156" t="s">
        <v>1413</v>
      </c>
      <c r="B273" s="157" t="s">
        <v>900</v>
      </c>
      <c r="C273" s="157" t="s">
        <v>901</v>
      </c>
      <c r="D273" s="21"/>
      <c r="E273" s="145" t="s">
        <v>366</v>
      </c>
      <c r="F273" s="146" t="s">
        <v>339</v>
      </c>
      <c r="G273" s="153" t="s">
        <v>1133</v>
      </c>
    </row>
    <row r="274" spans="1:7" ht="12.75">
      <c r="A274" s="156" t="s">
        <v>1121</v>
      </c>
      <c r="B274" s="157" t="s">
        <v>1122</v>
      </c>
      <c r="C274" s="157" t="s">
        <v>1123</v>
      </c>
      <c r="D274" s="21"/>
      <c r="E274" s="145" t="s">
        <v>184</v>
      </c>
      <c r="F274" s="146" t="s">
        <v>185</v>
      </c>
      <c r="G274" s="153" t="s">
        <v>687</v>
      </c>
    </row>
    <row r="275" spans="1:7" ht="12.75">
      <c r="A275" s="156" t="s">
        <v>256</v>
      </c>
      <c r="B275" s="157" t="s">
        <v>1124</v>
      </c>
      <c r="C275" s="157" t="s">
        <v>1125</v>
      </c>
      <c r="D275" s="21"/>
      <c r="E275" s="145" t="s">
        <v>1098</v>
      </c>
      <c r="F275" s="146" t="s">
        <v>1100</v>
      </c>
      <c r="G275" s="153" t="s">
        <v>1099</v>
      </c>
    </row>
    <row r="276" spans="1:7" ht="12.75">
      <c r="A276" s="156" t="s">
        <v>1062</v>
      </c>
      <c r="B276" s="157" t="s">
        <v>1063</v>
      </c>
      <c r="C276" s="157" t="s">
        <v>1064</v>
      </c>
      <c r="D276" s="21"/>
      <c r="E276" s="145" t="s">
        <v>1137</v>
      </c>
      <c r="F276" s="146" t="s">
        <v>1139</v>
      </c>
      <c r="G276" s="153" t="s">
        <v>1138</v>
      </c>
    </row>
    <row r="277" spans="1:7" ht="12.75">
      <c r="A277" s="156" t="s">
        <v>1129</v>
      </c>
      <c r="B277" s="157" t="s">
        <v>1130</v>
      </c>
      <c r="C277" s="157" t="s">
        <v>1131</v>
      </c>
      <c r="D277" s="21"/>
      <c r="E277" s="145" t="s">
        <v>276</v>
      </c>
      <c r="F277" s="146" t="s">
        <v>1141</v>
      </c>
      <c r="G277" s="153" t="s">
        <v>1140</v>
      </c>
    </row>
    <row r="278" spans="1:7" ht="12.75">
      <c r="A278" s="156" t="s">
        <v>741</v>
      </c>
      <c r="B278" s="157" t="s">
        <v>742</v>
      </c>
      <c r="C278" s="157" t="s">
        <v>743</v>
      </c>
      <c r="D278" s="21"/>
      <c r="E278" s="145" t="s">
        <v>340</v>
      </c>
      <c r="F278" s="146" t="s">
        <v>341</v>
      </c>
      <c r="G278" s="153" t="s">
        <v>1143</v>
      </c>
    </row>
    <row r="279" spans="1:7" ht="12.75">
      <c r="A279" s="156" t="s">
        <v>745</v>
      </c>
      <c r="B279" s="157" t="s">
        <v>746</v>
      </c>
      <c r="C279" s="157" t="s">
        <v>743</v>
      </c>
      <c r="D279" s="21"/>
      <c r="E279" s="145" t="s">
        <v>190</v>
      </c>
      <c r="F279" s="146" t="s">
        <v>191</v>
      </c>
      <c r="G279" s="153" t="s">
        <v>692</v>
      </c>
    </row>
    <row r="280" spans="1:7" ht="12.75">
      <c r="A280" s="156" t="s">
        <v>1134</v>
      </c>
      <c r="B280" s="157" t="s">
        <v>1135</v>
      </c>
      <c r="C280" s="157" t="s">
        <v>1136</v>
      </c>
      <c r="D280" s="21"/>
      <c r="E280" s="145" t="s">
        <v>834</v>
      </c>
      <c r="F280" s="146" t="s">
        <v>836</v>
      </c>
      <c r="G280" s="153" t="s">
        <v>835</v>
      </c>
    </row>
    <row r="281" spans="1:7" ht="12.75">
      <c r="A281" s="156" t="s">
        <v>1096</v>
      </c>
      <c r="B281" s="157" t="s">
        <v>1479</v>
      </c>
      <c r="C281" s="157" t="s">
        <v>1097</v>
      </c>
      <c r="D281" s="21"/>
      <c r="E281" s="145" t="s">
        <v>1504</v>
      </c>
      <c r="F281" s="146" t="s">
        <v>1505</v>
      </c>
      <c r="G281" s="153" t="s">
        <v>1506</v>
      </c>
    </row>
    <row r="282" spans="1:7" ht="12.75">
      <c r="A282" s="156" t="s">
        <v>267</v>
      </c>
      <c r="B282" s="157" t="s">
        <v>909</v>
      </c>
      <c r="C282" s="157" t="s">
        <v>268</v>
      </c>
      <c r="D282" s="21"/>
      <c r="E282" s="145" t="s">
        <v>1507</v>
      </c>
      <c r="F282" s="146" t="s">
        <v>1148</v>
      </c>
      <c r="G282" s="153" t="s">
        <v>1147</v>
      </c>
    </row>
    <row r="283" spans="1:7" ht="12.75">
      <c r="A283" s="156" t="s">
        <v>1349</v>
      </c>
      <c r="B283" s="157" t="s">
        <v>1351</v>
      </c>
      <c r="C283" s="157" t="s">
        <v>1350</v>
      </c>
      <c r="D283" s="21"/>
      <c r="E283" s="145" t="s">
        <v>249</v>
      </c>
      <c r="F283" s="146" t="s">
        <v>250</v>
      </c>
      <c r="G283" s="153" t="s">
        <v>1149</v>
      </c>
    </row>
    <row r="284" spans="1:7" ht="12.75">
      <c r="A284" s="156" t="s">
        <v>269</v>
      </c>
      <c r="B284" s="157" t="s">
        <v>1142</v>
      </c>
      <c r="C284" s="157" t="s">
        <v>270</v>
      </c>
      <c r="D284" s="21"/>
      <c r="E284" s="145" t="s">
        <v>996</v>
      </c>
      <c r="F284" s="146" t="s">
        <v>997</v>
      </c>
      <c r="G284" s="153" t="s">
        <v>1508</v>
      </c>
    </row>
    <row r="285" spans="1:7" ht="12.75">
      <c r="A285" s="156" t="s">
        <v>271</v>
      </c>
      <c r="B285" s="157" t="s">
        <v>1077</v>
      </c>
      <c r="C285" s="157" t="s">
        <v>272</v>
      </c>
      <c r="D285" s="21"/>
      <c r="E285" s="145" t="s">
        <v>1509</v>
      </c>
      <c r="F285" s="146" t="s">
        <v>1510</v>
      </c>
      <c r="G285" s="153" t="s">
        <v>1511</v>
      </c>
    </row>
    <row r="286" spans="1:7" ht="12.75">
      <c r="A286" s="156" t="s">
        <v>273</v>
      </c>
      <c r="B286" s="157" t="s">
        <v>1144</v>
      </c>
      <c r="C286" s="157" t="s">
        <v>1145</v>
      </c>
      <c r="D286" s="21"/>
      <c r="E286" s="145" t="s">
        <v>1512</v>
      </c>
      <c r="F286" s="146" t="s">
        <v>1513</v>
      </c>
      <c r="G286" s="153" t="s">
        <v>1514</v>
      </c>
    </row>
    <row r="287" spans="1:7" ht="12.75">
      <c r="A287" s="156" t="s">
        <v>274</v>
      </c>
      <c r="B287" s="157" t="s">
        <v>1146</v>
      </c>
      <c r="C287" s="157" t="s">
        <v>275</v>
      </c>
      <c r="D287" s="21"/>
      <c r="E287" s="145" t="s">
        <v>311</v>
      </c>
      <c r="F287" s="146" t="s">
        <v>312</v>
      </c>
      <c r="G287" s="153" t="s">
        <v>1150</v>
      </c>
    </row>
    <row r="288" spans="1:7" ht="12.75">
      <c r="A288" s="156" t="s">
        <v>737</v>
      </c>
      <c r="B288" s="157" t="s">
        <v>738</v>
      </c>
      <c r="C288" s="157" t="s">
        <v>739</v>
      </c>
      <c r="D288" s="21"/>
      <c r="E288" s="145" t="s">
        <v>914</v>
      </c>
      <c r="F288" s="146" t="s">
        <v>916</v>
      </c>
      <c r="G288" s="153" t="s">
        <v>915</v>
      </c>
    </row>
    <row r="289" spans="1:7" ht="12.75">
      <c r="A289" s="156" t="s">
        <v>672</v>
      </c>
      <c r="B289" s="157" t="s">
        <v>673</v>
      </c>
      <c r="C289" s="157" t="s">
        <v>674</v>
      </c>
      <c r="D289" s="21"/>
      <c r="E289" s="145" t="s">
        <v>301</v>
      </c>
      <c r="F289" s="146" t="s">
        <v>302</v>
      </c>
      <c r="G289" s="153" t="s">
        <v>1151</v>
      </c>
    </row>
    <row r="290" spans="1:7" ht="12.75">
      <c r="A290" s="156" t="s">
        <v>826</v>
      </c>
      <c r="B290" s="157" t="s">
        <v>827</v>
      </c>
      <c r="C290" s="157" t="s">
        <v>828</v>
      </c>
      <c r="D290" s="21"/>
      <c r="E290" s="145" t="s">
        <v>379</v>
      </c>
      <c r="F290" s="146" t="s">
        <v>380</v>
      </c>
      <c r="G290" s="153" t="s">
        <v>1152</v>
      </c>
    </row>
    <row r="291" spans="1:7" ht="12.75">
      <c r="A291" s="156" t="s">
        <v>1507</v>
      </c>
      <c r="B291" s="157" t="s">
        <v>1147</v>
      </c>
      <c r="C291" s="157" t="s">
        <v>1148</v>
      </c>
      <c r="D291" s="21"/>
      <c r="E291" s="145" t="s">
        <v>935</v>
      </c>
      <c r="F291" s="146" t="s">
        <v>937</v>
      </c>
      <c r="G291" s="153" t="s">
        <v>936</v>
      </c>
    </row>
    <row r="292" spans="1:7" ht="12.75">
      <c r="A292" s="156" t="s">
        <v>947</v>
      </c>
      <c r="B292" s="157" t="s">
        <v>948</v>
      </c>
      <c r="C292" s="157" t="s">
        <v>949</v>
      </c>
      <c r="D292" s="21"/>
      <c r="E292" s="145" t="s">
        <v>1515</v>
      </c>
      <c r="F292" s="146" t="s">
        <v>957</v>
      </c>
      <c r="G292" s="153" t="s">
        <v>956</v>
      </c>
    </row>
    <row r="293" spans="1:7" ht="12.75">
      <c r="A293" s="156" t="s">
        <v>259</v>
      </c>
      <c r="B293" s="157" t="s">
        <v>1032</v>
      </c>
      <c r="C293" s="157" t="s">
        <v>260</v>
      </c>
      <c r="D293" s="21"/>
      <c r="E293" s="145" t="s">
        <v>240</v>
      </c>
      <c r="F293" s="146" t="s">
        <v>241</v>
      </c>
      <c r="G293" s="153" t="s">
        <v>906</v>
      </c>
    </row>
    <row r="294" spans="1:7" ht="12.75">
      <c r="A294" s="156" t="s">
        <v>1153</v>
      </c>
      <c r="B294" s="157" t="s">
        <v>1154</v>
      </c>
      <c r="C294" s="157" t="s">
        <v>1155</v>
      </c>
      <c r="D294" s="21"/>
      <c r="E294" s="145" t="s">
        <v>1165</v>
      </c>
      <c r="F294" s="146" t="s">
        <v>1167</v>
      </c>
      <c r="G294" s="153" t="s">
        <v>1166</v>
      </c>
    </row>
    <row r="295" spans="1:7" ht="12.75">
      <c r="A295" s="156" t="s">
        <v>1579</v>
      </c>
      <c r="B295" s="157" t="s">
        <v>1581</v>
      </c>
      <c r="C295" s="157" t="s">
        <v>1580</v>
      </c>
      <c r="D295" s="21"/>
      <c r="E295" s="145" t="s">
        <v>265</v>
      </c>
      <c r="F295" s="146" t="s">
        <v>266</v>
      </c>
      <c r="G295" s="153" t="s">
        <v>1051</v>
      </c>
    </row>
    <row r="296" spans="1:7" ht="12.75">
      <c r="A296" s="156" t="s">
        <v>1156</v>
      </c>
      <c r="B296" s="157" t="s">
        <v>1157</v>
      </c>
      <c r="C296" s="157" t="s">
        <v>1158</v>
      </c>
      <c r="D296" s="21"/>
      <c r="E296" s="145" t="s">
        <v>1045</v>
      </c>
      <c r="F296" s="146" t="s">
        <v>1047</v>
      </c>
      <c r="G296" s="153" t="s">
        <v>1046</v>
      </c>
    </row>
    <row r="297" spans="1:7" ht="12.75">
      <c r="A297" s="156" t="s">
        <v>1159</v>
      </c>
      <c r="B297" s="157" t="s">
        <v>1160</v>
      </c>
      <c r="C297" s="157" t="s">
        <v>1161</v>
      </c>
      <c r="D297" s="21"/>
      <c r="E297" s="145" t="s">
        <v>975</v>
      </c>
      <c r="F297" s="146" t="s">
        <v>1516</v>
      </c>
      <c r="G297" s="153" t="s">
        <v>976</v>
      </c>
    </row>
    <row r="298" spans="1:7" ht="12.75">
      <c r="A298" s="156" t="s">
        <v>1162</v>
      </c>
      <c r="B298" s="157" t="s">
        <v>1163</v>
      </c>
      <c r="C298" s="157" t="s">
        <v>1164</v>
      </c>
      <c r="D298" s="21"/>
      <c r="E298" s="145" t="s">
        <v>1171</v>
      </c>
      <c r="F298" s="146" t="s">
        <v>1517</v>
      </c>
      <c r="G298" s="153" t="s">
        <v>1518</v>
      </c>
    </row>
    <row r="299" spans="1:7" ht="12.75">
      <c r="A299" s="156" t="s">
        <v>431</v>
      </c>
      <c r="B299" s="157" t="s">
        <v>432</v>
      </c>
      <c r="C299" s="157" t="s">
        <v>433</v>
      </c>
      <c r="D299" s="21"/>
      <c r="E299" s="145" t="s">
        <v>1134</v>
      </c>
      <c r="F299" s="146" t="s">
        <v>1136</v>
      </c>
      <c r="G299" s="153" t="s">
        <v>1135</v>
      </c>
    </row>
    <row r="300" spans="1:7" ht="12.75">
      <c r="A300" s="156" t="s">
        <v>864</v>
      </c>
      <c r="B300" s="157" t="s">
        <v>865</v>
      </c>
      <c r="C300" s="157" t="s">
        <v>866</v>
      </c>
      <c r="D300" s="21"/>
      <c r="E300" s="145" t="s">
        <v>245</v>
      </c>
      <c r="F300" s="146" t="s">
        <v>246</v>
      </c>
      <c r="G300" s="153" t="s">
        <v>1175</v>
      </c>
    </row>
    <row r="301" spans="1:7" ht="12.75">
      <c r="A301" s="156" t="s">
        <v>816</v>
      </c>
      <c r="B301" s="157" t="s">
        <v>817</v>
      </c>
      <c r="C301" s="157" t="s">
        <v>818</v>
      </c>
      <c r="D301" s="21"/>
      <c r="E301" s="145" t="s">
        <v>1519</v>
      </c>
      <c r="F301" s="146" t="s">
        <v>1520</v>
      </c>
      <c r="G301" s="153" t="s">
        <v>1521</v>
      </c>
    </row>
    <row r="302" spans="1:7" ht="12.75">
      <c r="A302" s="156" t="s">
        <v>1168</v>
      </c>
      <c r="B302" s="157" t="s">
        <v>1169</v>
      </c>
      <c r="C302" s="157" t="s">
        <v>1170</v>
      </c>
      <c r="D302" s="21"/>
      <c r="E302" s="145" t="s">
        <v>317</v>
      </c>
      <c r="F302" s="146" t="s">
        <v>318</v>
      </c>
      <c r="G302" s="153" t="s">
        <v>1176</v>
      </c>
    </row>
    <row r="303" spans="1:7" ht="12.75">
      <c r="A303" s="156" t="s">
        <v>1172</v>
      </c>
      <c r="B303" s="157" t="s">
        <v>1173</v>
      </c>
      <c r="C303" s="157" t="s">
        <v>1174</v>
      </c>
      <c r="D303" s="21"/>
      <c r="E303" s="145" t="s">
        <v>1168</v>
      </c>
      <c r="F303" s="146" t="s">
        <v>1170</v>
      </c>
      <c r="G303" s="153" t="s">
        <v>1169</v>
      </c>
    </row>
    <row r="304" spans="1:7" ht="12.75">
      <c r="A304" s="156" t="s">
        <v>1029</v>
      </c>
      <c r="B304" s="157" t="s">
        <v>1030</v>
      </c>
      <c r="C304" s="157" t="s">
        <v>1031</v>
      </c>
      <c r="D304" s="21"/>
      <c r="E304" s="145" t="s">
        <v>1177</v>
      </c>
      <c r="F304" s="146" t="s">
        <v>1179</v>
      </c>
      <c r="G304" s="153" t="s">
        <v>1178</v>
      </c>
    </row>
    <row r="305" spans="1:7" ht="12.75">
      <c r="A305" s="156" t="s">
        <v>858</v>
      </c>
      <c r="B305" s="157" t="s">
        <v>859</v>
      </c>
      <c r="C305" s="157" t="s">
        <v>860</v>
      </c>
      <c r="D305" s="21"/>
      <c r="E305" s="145" t="s">
        <v>1180</v>
      </c>
      <c r="F305" s="146" t="s">
        <v>1182</v>
      </c>
      <c r="G305" s="153" t="s">
        <v>1181</v>
      </c>
    </row>
    <row r="306" spans="1:7" ht="12.75">
      <c r="A306" s="156" t="s">
        <v>464</v>
      </c>
      <c r="B306" s="157" t="s">
        <v>465</v>
      </c>
      <c r="C306" s="157" t="s">
        <v>466</v>
      </c>
      <c r="D306" s="21"/>
      <c r="E306" s="145" t="s">
        <v>217</v>
      </c>
      <c r="F306" s="146" t="s">
        <v>218</v>
      </c>
      <c r="G306" s="153" t="s">
        <v>766</v>
      </c>
    </row>
    <row r="307" spans="1:7" ht="12.75">
      <c r="A307" s="156" t="s">
        <v>551</v>
      </c>
      <c r="B307" s="157" t="s">
        <v>552</v>
      </c>
      <c r="C307" s="157" t="s">
        <v>553</v>
      </c>
      <c r="D307" s="21"/>
      <c r="E307" s="145" t="s">
        <v>274</v>
      </c>
      <c r="F307" s="146" t="s">
        <v>275</v>
      </c>
      <c r="G307" s="153" t="s">
        <v>1146</v>
      </c>
    </row>
    <row r="308" spans="1:7" ht="12.75">
      <c r="A308" s="156" t="s">
        <v>276</v>
      </c>
      <c r="B308" s="157" t="s">
        <v>1140</v>
      </c>
      <c r="C308" s="157" t="s">
        <v>1141</v>
      </c>
      <c r="D308" s="21"/>
      <c r="E308" s="145" t="s">
        <v>1522</v>
      </c>
      <c r="F308" s="146" t="s">
        <v>1523</v>
      </c>
      <c r="G308" s="153" t="s">
        <v>1524</v>
      </c>
    </row>
    <row r="309" spans="1:7" ht="12.75">
      <c r="A309" s="156" t="s">
        <v>277</v>
      </c>
      <c r="B309" s="157" t="s">
        <v>577</v>
      </c>
      <c r="C309" s="157" t="s">
        <v>278</v>
      </c>
      <c r="D309" s="21"/>
      <c r="E309" s="145" t="s">
        <v>1183</v>
      </c>
      <c r="F309" s="146" t="s">
        <v>1185</v>
      </c>
      <c r="G309" s="153" t="s">
        <v>1184</v>
      </c>
    </row>
    <row r="310" spans="1:7" ht="12.75">
      <c r="A310" s="156" t="s">
        <v>279</v>
      </c>
      <c r="B310" s="157" t="s">
        <v>896</v>
      </c>
      <c r="C310" s="157" t="s">
        <v>280</v>
      </c>
      <c r="D310" s="21"/>
      <c r="E310" s="145" t="s">
        <v>1525</v>
      </c>
      <c r="F310" s="146" t="s">
        <v>1526</v>
      </c>
      <c r="G310" s="153" t="s">
        <v>1527</v>
      </c>
    </row>
    <row r="311" spans="1:7" ht="12.75">
      <c r="A311" s="156" t="s">
        <v>281</v>
      </c>
      <c r="B311" s="157" t="s">
        <v>973</v>
      </c>
      <c r="C311" s="157" t="s">
        <v>974</v>
      </c>
      <c r="D311" s="21"/>
      <c r="E311" s="145" t="s">
        <v>1101</v>
      </c>
      <c r="F311" s="146" t="s">
        <v>1103</v>
      </c>
      <c r="G311" s="153" t="s">
        <v>1102</v>
      </c>
    </row>
    <row r="312" spans="1:7" ht="12.75">
      <c r="A312" s="156" t="s">
        <v>282</v>
      </c>
      <c r="B312" s="157" t="s">
        <v>787</v>
      </c>
      <c r="C312" s="157" t="s">
        <v>283</v>
      </c>
      <c r="D312" s="21"/>
      <c r="E312" s="145" t="s">
        <v>1162</v>
      </c>
      <c r="F312" s="146" t="s">
        <v>1164</v>
      </c>
      <c r="G312" s="153" t="s">
        <v>1163</v>
      </c>
    </row>
    <row r="313" spans="1:7" ht="12.75">
      <c r="A313" s="156" t="s">
        <v>284</v>
      </c>
      <c r="B313" s="157" t="s">
        <v>1186</v>
      </c>
      <c r="C313" s="157" t="s">
        <v>285</v>
      </c>
      <c r="D313" s="21"/>
      <c r="E313" s="145" t="s">
        <v>1039</v>
      </c>
      <c r="F313" s="146" t="s">
        <v>1041</v>
      </c>
      <c r="G313" s="153" t="s">
        <v>1040</v>
      </c>
    </row>
    <row r="314" spans="1:7" ht="12.75">
      <c r="A314" s="156" t="s">
        <v>286</v>
      </c>
      <c r="B314" s="157" t="s">
        <v>581</v>
      </c>
      <c r="C314" s="157" t="s">
        <v>278</v>
      </c>
      <c r="D314" s="21"/>
      <c r="E314" s="145" t="s">
        <v>1528</v>
      </c>
      <c r="F314" s="146" t="s">
        <v>764</v>
      </c>
      <c r="G314" s="153" t="s">
        <v>1529</v>
      </c>
    </row>
    <row r="315" spans="1:7" ht="12.75">
      <c r="A315" s="156" t="s">
        <v>1572</v>
      </c>
      <c r="B315" s="157" t="s">
        <v>1187</v>
      </c>
      <c r="C315" s="157" t="s">
        <v>1571</v>
      </c>
      <c r="D315" s="21"/>
      <c r="E315" s="145" t="s">
        <v>1530</v>
      </c>
      <c r="F315" s="146" t="s">
        <v>764</v>
      </c>
      <c r="G315" s="153" t="s">
        <v>1188</v>
      </c>
    </row>
    <row r="316" spans="1:7" ht="12.75">
      <c r="A316" s="156" t="s">
        <v>287</v>
      </c>
      <c r="B316" s="157" t="s">
        <v>1012</v>
      </c>
      <c r="C316" s="157" t="s">
        <v>288</v>
      </c>
      <c r="D316" s="21"/>
      <c r="E316" s="145" t="s">
        <v>450</v>
      </c>
      <c r="F316" s="146" t="s">
        <v>452</v>
      </c>
      <c r="G316" s="153" t="s">
        <v>451</v>
      </c>
    </row>
    <row r="317" spans="1:7" ht="12.75">
      <c r="A317" s="156" t="s">
        <v>289</v>
      </c>
      <c r="B317" s="157" t="s">
        <v>1189</v>
      </c>
      <c r="C317" s="157" t="s">
        <v>290</v>
      </c>
      <c r="D317" s="21"/>
      <c r="E317" s="145" t="s">
        <v>856</v>
      </c>
      <c r="F317" s="146" t="s">
        <v>452</v>
      </c>
      <c r="G317" s="153" t="s">
        <v>857</v>
      </c>
    </row>
    <row r="318" spans="1:7" ht="12.75">
      <c r="A318" s="156" t="s">
        <v>291</v>
      </c>
      <c r="B318" s="157" t="s">
        <v>1190</v>
      </c>
      <c r="C318" s="157" t="s">
        <v>292</v>
      </c>
      <c r="D318" s="21"/>
      <c r="E318" s="145" t="s">
        <v>284</v>
      </c>
      <c r="F318" s="146" t="s">
        <v>285</v>
      </c>
      <c r="G318" s="153" t="s">
        <v>1186</v>
      </c>
    </row>
    <row r="319" spans="1:7" ht="12.75">
      <c r="A319" s="156" t="s">
        <v>1530</v>
      </c>
      <c r="B319" s="157" t="s">
        <v>1188</v>
      </c>
      <c r="C319" s="157" t="s">
        <v>764</v>
      </c>
      <c r="D319" s="21"/>
      <c r="E319" s="145" t="s">
        <v>1531</v>
      </c>
      <c r="F319" s="146" t="s">
        <v>1532</v>
      </c>
      <c r="G319" s="153" t="s">
        <v>1533</v>
      </c>
    </row>
    <row r="320" spans="1:7" ht="12.75">
      <c r="A320" s="158" t="s">
        <v>1159</v>
      </c>
      <c r="B320" s="157" t="s">
        <v>1657</v>
      </c>
      <c r="C320" s="157" t="s">
        <v>1656</v>
      </c>
      <c r="D320" s="21"/>
      <c r="E320" s="145" t="s">
        <v>199</v>
      </c>
      <c r="F320" s="146" t="s">
        <v>200</v>
      </c>
      <c r="G320" s="153" t="s">
        <v>486</v>
      </c>
    </row>
    <row r="321" spans="1:7" ht="12.75">
      <c r="A321" s="156" t="s">
        <v>293</v>
      </c>
      <c r="B321" s="157" t="s">
        <v>1191</v>
      </c>
      <c r="C321" s="157" t="s">
        <v>294</v>
      </c>
      <c r="D321" s="21"/>
      <c r="E321" s="145" t="s">
        <v>1534</v>
      </c>
      <c r="F321" s="146" t="s">
        <v>1535</v>
      </c>
      <c r="G321" s="153" t="s">
        <v>1536</v>
      </c>
    </row>
    <row r="322" spans="1:7" ht="12.75">
      <c r="A322" s="158" t="s">
        <v>1319</v>
      </c>
      <c r="B322" s="157" t="s">
        <v>1321</v>
      </c>
      <c r="C322" s="157" t="s">
        <v>1320</v>
      </c>
      <c r="D322" s="21"/>
      <c r="E322" s="145" t="s">
        <v>395</v>
      </c>
      <c r="F322" s="146" t="s">
        <v>396</v>
      </c>
      <c r="G322" s="153" t="s">
        <v>1192</v>
      </c>
    </row>
    <row r="323" spans="1:7" ht="12.75">
      <c r="A323" s="156" t="s">
        <v>1401</v>
      </c>
      <c r="B323" s="157" t="s">
        <v>1403</v>
      </c>
      <c r="C323" s="157" t="s">
        <v>1402</v>
      </c>
      <c r="D323" s="21"/>
      <c r="E323" s="145" t="s">
        <v>903</v>
      </c>
      <c r="F323" s="146" t="s">
        <v>905</v>
      </c>
      <c r="G323" s="153" t="s">
        <v>904</v>
      </c>
    </row>
    <row r="324" spans="1:7" ht="12.75">
      <c r="A324" s="156" t="s">
        <v>295</v>
      </c>
      <c r="B324" s="157" t="s">
        <v>573</v>
      </c>
      <c r="C324" s="157" t="s">
        <v>296</v>
      </c>
      <c r="D324" s="21"/>
      <c r="E324" s="145" t="s">
        <v>225</v>
      </c>
      <c r="F324" s="146" t="s">
        <v>222</v>
      </c>
      <c r="G324" s="153" t="s">
        <v>1537</v>
      </c>
    </row>
    <row r="325" spans="1:7" ht="12.75">
      <c r="A325" s="156" t="s">
        <v>297</v>
      </c>
      <c r="B325" s="157" t="s">
        <v>701</v>
      </c>
      <c r="C325" s="157" t="s">
        <v>702</v>
      </c>
      <c r="D325" s="21"/>
      <c r="E325" s="145" t="s">
        <v>221</v>
      </c>
      <c r="F325" s="146" t="s">
        <v>222</v>
      </c>
      <c r="G325" s="153" t="s">
        <v>768</v>
      </c>
    </row>
    <row r="326" spans="1:7" ht="12.75">
      <c r="A326" s="156" t="s">
        <v>298</v>
      </c>
      <c r="B326" s="157" t="s">
        <v>863</v>
      </c>
      <c r="C326" s="157" t="s">
        <v>299</v>
      </c>
      <c r="D326" s="21"/>
      <c r="E326" s="145" t="s">
        <v>354</v>
      </c>
      <c r="F326" s="146" t="s">
        <v>355</v>
      </c>
      <c r="G326" s="153" t="s">
        <v>1193</v>
      </c>
    </row>
    <row r="327" spans="1:7" ht="12.75">
      <c r="A327" s="156" t="s">
        <v>1056</v>
      </c>
      <c r="B327" s="157" t="s">
        <v>1057</v>
      </c>
      <c r="C327" s="157" t="s">
        <v>1468</v>
      </c>
      <c r="D327" s="21"/>
      <c r="E327" s="145" t="s">
        <v>461</v>
      </c>
      <c r="F327" s="146" t="s">
        <v>463</v>
      </c>
      <c r="G327" s="153" t="s">
        <v>462</v>
      </c>
    </row>
    <row r="328" spans="1:7" ht="12.75">
      <c r="A328" s="156" t="s">
        <v>1180</v>
      </c>
      <c r="B328" s="157" t="s">
        <v>1181</v>
      </c>
      <c r="C328" s="157" t="s">
        <v>1182</v>
      </c>
      <c r="D328" s="21"/>
      <c r="E328" s="145" t="s">
        <v>256</v>
      </c>
      <c r="F328" s="146" t="s">
        <v>1125</v>
      </c>
      <c r="G328" s="153" t="s">
        <v>1124</v>
      </c>
    </row>
    <row r="329" spans="1:7" ht="12.75">
      <c r="A329" s="156" t="s">
        <v>1194</v>
      </c>
      <c r="B329" s="157" t="s">
        <v>1195</v>
      </c>
      <c r="C329" s="157" t="s">
        <v>1196</v>
      </c>
      <c r="D329" s="21"/>
      <c r="E329" s="145" t="s">
        <v>599</v>
      </c>
      <c r="F329" s="146" t="s">
        <v>601</v>
      </c>
      <c r="G329" s="153" t="s">
        <v>600</v>
      </c>
    </row>
    <row r="330" spans="1:7" ht="12.75">
      <c r="A330" s="156" t="s">
        <v>980</v>
      </c>
      <c r="B330" s="157" t="s">
        <v>981</v>
      </c>
      <c r="C330" s="157" t="s">
        <v>982</v>
      </c>
      <c r="D330" s="21"/>
      <c r="E330" s="145" t="s">
        <v>197</v>
      </c>
      <c r="F330" s="146" t="s">
        <v>719</v>
      </c>
      <c r="G330" s="153" t="s">
        <v>718</v>
      </c>
    </row>
    <row r="331" spans="1:7" ht="12.75">
      <c r="A331" s="156" t="s">
        <v>653</v>
      </c>
      <c r="B331" s="157" t="s">
        <v>654</v>
      </c>
      <c r="C331" s="157" t="s">
        <v>655</v>
      </c>
      <c r="D331" s="21"/>
      <c r="E331" s="145" t="s">
        <v>385</v>
      </c>
      <c r="F331" s="146" t="s">
        <v>386</v>
      </c>
      <c r="G331" s="153" t="s">
        <v>1197</v>
      </c>
    </row>
    <row r="332" spans="1:7" ht="12.75">
      <c r="A332" s="158" t="s">
        <v>1644</v>
      </c>
      <c r="B332" s="157" t="s">
        <v>1646</v>
      </c>
      <c r="C332" s="157" t="s">
        <v>1645</v>
      </c>
      <c r="D332" s="21"/>
      <c r="E332" s="145" t="s">
        <v>1538</v>
      </c>
      <c r="F332" s="146" t="s">
        <v>1539</v>
      </c>
      <c r="G332" s="153" t="s">
        <v>1540</v>
      </c>
    </row>
    <row r="333" spans="1:7" ht="12.75">
      <c r="A333" s="156" t="s">
        <v>407</v>
      </c>
      <c r="B333" s="157" t="s">
        <v>408</v>
      </c>
      <c r="C333" s="157" t="s">
        <v>409</v>
      </c>
      <c r="D333" s="21"/>
      <c r="E333" s="145" t="s">
        <v>1541</v>
      </c>
      <c r="F333" s="146" t="s">
        <v>1542</v>
      </c>
      <c r="G333" s="153" t="s">
        <v>1543</v>
      </c>
    </row>
    <row r="334" spans="1:7" ht="12.75">
      <c r="A334" s="158" t="s">
        <v>1374</v>
      </c>
      <c r="B334" s="157" t="s">
        <v>1376</v>
      </c>
      <c r="C334" s="157" t="s">
        <v>1375</v>
      </c>
      <c r="D334" s="21"/>
      <c r="E334" s="145" t="s">
        <v>977</v>
      </c>
      <c r="F334" s="146" t="s">
        <v>979</v>
      </c>
      <c r="G334" s="153" t="s">
        <v>978</v>
      </c>
    </row>
    <row r="335" spans="1:7" ht="12.75">
      <c r="A335" s="156" t="s">
        <v>970</v>
      </c>
      <c r="B335" s="157" t="s">
        <v>971</v>
      </c>
      <c r="C335" s="157" t="s">
        <v>972</v>
      </c>
      <c r="D335" s="21"/>
      <c r="E335" s="145" t="s">
        <v>251</v>
      </c>
      <c r="F335" s="146" t="s">
        <v>252</v>
      </c>
      <c r="G335" s="153" t="s">
        <v>1544</v>
      </c>
    </row>
    <row r="336" spans="1:7" ht="12.75">
      <c r="A336" s="156" t="s">
        <v>1198</v>
      </c>
      <c r="B336" s="157" t="s">
        <v>1199</v>
      </c>
      <c r="C336" s="157" t="s">
        <v>1200</v>
      </c>
      <c r="D336" s="21"/>
      <c r="E336" s="145" t="s">
        <v>172</v>
      </c>
      <c r="F336" s="146" t="s">
        <v>415</v>
      </c>
      <c r="G336" s="153" t="s">
        <v>414</v>
      </c>
    </row>
    <row r="337" spans="1:7" ht="12.75">
      <c r="A337" s="156" t="s">
        <v>300</v>
      </c>
      <c r="B337" s="157" t="s">
        <v>984</v>
      </c>
      <c r="C337" s="157" t="s">
        <v>985</v>
      </c>
      <c r="D337" s="21"/>
      <c r="E337" s="145" t="s">
        <v>1545</v>
      </c>
      <c r="F337" s="146" t="s">
        <v>201</v>
      </c>
      <c r="G337" s="153" t="s">
        <v>700</v>
      </c>
    </row>
    <row r="338" spans="1:7" ht="12.75">
      <c r="A338" s="156" t="s">
        <v>301</v>
      </c>
      <c r="B338" s="157" t="s">
        <v>1151</v>
      </c>
      <c r="C338" s="157" t="s">
        <v>302</v>
      </c>
      <c r="D338" s="21"/>
      <c r="E338" s="145" t="s">
        <v>1546</v>
      </c>
      <c r="F338" s="146" t="s">
        <v>532</v>
      </c>
      <c r="G338" s="153" t="s">
        <v>531</v>
      </c>
    </row>
    <row r="339" spans="1:7" ht="12.75">
      <c r="A339" s="156" t="s">
        <v>303</v>
      </c>
      <c r="B339" s="157" t="s">
        <v>1201</v>
      </c>
      <c r="C339" s="157" t="s">
        <v>1202</v>
      </c>
      <c r="D339" s="21"/>
      <c r="E339" s="145" t="s">
        <v>467</v>
      </c>
      <c r="F339" s="146" t="s">
        <v>469</v>
      </c>
      <c r="G339" s="153" t="s">
        <v>468</v>
      </c>
    </row>
    <row r="340" spans="1:7" ht="12.75">
      <c r="A340" s="156" t="s">
        <v>304</v>
      </c>
      <c r="B340" s="157" t="s">
        <v>688</v>
      </c>
      <c r="C340" s="157" t="s">
        <v>1463</v>
      </c>
      <c r="D340" s="21"/>
      <c r="E340" s="145" t="s">
        <v>1547</v>
      </c>
      <c r="F340" s="146" t="s">
        <v>1548</v>
      </c>
      <c r="G340" s="153" t="s">
        <v>1549</v>
      </c>
    </row>
    <row r="341" spans="1:7" ht="12.75">
      <c r="A341" s="156" t="s">
        <v>305</v>
      </c>
      <c r="B341" s="157" t="s">
        <v>649</v>
      </c>
      <c r="C341" s="157" t="s">
        <v>306</v>
      </c>
      <c r="D341" s="21"/>
      <c r="E341" s="145" t="s">
        <v>1550</v>
      </c>
      <c r="F341" s="146" t="s">
        <v>775</v>
      </c>
      <c r="G341" s="153" t="s">
        <v>1551</v>
      </c>
    </row>
    <row r="342" spans="1:7" ht="12.75">
      <c r="A342" s="156" t="s">
        <v>307</v>
      </c>
      <c r="B342" s="157" t="s">
        <v>691</v>
      </c>
      <c r="C342" s="157" t="s">
        <v>1463</v>
      </c>
      <c r="D342" s="21"/>
      <c r="E342" s="145" t="s">
        <v>1552</v>
      </c>
      <c r="F342" s="146" t="s">
        <v>1553</v>
      </c>
      <c r="G342" s="153" t="s">
        <v>1554</v>
      </c>
    </row>
    <row r="343" spans="1:7" ht="12.75">
      <c r="A343" s="156" t="s">
        <v>308</v>
      </c>
      <c r="B343" s="157" t="s">
        <v>822</v>
      </c>
      <c r="C343" s="157" t="s">
        <v>309</v>
      </c>
      <c r="D343" s="21"/>
      <c r="E343" s="145" t="s">
        <v>1555</v>
      </c>
      <c r="F343" s="146" t="s">
        <v>1556</v>
      </c>
      <c r="G343" s="153" t="s">
        <v>1557</v>
      </c>
    </row>
    <row r="344" spans="1:7" ht="12.75">
      <c r="A344" s="156" t="s">
        <v>310</v>
      </c>
      <c r="B344" s="157" t="s">
        <v>1203</v>
      </c>
      <c r="C344" s="157" t="s">
        <v>1204</v>
      </c>
      <c r="D344" s="21"/>
      <c r="E344" s="145" t="s">
        <v>1558</v>
      </c>
      <c r="F344" s="146" t="s">
        <v>1556</v>
      </c>
      <c r="G344" s="153" t="s">
        <v>1559</v>
      </c>
    </row>
    <row r="345" spans="1:7" ht="12.75">
      <c r="A345" s="156" t="s">
        <v>453</v>
      </c>
      <c r="B345" s="157" t="s">
        <v>454</v>
      </c>
      <c r="C345" s="157" t="s">
        <v>1414</v>
      </c>
      <c r="D345" s="21"/>
      <c r="E345" s="145" t="s">
        <v>1560</v>
      </c>
      <c r="F345" s="146" t="s">
        <v>1561</v>
      </c>
      <c r="G345" s="153" t="s">
        <v>1562</v>
      </c>
    </row>
    <row r="346" spans="1:7" ht="12.75">
      <c r="A346" s="156" t="s">
        <v>1658</v>
      </c>
      <c r="B346" s="157" t="s">
        <v>1205</v>
      </c>
      <c r="C346" s="157" t="s">
        <v>1115</v>
      </c>
      <c r="D346" s="21"/>
      <c r="E346" s="145" t="s">
        <v>1563</v>
      </c>
      <c r="F346" s="146" t="s">
        <v>1006</v>
      </c>
      <c r="G346" s="153" t="s">
        <v>1005</v>
      </c>
    </row>
    <row r="347" spans="1:7" ht="12.75">
      <c r="A347" s="158" t="s">
        <v>1525</v>
      </c>
      <c r="B347" s="157" t="s">
        <v>1527</v>
      </c>
      <c r="C347" s="157" t="s">
        <v>1526</v>
      </c>
      <c r="D347" s="21"/>
      <c r="E347" s="145" t="s">
        <v>233</v>
      </c>
      <c r="F347" s="146" t="s">
        <v>234</v>
      </c>
      <c r="G347" s="153" t="s">
        <v>829</v>
      </c>
    </row>
    <row r="348" spans="1:7" ht="13.5" customHeight="1">
      <c r="A348" s="156" t="s">
        <v>311</v>
      </c>
      <c r="B348" s="157" t="s">
        <v>1150</v>
      </c>
      <c r="C348" s="157" t="s">
        <v>312</v>
      </c>
      <c r="D348" s="21"/>
      <c r="E348" s="145" t="s">
        <v>1121</v>
      </c>
      <c r="F348" s="146" t="s">
        <v>1123</v>
      </c>
      <c r="G348" s="153" t="s">
        <v>1122</v>
      </c>
    </row>
    <row r="349" spans="1:7" ht="12.75">
      <c r="A349" s="158" t="s">
        <v>313</v>
      </c>
      <c r="B349" s="157" t="s">
        <v>723</v>
      </c>
      <c r="C349" s="157" t="s">
        <v>724</v>
      </c>
      <c r="D349" s="21"/>
      <c r="E349" s="145" t="s">
        <v>332</v>
      </c>
      <c r="F349" s="146" t="s">
        <v>333</v>
      </c>
      <c r="G349" s="153" t="s">
        <v>1206</v>
      </c>
    </row>
    <row r="350" spans="1:7" ht="12.75">
      <c r="A350" s="156" t="s">
        <v>314</v>
      </c>
      <c r="B350" s="157" t="s">
        <v>1210</v>
      </c>
      <c r="C350" s="157" t="s">
        <v>1211</v>
      </c>
      <c r="D350" s="21"/>
      <c r="E350" s="145" t="s">
        <v>1207</v>
      </c>
      <c r="F350" s="146" t="s">
        <v>1209</v>
      </c>
      <c r="G350" s="153" t="s">
        <v>1208</v>
      </c>
    </row>
    <row r="351" spans="1:7" ht="12.75">
      <c r="A351" s="158" t="s">
        <v>1322</v>
      </c>
      <c r="B351" s="157" t="s">
        <v>1324</v>
      </c>
      <c r="C351" s="157" t="s">
        <v>1323</v>
      </c>
      <c r="D351" s="21"/>
      <c r="E351" s="145" t="s">
        <v>958</v>
      </c>
      <c r="F351" s="146" t="s">
        <v>960</v>
      </c>
      <c r="G351" s="153" t="s">
        <v>959</v>
      </c>
    </row>
    <row r="352" spans="1:7" ht="12.75">
      <c r="A352" s="156" t="s">
        <v>1620</v>
      </c>
      <c r="B352" s="157" t="s">
        <v>1622</v>
      </c>
      <c r="C352" s="157" t="s">
        <v>1621</v>
      </c>
      <c r="D352" s="21"/>
      <c r="E352" s="145" t="s">
        <v>1212</v>
      </c>
      <c r="F352" s="146" t="s">
        <v>1214</v>
      </c>
      <c r="G352" s="153" t="s">
        <v>1213</v>
      </c>
    </row>
    <row r="353" spans="1:7" ht="12.75">
      <c r="A353" s="156" t="s">
        <v>1207</v>
      </c>
      <c r="B353" s="157" t="s">
        <v>1208</v>
      </c>
      <c r="C353" s="157" t="s">
        <v>1209</v>
      </c>
      <c r="D353" s="21"/>
      <c r="E353" s="145" t="s">
        <v>1564</v>
      </c>
      <c r="F353" s="146" t="s">
        <v>1565</v>
      </c>
      <c r="G353" s="153" t="s">
        <v>1566</v>
      </c>
    </row>
    <row r="354" spans="1:7" ht="12.75">
      <c r="A354" s="158" t="s">
        <v>1346</v>
      </c>
      <c r="B354" s="157" t="s">
        <v>1348</v>
      </c>
      <c r="C354" s="157" t="s">
        <v>1347</v>
      </c>
      <c r="D354" s="21"/>
      <c r="E354" s="145" t="s">
        <v>1153</v>
      </c>
      <c r="F354" s="146" t="s">
        <v>1155</v>
      </c>
      <c r="G354" s="153" t="s">
        <v>1154</v>
      </c>
    </row>
    <row r="355" spans="1:7" ht="12.75">
      <c r="A355" s="156" t="s">
        <v>772</v>
      </c>
      <c r="B355" s="157" t="s">
        <v>773</v>
      </c>
      <c r="C355" s="157" t="s">
        <v>774</v>
      </c>
      <c r="D355" s="21"/>
      <c r="E355" s="145" t="s">
        <v>1090</v>
      </c>
      <c r="F355" s="146" t="s">
        <v>1092</v>
      </c>
      <c r="G355" s="153" t="s">
        <v>1091</v>
      </c>
    </row>
    <row r="356" spans="1:7" ht="12.75">
      <c r="A356" s="158" t="s">
        <v>1395</v>
      </c>
      <c r="B356" s="157" t="s">
        <v>1397</v>
      </c>
      <c r="C356" s="157" t="s">
        <v>1396</v>
      </c>
      <c r="D356" s="21"/>
      <c r="E356" s="145" t="s">
        <v>1567</v>
      </c>
      <c r="F356" s="146" t="s">
        <v>1568</v>
      </c>
      <c r="G356" s="153" t="s">
        <v>1569</v>
      </c>
    </row>
    <row r="357" spans="1:7" ht="12.75">
      <c r="A357" s="156" t="s">
        <v>811</v>
      </c>
      <c r="B357" s="157" t="s">
        <v>812</v>
      </c>
      <c r="C357" s="157" t="s">
        <v>813</v>
      </c>
      <c r="D357" s="21"/>
      <c r="E357" s="145" t="s">
        <v>375</v>
      </c>
      <c r="F357" s="146" t="s">
        <v>376</v>
      </c>
      <c r="G357" s="153" t="s">
        <v>1215</v>
      </c>
    </row>
    <row r="358" spans="1:7" ht="12.75">
      <c r="A358" s="156" t="s">
        <v>846</v>
      </c>
      <c r="B358" s="157" t="s">
        <v>847</v>
      </c>
      <c r="C358" s="157" t="s">
        <v>848</v>
      </c>
      <c r="D358" s="21"/>
      <c r="E358" s="145" t="s">
        <v>880</v>
      </c>
      <c r="F358" s="146" t="s">
        <v>882</v>
      </c>
      <c r="G358" s="153" t="s">
        <v>881</v>
      </c>
    </row>
    <row r="359" spans="1:7" ht="12.75">
      <c r="A359" s="156" t="s">
        <v>1560</v>
      </c>
      <c r="B359" s="157" t="s">
        <v>1562</v>
      </c>
      <c r="C359" s="157" t="s">
        <v>1561</v>
      </c>
      <c r="D359" s="21"/>
      <c r="E359" s="145" t="s">
        <v>293</v>
      </c>
      <c r="F359" s="146" t="s">
        <v>294</v>
      </c>
      <c r="G359" s="153" t="s">
        <v>1191</v>
      </c>
    </row>
    <row r="360" spans="1:7" ht="12.75">
      <c r="A360" s="156" t="s">
        <v>491</v>
      </c>
      <c r="B360" s="157" t="s">
        <v>492</v>
      </c>
      <c r="C360" s="157" t="s">
        <v>493</v>
      </c>
      <c r="D360" s="21"/>
      <c r="E360" s="145" t="s">
        <v>1217</v>
      </c>
      <c r="F360" s="146" t="s">
        <v>1219</v>
      </c>
      <c r="G360" s="153" t="s">
        <v>1218</v>
      </c>
    </row>
    <row r="361" spans="1:7" ht="12.75">
      <c r="A361" s="156" t="s">
        <v>315</v>
      </c>
      <c r="B361" s="157" t="s">
        <v>1216</v>
      </c>
      <c r="C361" s="157" t="s">
        <v>316</v>
      </c>
      <c r="D361" s="21"/>
      <c r="E361" s="145" t="s">
        <v>715</v>
      </c>
      <c r="F361" s="146" t="s">
        <v>198</v>
      </c>
      <c r="G361" s="153" t="s">
        <v>716</v>
      </c>
    </row>
    <row r="362" spans="1:7" ht="12.75">
      <c r="A362" s="156" t="s">
        <v>317</v>
      </c>
      <c r="B362" s="157" t="s">
        <v>1176</v>
      </c>
      <c r="C362" s="157" t="s">
        <v>318</v>
      </c>
      <c r="D362" s="21"/>
      <c r="E362" s="145" t="s">
        <v>1093</v>
      </c>
      <c r="F362" s="146" t="s">
        <v>1095</v>
      </c>
      <c r="G362" s="153" t="s">
        <v>1094</v>
      </c>
    </row>
    <row r="363" spans="1:7" ht="12.75">
      <c r="A363" s="156" t="s">
        <v>319</v>
      </c>
      <c r="B363" s="157" t="s">
        <v>470</v>
      </c>
      <c r="C363" s="157" t="s">
        <v>320</v>
      </c>
      <c r="D363" s="21"/>
      <c r="E363" s="145" t="s">
        <v>516</v>
      </c>
      <c r="F363" s="146" t="s">
        <v>518</v>
      </c>
      <c r="G363" s="153" t="s">
        <v>517</v>
      </c>
    </row>
    <row r="364" spans="1:7" ht="12.75">
      <c r="A364" s="156" t="s">
        <v>1332</v>
      </c>
      <c r="B364" s="157" t="s">
        <v>480</v>
      </c>
      <c r="C364" s="157" t="s">
        <v>321</v>
      </c>
      <c r="D364" s="21"/>
      <c r="E364" s="145" t="s">
        <v>206</v>
      </c>
      <c r="F364" s="146" t="s">
        <v>207</v>
      </c>
      <c r="G364" s="153" t="s">
        <v>707</v>
      </c>
    </row>
    <row r="365" spans="1:7" ht="12.75">
      <c r="A365" s="156" t="s">
        <v>322</v>
      </c>
      <c r="B365" s="157" t="s">
        <v>509</v>
      </c>
      <c r="C365" s="157" t="s">
        <v>323</v>
      </c>
      <c r="D365" s="21"/>
      <c r="E365" s="145" t="s">
        <v>362</v>
      </c>
      <c r="F365" s="146" t="s">
        <v>363</v>
      </c>
      <c r="G365" s="153" t="s">
        <v>1220</v>
      </c>
    </row>
    <row r="366" spans="1:7" ht="12.75">
      <c r="A366" s="156" t="s">
        <v>324</v>
      </c>
      <c r="B366" s="157" t="s">
        <v>562</v>
      </c>
      <c r="C366" s="157" t="s">
        <v>325</v>
      </c>
      <c r="D366" s="21"/>
      <c r="E366" s="145" t="s">
        <v>498</v>
      </c>
      <c r="F366" s="146" t="s">
        <v>500</v>
      </c>
      <c r="G366" s="153" t="s">
        <v>499</v>
      </c>
    </row>
    <row r="367" spans="1:7" ht="12.75">
      <c r="A367" s="156" t="s">
        <v>326</v>
      </c>
      <c r="B367" s="157" t="s">
        <v>620</v>
      </c>
      <c r="C367" s="157" t="s">
        <v>327</v>
      </c>
      <c r="D367" s="21"/>
      <c r="E367" s="145" t="s">
        <v>210</v>
      </c>
      <c r="F367" s="146" t="s">
        <v>711</v>
      </c>
      <c r="G367" s="153" t="s">
        <v>710</v>
      </c>
    </row>
    <row r="368" spans="1:7" ht="12.75">
      <c r="A368" s="156" t="s">
        <v>328</v>
      </c>
      <c r="B368" s="157" t="s">
        <v>621</v>
      </c>
      <c r="C368" s="157" t="s">
        <v>329</v>
      </c>
      <c r="D368" s="21"/>
      <c r="E368" s="145" t="s">
        <v>796</v>
      </c>
      <c r="F368" s="146" t="s">
        <v>290</v>
      </c>
      <c r="G368" s="153" t="s">
        <v>797</v>
      </c>
    </row>
    <row r="369" spans="1:7" ht="12.75">
      <c r="A369" s="156" t="s">
        <v>330</v>
      </c>
      <c r="B369" s="157" t="s">
        <v>519</v>
      </c>
      <c r="C369" s="157" t="s">
        <v>331</v>
      </c>
      <c r="D369" s="21"/>
      <c r="E369" s="145" t="s">
        <v>289</v>
      </c>
      <c r="F369" s="146" t="s">
        <v>290</v>
      </c>
      <c r="G369" s="153" t="s">
        <v>1189</v>
      </c>
    </row>
    <row r="370" spans="1:7" ht="12.75">
      <c r="A370" s="156" t="s">
        <v>332</v>
      </c>
      <c r="B370" s="157" t="s">
        <v>1206</v>
      </c>
      <c r="C370" s="157" t="s">
        <v>333</v>
      </c>
      <c r="D370" s="21"/>
      <c r="E370" s="145" t="s">
        <v>367</v>
      </c>
      <c r="F370" s="146" t="s">
        <v>368</v>
      </c>
      <c r="G370" s="153" t="s">
        <v>1222</v>
      </c>
    </row>
    <row r="371" spans="1:7" ht="12.75">
      <c r="A371" s="156" t="s">
        <v>334</v>
      </c>
      <c r="B371" s="157" t="s">
        <v>1221</v>
      </c>
      <c r="C371" s="157" t="s">
        <v>335</v>
      </c>
      <c r="D371" s="21"/>
      <c r="E371" s="145" t="s">
        <v>1223</v>
      </c>
      <c r="F371" s="146" t="s">
        <v>1225</v>
      </c>
      <c r="G371" s="153" t="s">
        <v>1224</v>
      </c>
    </row>
    <row r="372" spans="1:7" ht="12.75">
      <c r="A372" s="156" t="s">
        <v>336</v>
      </c>
      <c r="B372" s="157" t="s">
        <v>879</v>
      </c>
      <c r="C372" s="157" t="s">
        <v>337</v>
      </c>
      <c r="D372" s="21"/>
      <c r="E372" s="145" t="s">
        <v>554</v>
      </c>
      <c r="F372" s="146" t="s">
        <v>1570</v>
      </c>
      <c r="G372" s="153" t="s">
        <v>555</v>
      </c>
    </row>
    <row r="373" spans="1:7" ht="12.75">
      <c r="A373" s="156" t="s">
        <v>338</v>
      </c>
      <c r="B373" s="157" t="s">
        <v>1132</v>
      </c>
      <c r="C373" s="157" t="s">
        <v>339</v>
      </c>
      <c r="D373" s="21"/>
      <c r="E373" s="145" t="s">
        <v>237</v>
      </c>
      <c r="F373" s="146" t="s">
        <v>238</v>
      </c>
      <c r="G373" s="153" t="s">
        <v>830</v>
      </c>
    </row>
    <row r="374" spans="1:7" ht="12.75">
      <c r="A374" s="158" t="s">
        <v>1495</v>
      </c>
      <c r="B374" s="157" t="s">
        <v>1497</v>
      </c>
      <c r="C374" s="157" t="s">
        <v>1496</v>
      </c>
      <c r="D374" s="21"/>
      <c r="E374" s="145" t="s">
        <v>544</v>
      </c>
      <c r="F374" s="146" t="s">
        <v>1571</v>
      </c>
      <c r="G374" s="153" t="s">
        <v>545</v>
      </c>
    </row>
    <row r="375" spans="1:7" ht="12.75">
      <c r="A375" s="156" t="s">
        <v>340</v>
      </c>
      <c r="B375" s="157" t="s">
        <v>1143</v>
      </c>
      <c r="C375" s="157" t="s">
        <v>341</v>
      </c>
      <c r="D375" s="21"/>
      <c r="E375" s="145" t="s">
        <v>1572</v>
      </c>
      <c r="F375" s="146" t="s">
        <v>1571</v>
      </c>
      <c r="G375" s="153" t="s">
        <v>1187</v>
      </c>
    </row>
    <row r="376" spans="1:7" ht="12.75">
      <c r="A376" s="156" t="s">
        <v>342</v>
      </c>
      <c r="B376" s="157" t="s">
        <v>926</v>
      </c>
      <c r="C376" s="157" t="s">
        <v>343</v>
      </c>
      <c r="D376" s="21"/>
      <c r="E376" s="145" t="s">
        <v>202</v>
      </c>
      <c r="F376" s="146" t="s">
        <v>203</v>
      </c>
      <c r="G376" s="153" t="s">
        <v>490</v>
      </c>
    </row>
    <row r="377" spans="1:7" ht="12.75">
      <c r="A377" s="156" t="s">
        <v>344</v>
      </c>
      <c r="B377" s="157" t="s">
        <v>983</v>
      </c>
      <c r="C377" s="157" t="s">
        <v>345</v>
      </c>
      <c r="D377" s="21"/>
      <c r="E377" s="145" t="s">
        <v>381</v>
      </c>
      <c r="F377" s="146" t="s">
        <v>382</v>
      </c>
      <c r="G377" s="153" t="s">
        <v>1226</v>
      </c>
    </row>
    <row r="378" spans="1:7" ht="12.75">
      <c r="A378" s="156" t="s">
        <v>346</v>
      </c>
      <c r="B378" s="157" t="s">
        <v>986</v>
      </c>
      <c r="C378" s="157" t="s">
        <v>347</v>
      </c>
      <c r="D378" s="21"/>
      <c r="E378" s="145" t="s">
        <v>1198</v>
      </c>
      <c r="F378" s="146" t="s">
        <v>1200</v>
      </c>
      <c r="G378" s="153" t="s">
        <v>1199</v>
      </c>
    </row>
    <row r="379" spans="1:7" ht="12.75">
      <c r="A379" s="156" t="s">
        <v>348</v>
      </c>
      <c r="B379" s="157" t="s">
        <v>883</v>
      </c>
      <c r="C379" s="157" t="s">
        <v>349</v>
      </c>
      <c r="D379" s="21"/>
      <c r="E379" s="145" t="s">
        <v>291</v>
      </c>
      <c r="F379" s="146" t="s">
        <v>292</v>
      </c>
      <c r="G379" s="153" t="s">
        <v>1190</v>
      </c>
    </row>
    <row r="380" spans="1:7" ht="12.75">
      <c r="A380" s="156" t="s">
        <v>1564</v>
      </c>
      <c r="B380" s="157" t="s">
        <v>1566</v>
      </c>
      <c r="C380" s="157" t="s">
        <v>1565</v>
      </c>
      <c r="D380" s="21"/>
      <c r="E380" s="145" t="s">
        <v>1109</v>
      </c>
      <c r="F380" s="146" t="s">
        <v>1111</v>
      </c>
      <c r="G380" s="153" t="s">
        <v>1110</v>
      </c>
    </row>
    <row r="381" spans="1:7" ht="12.75">
      <c r="A381" s="156" t="s">
        <v>350</v>
      </c>
      <c r="B381" s="157" t="s">
        <v>851</v>
      </c>
      <c r="C381" s="157" t="s">
        <v>351</v>
      </c>
      <c r="D381" s="21"/>
      <c r="E381" s="145" t="s">
        <v>861</v>
      </c>
      <c r="F381" s="146" t="s">
        <v>862</v>
      </c>
      <c r="G381" s="153" t="s">
        <v>1573</v>
      </c>
    </row>
    <row r="382" spans="1:7" ht="12.75">
      <c r="A382" s="156" t="s">
        <v>352</v>
      </c>
      <c r="B382" s="157" t="s">
        <v>1028</v>
      </c>
      <c r="C382" s="157" t="s">
        <v>353</v>
      </c>
      <c r="D382" s="21"/>
      <c r="E382" s="145" t="s">
        <v>646</v>
      </c>
      <c r="F382" s="146" t="s">
        <v>648</v>
      </c>
      <c r="G382" s="153" t="s">
        <v>647</v>
      </c>
    </row>
    <row r="383" spans="1:7" ht="12.75">
      <c r="A383" s="156" t="s">
        <v>354</v>
      </c>
      <c r="B383" s="157" t="s">
        <v>1193</v>
      </c>
      <c r="C383" s="157" t="s">
        <v>355</v>
      </c>
      <c r="D383" s="21"/>
      <c r="E383" s="145" t="s">
        <v>938</v>
      </c>
      <c r="F383" s="146" t="s">
        <v>940</v>
      </c>
      <c r="G383" s="153" t="s">
        <v>939</v>
      </c>
    </row>
    <row r="384" spans="1:7" ht="12.75">
      <c r="A384" s="156" t="s">
        <v>356</v>
      </c>
      <c r="B384" s="157" t="s">
        <v>1227</v>
      </c>
      <c r="C384" s="157" t="s">
        <v>357</v>
      </c>
      <c r="D384" s="21"/>
      <c r="E384" s="145" t="s">
        <v>1229</v>
      </c>
      <c r="F384" s="146" t="s">
        <v>1231</v>
      </c>
      <c r="G384" s="153" t="s">
        <v>1230</v>
      </c>
    </row>
    <row r="385" spans="1:7" ht="12.75">
      <c r="A385" s="156" t="s">
        <v>358</v>
      </c>
      <c r="B385" s="157" t="s">
        <v>485</v>
      </c>
      <c r="C385" s="157" t="s">
        <v>359</v>
      </c>
      <c r="D385" s="21"/>
      <c r="E385" s="145" t="s">
        <v>1574</v>
      </c>
      <c r="F385" s="146" t="s">
        <v>1232</v>
      </c>
      <c r="G385" s="153" t="s">
        <v>1575</v>
      </c>
    </row>
    <row r="386" spans="1:7" ht="12.75">
      <c r="A386" s="156" t="s">
        <v>360</v>
      </c>
      <c r="B386" s="157" t="s">
        <v>1061</v>
      </c>
      <c r="C386" s="157" t="s">
        <v>361</v>
      </c>
      <c r="D386" s="21"/>
      <c r="E386" s="145" t="s">
        <v>689</v>
      </c>
      <c r="F386" s="146" t="s">
        <v>188</v>
      </c>
      <c r="G386" s="153" t="s">
        <v>690</v>
      </c>
    </row>
    <row r="387" spans="1:7" ht="12.75">
      <c r="A387" s="156" t="s">
        <v>362</v>
      </c>
      <c r="B387" s="157" t="s">
        <v>1220</v>
      </c>
      <c r="C387" s="157" t="s">
        <v>363</v>
      </c>
      <c r="D387" s="21"/>
      <c r="E387" s="145" t="s">
        <v>1576</v>
      </c>
      <c r="F387" s="146" t="s">
        <v>1577</v>
      </c>
      <c r="G387" s="153" t="s">
        <v>1578</v>
      </c>
    </row>
    <row r="388" spans="1:7" ht="12.75">
      <c r="A388" s="156" t="s">
        <v>364</v>
      </c>
      <c r="B388" s="157" t="s">
        <v>1228</v>
      </c>
      <c r="C388" s="157" t="s">
        <v>365</v>
      </c>
      <c r="D388" s="21"/>
      <c r="E388" s="145" t="s">
        <v>611</v>
      </c>
      <c r="F388" s="146" t="s">
        <v>613</v>
      </c>
      <c r="G388" s="153" t="s">
        <v>612</v>
      </c>
    </row>
    <row r="389" spans="1:7" ht="12.75">
      <c r="A389" s="156" t="s">
        <v>366</v>
      </c>
      <c r="B389" s="157" t="s">
        <v>1133</v>
      </c>
      <c r="C389" s="157" t="s">
        <v>339</v>
      </c>
      <c r="D389" s="21"/>
      <c r="E389" s="145" t="s">
        <v>884</v>
      </c>
      <c r="F389" s="146" t="s">
        <v>886</v>
      </c>
      <c r="G389" s="153" t="s">
        <v>885</v>
      </c>
    </row>
    <row r="390" spans="1:7" ht="12.75">
      <c r="A390" s="156" t="s">
        <v>367</v>
      </c>
      <c r="B390" s="157" t="s">
        <v>1222</v>
      </c>
      <c r="C390" s="157" t="s">
        <v>368</v>
      </c>
      <c r="D390" s="21"/>
      <c r="E390" s="145" t="s">
        <v>1579</v>
      </c>
      <c r="F390" s="146" t="s">
        <v>1580</v>
      </c>
      <c r="G390" s="153" t="s">
        <v>1581</v>
      </c>
    </row>
    <row r="391" spans="1:7" ht="12.75">
      <c r="A391" s="156" t="s">
        <v>369</v>
      </c>
      <c r="B391" s="157" t="s">
        <v>1112</v>
      </c>
      <c r="C391" s="157" t="s">
        <v>370</v>
      </c>
      <c r="D391" s="21"/>
      <c r="E391" s="145" t="s">
        <v>1582</v>
      </c>
      <c r="F391" s="146" t="s">
        <v>1583</v>
      </c>
      <c r="G391" s="153" t="s">
        <v>1584</v>
      </c>
    </row>
    <row r="392" spans="1:7" ht="12.75">
      <c r="A392" s="156" t="s">
        <v>371</v>
      </c>
      <c r="B392" s="157" t="s">
        <v>855</v>
      </c>
      <c r="C392" s="157" t="s">
        <v>372</v>
      </c>
      <c r="D392" s="21"/>
      <c r="E392" s="145" t="s">
        <v>1585</v>
      </c>
      <c r="F392" s="146" t="s">
        <v>1586</v>
      </c>
      <c r="G392" s="153" t="s">
        <v>1587</v>
      </c>
    </row>
    <row r="393" spans="1:7" ht="12.75">
      <c r="A393" s="156" t="s">
        <v>1476</v>
      </c>
      <c r="B393" s="157" t="s">
        <v>1478</v>
      </c>
      <c r="C393" s="157" t="s">
        <v>1477</v>
      </c>
      <c r="D393" s="21"/>
      <c r="E393" s="145" t="s">
        <v>656</v>
      </c>
      <c r="F393" s="146" t="s">
        <v>658</v>
      </c>
      <c r="G393" s="153" t="s">
        <v>657</v>
      </c>
    </row>
    <row r="394" spans="1:7" ht="12" customHeight="1">
      <c r="A394" s="156" t="s">
        <v>373</v>
      </c>
      <c r="B394" s="157" t="s">
        <v>917</v>
      </c>
      <c r="C394" s="157" t="s">
        <v>374</v>
      </c>
      <c r="D394" s="21"/>
      <c r="E394" s="145" t="s">
        <v>1588</v>
      </c>
      <c r="F394" s="146" t="s">
        <v>1235</v>
      </c>
      <c r="G394" s="153" t="s">
        <v>1589</v>
      </c>
    </row>
    <row r="395" spans="1:7" ht="12.75">
      <c r="A395" s="156" t="s">
        <v>375</v>
      </c>
      <c r="B395" s="157" t="s">
        <v>1215</v>
      </c>
      <c r="C395" s="157" t="s">
        <v>376</v>
      </c>
      <c r="D395" s="21"/>
      <c r="E395" s="145" t="s">
        <v>1233</v>
      </c>
      <c r="F395" s="146" t="s">
        <v>1235</v>
      </c>
      <c r="G395" s="153" t="s">
        <v>1234</v>
      </c>
    </row>
    <row r="396" spans="1:7" ht="12.75">
      <c r="A396" s="156" t="s">
        <v>377</v>
      </c>
      <c r="B396" s="157" t="s">
        <v>501</v>
      </c>
      <c r="C396" s="157" t="s">
        <v>378</v>
      </c>
      <c r="D396" s="21"/>
      <c r="E396" s="145" t="s">
        <v>1236</v>
      </c>
      <c r="F396" s="146" t="s">
        <v>1238</v>
      </c>
      <c r="G396" s="153" t="s">
        <v>1237</v>
      </c>
    </row>
    <row r="397" spans="1:7" ht="12.75">
      <c r="A397" s="156" t="s">
        <v>379</v>
      </c>
      <c r="B397" s="157" t="s">
        <v>1152</v>
      </c>
      <c r="C397" s="157" t="s">
        <v>380</v>
      </c>
      <c r="D397" s="21"/>
      <c r="E397" s="145" t="s">
        <v>1239</v>
      </c>
      <c r="F397" s="146" t="s">
        <v>1241</v>
      </c>
      <c r="G397" s="153" t="s">
        <v>1240</v>
      </c>
    </row>
    <row r="398" spans="1:7" ht="12.75">
      <c r="A398" s="156" t="s">
        <v>381</v>
      </c>
      <c r="B398" s="157" t="s">
        <v>1226</v>
      </c>
      <c r="C398" s="157" t="s">
        <v>382</v>
      </c>
      <c r="D398" s="21"/>
      <c r="E398" s="145" t="s">
        <v>852</v>
      </c>
      <c r="F398" s="146" t="s">
        <v>854</v>
      </c>
      <c r="G398" s="153" t="s">
        <v>853</v>
      </c>
    </row>
    <row r="399" spans="1:7" ht="12.75">
      <c r="A399" s="156" t="s">
        <v>383</v>
      </c>
      <c r="B399" s="157" t="s">
        <v>717</v>
      </c>
      <c r="C399" s="157" t="s">
        <v>384</v>
      </c>
      <c r="D399" s="21"/>
      <c r="E399" s="145" t="s">
        <v>747</v>
      </c>
      <c r="F399" s="146" t="s">
        <v>1590</v>
      </c>
      <c r="G399" s="153" t="s">
        <v>748</v>
      </c>
    </row>
    <row r="400" spans="1:7" ht="12.75">
      <c r="A400" s="156" t="s">
        <v>385</v>
      </c>
      <c r="B400" s="157" t="s">
        <v>1197</v>
      </c>
      <c r="C400" s="157" t="s">
        <v>386</v>
      </c>
      <c r="D400" s="21"/>
      <c r="E400" s="145" t="s">
        <v>1242</v>
      </c>
      <c r="F400" s="146" t="s">
        <v>1244</v>
      </c>
      <c r="G400" s="153" t="s">
        <v>1243</v>
      </c>
    </row>
    <row r="401" spans="1:7" ht="12.75">
      <c r="A401" s="156" t="s">
        <v>387</v>
      </c>
      <c r="B401" s="157" t="s">
        <v>1245</v>
      </c>
      <c r="C401" s="157" t="s">
        <v>388</v>
      </c>
      <c r="D401" s="21"/>
      <c r="E401" s="145" t="s">
        <v>1591</v>
      </c>
      <c r="F401" s="146" t="s">
        <v>1592</v>
      </c>
      <c r="G401" s="153" t="s">
        <v>1593</v>
      </c>
    </row>
    <row r="402" spans="1:7" ht="12.75">
      <c r="A402" s="156" t="s">
        <v>389</v>
      </c>
      <c r="B402" s="157" t="s">
        <v>1246</v>
      </c>
      <c r="C402" s="157" t="s">
        <v>390</v>
      </c>
      <c r="D402" s="21"/>
      <c r="E402" s="145" t="s">
        <v>1594</v>
      </c>
      <c r="F402" s="146" t="s">
        <v>1595</v>
      </c>
      <c r="G402" s="153" t="s">
        <v>740</v>
      </c>
    </row>
    <row r="403" spans="1:7" ht="12.75">
      <c r="A403" s="156" t="s">
        <v>1633</v>
      </c>
      <c r="B403" s="157" t="s">
        <v>1635</v>
      </c>
      <c r="C403" s="157" t="s">
        <v>1634</v>
      </c>
      <c r="D403" s="21"/>
      <c r="E403" s="145" t="s">
        <v>1596</v>
      </c>
      <c r="F403" s="146" t="s">
        <v>1595</v>
      </c>
      <c r="G403" s="153" t="s">
        <v>1597</v>
      </c>
    </row>
    <row r="404" spans="1:7" ht="12.75">
      <c r="A404" s="156" t="s">
        <v>391</v>
      </c>
      <c r="B404" s="157" t="s">
        <v>1247</v>
      </c>
      <c r="C404" s="157" t="s">
        <v>392</v>
      </c>
      <c r="D404" s="21"/>
      <c r="E404" s="145" t="s">
        <v>1172</v>
      </c>
      <c r="F404" s="146" t="s">
        <v>1174</v>
      </c>
      <c r="G404" s="153" t="s">
        <v>1173</v>
      </c>
    </row>
    <row r="405" spans="1:7" ht="12.75">
      <c r="A405" s="156" t="s">
        <v>393</v>
      </c>
      <c r="B405" s="157" t="s">
        <v>582</v>
      </c>
      <c r="C405" s="157" t="s">
        <v>394</v>
      </c>
      <c r="D405" s="21"/>
      <c r="E405" s="145" t="s">
        <v>1598</v>
      </c>
      <c r="F405" s="146" t="s">
        <v>1599</v>
      </c>
      <c r="G405" s="153" t="s">
        <v>1600</v>
      </c>
    </row>
    <row r="406" spans="1:7" ht="12.75">
      <c r="A406" s="156" t="s">
        <v>395</v>
      </c>
      <c r="B406" s="157" t="s">
        <v>1192</v>
      </c>
      <c r="C406" s="157" t="s">
        <v>396</v>
      </c>
      <c r="D406" s="21"/>
      <c r="E406" s="145" t="s">
        <v>1601</v>
      </c>
      <c r="F406" s="146" t="s">
        <v>1599</v>
      </c>
      <c r="G406" s="153" t="s">
        <v>1602</v>
      </c>
    </row>
    <row r="407" spans="1:7" ht="12.75">
      <c r="A407" s="156" t="s">
        <v>684</v>
      </c>
      <c r="B407" s="157" t="s">
        <v>685</v>
      </c>
      <c r="C407" s="157" t="s">
        <v>686</v>
      </c>
      <c r="D407" s="21"/>
      <c r="E407" s="145" t="s">
        <v>1603</v>
      </c>
      <c r="F407" s="146" t="s">
        <v>1604</v>
      </c>
      <c r="G407" s="153" t="s">
        <v>1605</v>
      </c>
    </row>
    <row r="408" spans="1:7" ht="12.75">
      <c r="A408" s="156" t="s">
        <v>403</v>
      </c>
      <c r="B408" s="157" t="s">
        <v>404</v>
      </c>
      <c r="C408" s="157" t="s">
        <v>405</v>
      </c>
      <c r="D408" s="21"/>
      <c r="E408" s="145" t="s">
        <v>1606</v>
      </c>
      <c r="F408" s="146" t="s">
        <v>1607</v>
      </c>
      <c r="G408" s="153" t="s">
        <v>1608</v>
      </c>
    </row>
    <row r="409" spans="1:7" ht="12.75">
      <c r="A409" s="156" t="s">
        <v>1253</v>
      </c>
      <c r="B409" s="157" t="s">
        <v>1254</v>
      </c>
      <c r="C409" s="157" t="s">
        <v>1255</v>
      </c>
      <c r="D409" s="21"/>
      <c r="E409" s="145" t="s">
        <v>269</v>
      </c>
      <c r="F409" s="146" t="s">
        <v>270</v>
      </c>
      <c r="G409" s="153" t="s">
        <v>1142</v>
      </c>
    </row>
    <row r="410" spans="1:7" ht="12.75">
      <c r="A410" s="161" t="s">
        <v>1442</v>
      </c>
      <c r="B410" s="157" t="s">
        <v>991</v>
      </c>
      <c r="C410" s="157" t="s">
        <v>992</v>
      </c>
      <c r="D410" s="67"/>
      <c r="E410" s="145" t="s">
        <v>310</v>
      </c>
      <c r="F410" s="146" t="s">
        <v>1204</v>
      </c>
      <c r="G410" s="153" t="s">
        <v>1203</v>
      </c>
    </row>
    <row r="411" spans="1:7" ht="12.75">
      <c r="A411" s="158" t="s">
        <v>1353</v>
      </c>
      <c r="B411" s="157" t="s">
        <v>637</v>
      </c>
      <c r="C411" s="157" t="s">
        <v>638</v>
      </c>
      <c r="D411" s="21"/>
      <c r="E411" s="149" t="s">
        <v>927</v>
      </c>
      <c r="F411" s="149" t="s">
        <v>929</v>
      </c>
      <c r="G411" s="154" t="s">
        <v>928</v>
      </c>
    </row>
    <row r="412" spans="1:7" ht="12.75">
      <c r="A412" s="158" t="s">
        <v>1630</v>
      </c>
      <c r="B412" s="157" t="s">
        <v>1632</v>
      </c>
      <c r="C412" s="157" t="s">
        <v>1631</v>
      </c>
      <c r="D412" s="21"/>
      <c r="E412" s="149" t="s">
        <v>1609</v>
      </c>
      <c r="F412" s="149" t="s">
        <v>1610</v>
      </c>
      <c r="G412" s="154" t="s">
        <v>1611</v>
      </c>
    </row>
    <row r="413" spans="1:7" ht="12.75">
      <c r="A413" s="158" t="s">
        <v>1470</v>
      </c>
      <c r="B413" s="157" t="s">
        <v>1472</v>
      </c>
      <c r="C413" s="157" t="s">
        <v>1471</v>
      </c>
      <c r="D413" s="21"/>
      <c r="E413" s="149" t="s">
        <v>1250</v>
      </c>
      <c r="F413" s="149" t="s">
        <v>1252</v>
      </c>
      <c r="G413" s="154" t="s">
        <v>1251</v>
      </c>
    </row>
    <row r="414" spans="1:7" ht="12.75">
      <c r="A414" s="156" t="s">
        <v>1453</v>
      </c>
      <c r="B414" s="157" t="s">
        <v>1004</v>
      </c>
      <c r="C414" s="157" t="s">
        <v>239</v>
      </c>
      <c r="D414" s="21"/>
      <c r="E414" s="149" t="s">
        <v>1001</v>
      </c>
      <c r="F414" s="149" t="s">
        <v>1003</v>
      </c>
      <c r="G414" s="154" t="s">
        <v>1002</v>
      </c>
    </row>
    <row r="415" spans="1:7" ht="12.75">
      <c r="A415" s="156" t="s">
        <v>242</v>
      </c>
      <c r="B415" s="157" t="s">
        <v>696</v>
      </c>
      <c r="C415" s="157" t="s">
        <v>243</v>
      </c>
      <c r="D415" s="21"/>
      <c r="E415" s="149" t="s">
        <v>1065</v>
      </c>
      <c r="F415" s="149" t="s">
        <v>1067</v>
      </c>
      <c r="G415" s="154" t="s">
        <v>1066</v>
      </c>
    </row>
    <row r="416" spans="1:7" ht="12.75">
      <c r="A416" s="156" t="s">
        <v>776</v>
      </c>
      <c r="B416" s="157" t="s">
        <v>777</v>
      </c>
      <c r="C416" s="157" t="s">
        <v>778</v>
      </c>
      <c r="D416" s="21"/>
      <c r="E416" s="149" t="s">
        <v>166</v>
      </c>
      <c r="F416" s="149" t="s">
        <v>167</v>
      </c>
      <c r="G416" s="154" t="s">
        <v>406</v>
      </c>
    </row>
    <row r="417" spans="1:7" ht="12.75">
      <c r="A417" s="156" t="s">
        <v>253</v>
      </c>
      <c r="B417" s="157" t="s">
        <v>1315</v>
      </c>
      <c r="C417" s="157" t="s">
        <v>765</v>
      </c>
      <c r="D417" s="21"/>
      <c r="E417" s="149" t="s">
        <v>1612</v>
      </c>
      <c r="F417" s="149" t="s">
        <v>736</v>
      </c>
      <c r="G417" s="154" t="s">
        <v>735</v>
      </c>
    </row>
    <row r="418" spans="1:7" ht="12.75">
      <c r="A418" s="156" t="s">
        <v>1588</v>
      </c>
      <c r="B418" s="157" t="s">
        <v>1589</v>
      </c>
      <c r="C418" s="157" t="s">
        <v>1235</v>
      </c>
      <c r="D418" s="21"/>
      <c r="E418" s="149" t="s">
        <v>1613</v>
      </c>
      <c r="F418" s="149" t="s">
        <v>1614</v>
      </c>
      <c r="G418" s="154" t="s">
        <v>1615</v>
      </c>
    </row>
    <row r="419" spans="1:7" ht="12.75">
      <c r="A419" s="156" t="s">
        <v>1007</v>
      </c>
      <c r="B419" s="157" t="s">
        <v>1008</v>
      </c>
      <c r="C419" s="157" t="s">
        <v>239</v>
      </c>
      <c r="D419" s="21"/>
      <c r="E419" s="149" t="s">
        <v>1616</v>
      </c>
      <c r="F419" s="149" t="s">
        <v>1617</v>
      </c>
      <c r="G419" s="154" t="s">
        <v>1618</v>
      </c>
    </row>
    <row r="420" spans="1:7" ht="12.75">
      <c r="A420" s="156" t="s">
        <v>698</v>
      </c>
      <c r="B420" s="157" t="s">
        <v>699</v>
      </c>
      <c r="C420" s="157" t="s">
        <v>243</v>
      </c>
      <c r="D420" s="21"/>
      <c r="E420" s="149" t="s">
        <v>235</v>
      </c>
      <c r="F420" s="149" t="s">
        <v>236</v>
      </c>
      <c r="G420" s="154" t="s">
        <v>987</v>
      </c>
    </row>
    <row r="421" spans="1:7" ht="12.75">
      <c r="A421" s="156" t="s">
        <v>769</v>
      </c>
      <c r="B421" s="157" t="s">
        <v>770</v>
      </c>
      <c r="C421" s="157" t="s">
        <v>771</v>
      </c>
      <c r="D421" s="21"/>
      <c r="E421" s="149" t="s">
        <v>1256</v>
      </c>
      <c r="F421" s="149" t="s">
        <v>1258</v>
      </c>
      <c r="G421" s="154" t="s">
        <v>1257</v>
      </c>
    </row>
    <row r="422" spans="1:7" ht="12.75">
      <c r="A422" s="156" t="s">
        <v>782</v>
      </c>
      <c r="B422" s="157" t="s">
        <v>783</v>
      </c>
      <c r="C422" s="157" t="s">
        <v>778</v>
      </c>
      <c r="D422" s="21"/>
      <c r="E422" s="149" t="s">
        <v>784</v>
      </c>
      <c r="F422" s="149" t="s">
        <v>786</v>
      </c>
      <c r="G422" s="154" t="s">
        <v>785</v>
      </c>
    </row>
    <row r="423" spans="1:7" ht="12.75">
      <c r="A423" s="156" t="s">
        <v>245</v>
      </c>
      <c r="B423" s="157" t="s">
        <v>1175</v>
      </c>
      <c r="C423" s="157" t="s">
        <v>246</v>
      </c>
      <c r="D423" s="21"/>
      <c r="E423" s="149" t="s">
        <v>574</v>
      </c>
      <c r="F423" s="149" t="s">
        <v>576</v>
      </c>
      <c r="G423" s="154" t="s">
        <v>575</v>
      </c>
    </row>
    <row r="424" spans="1:7" ht="12.75">
      <c r="A424" s="156" t="s">
        <v>249</v>
      </c>
      <c r="B424" s="157" t="s">
        <v>1149</v>
      </c>
      <c r="C424" s="157" t="s">
        <v>250</v>
      </c>
      <c r="D424" s="21"/>
      <c r="E424" s="149" t="s">
        <v>902</v>
      </c>
      <c r="F424" s="149" t="s">
        <v>576</v>
      </c>
      <c r="G424" s="154" t="s">
        <v>1619</v>
      </c>
    </row>
    <row r="425" spans="1:7" ht="12.75">
      <c r="A425" s="156" t="s">
        <v>1372</v>
      </c>
      <c r="B425" s="157" t="s">
        <v>708</v>
      </c>
      <c r="C425" s="157" t="s">
        <v>709</v>
      </c>
      <c r="D425" s="21"/>
      <c r="E425" s="149" t="s">
        <v>1620</v>
      </c>
      <c r="F425" s="149" t="s">
        <v>1621</v>
      </c>
      <c r="G425" s="154" t="s">
        <v>1622</v>
      </c>
    </row>
    <row r="426" spans="1:7" ht="12.75">
      <c r="A426" s="156" t="s">
        <v>1385</v>
      </c>
      <c r="B426" s="157" t="s">
        <v>767</v>
      </c>
      <c r="C426" s="157" t="s">
        <v>765</v>
      </c>
      <c r="D426" s="21"/>
      <c r="E426" s="149" t="s">
        <v>1259</v>
      </c>
      <c r="F426" s="149" t="s">
        <v>1261</v>
      </c>
      <c r="G426" s="154" t="s">
        <v>1260</v>
      </c>
    </row>
    <row r="427" spans="1:7" ht="12.75">
      <c r="A427" s="156" t="s">
        <v>1233</v>
      </c>
      <c r="B427" s="157" t="s">
        <v>1234</v>
      </c>
      <c r="C427" s="157" t="s">
        <v>1235</v>
      </c>
      <c r="D427" s="21"/>
      <c r="E427" s="149" t="s">
        <v>918</v>
      </c>
      <c r="F427" s="149" t="s">
        <v>919</v>
      </c>
      <c r="G427" s="154" t="s">
        <v>1623</v>
      </c>
    </row>
    <row r="428" spans="1:7" ht="12.75">
      <c r="A428" s="156" t="s">
        <v>749</v>
      </c>
      <c r="B428" s="157" t="s">
        <v>1384</v>
      </c>
      <c r="C428" s="157" t="s">
        <v>750</v>
      </c>
      <c r="D428" s="21"/>
      <c r="E428" s="149" t="s">
        <v>791</v>
      </c>
      <c r="F428" s="149" t="s">
        <v>793</v>
      </c>
      <c r="G428" s="154" t="s">
        <v>792</v>
      </c>
    </row>
    <row r="429" spans="1:7" ht="12.75">
      <c r="A429" s="158" t="s">
        <v>1480</v>
      </c>
      <c r="B429" s="157" t="s">
        <v>1482</v>
      </c>
      <c r="C429" s="157" t="s">
        <v>1481</v>
      </c>
      <c r="D429" s="21"/>
      <c r="E429" s="149" t="s">
        <v>1129</v>
      </c>
      <c r="F429" s="149" t="s">
        <v>1131</v>
      </c>
      <c r="G429" s="154" t="s">
        <v>1130</v>
      </c>
    </row>
    <row r="430" spans="1:7" ht="12.75">
      <c r="A430" s="156" t="s">
        <v>1262</v>
      </c>
      <c r="B430" s="157" t="s">
        <v>1263</v>
      </c>
      <c r="C430" s="157" t="s">
        <v>1264</v>
      </c>
      <c r="D430" s="21"/>
      <c r="E430" s="149" t="s">
        <v>1624</v>
      </c>
      <c r="F430" s="149" t="s">
        <v>1625</v>
      </c>
      <c r="G430" s="154" t="s">
        <v>1626</v>
      </c>
    </row>
    <row r="431" spans="1:7" ht="12.75">
      <c r="A431" s="156" t="s">
        <v>1048</v>
      </c>
      <c r="B431" s="157" t="s">
        <v>1049</v>
      </c>
      <c r="C431" s="157" t="s">
        <v>1050</v>
      </c>
      <c r="D431" s="21"/>
      <c r="E431" s="149" t="s">
        <v>1009</v>
      </c>
      <c r="F431" s="149" t="s">
        <v>1011</v>
      </c>
      <c r="G431" s="154" t="s">
        <v>1010</v>
      </c>
    </row>
    <row r="432" spans="1:7" ht="12.75">
      <c r="A432" s="156" t="s">
        <v>1256</v>
      </c>
      <c r="B432" s="157" t="s">
        <v>1257</v>
      </c>
      <c r="C432" s="157" t="s">
        <v>1258</v>
      </c>
      <c r="D432" s="21"/>
      <c r="E432" s="149" t="s">
        <v>1022</v>
      </c>
      <c r="F432" s="149" t="s">
        <v>1024</v>
      </c>
      <c r="G432" s="154" t="s">
        <v>1023</v>
      </c>
    </row>
    <row r="433" spans="1:7" ht="12.75">
      <c r="A433" s="156" t="s">
        <v>481</v>
      </c>
      <c r="B433" s="157" t="s">
        <v>482</v>
      </c>
      <c r="C433" s="157" t="s">
        <v>483</v>
      </c>
      <c r="D433" s="21"/>
      <c r="E433" s="149" t="s">
        <v>720</v>
      </c>
      <c r="F433" s="149" t="s">
        <v>722</v>
      </c>
      <c r="G433" s="154" t="s">
        <v>721</v>
      </c>
    </row>
    <row r="434" spans="1:7" ht="12.75">
      <c r="A434" s="156" t="s">
        <v>1223</v>
      </c>
      <c r="B434" s="157" t="s">
        <v>1224</v>
      </c>
      <c r="C434" s="157" t="s">
        <v>1225</v>
      </c>
      <c r="D434" s="21"/>
      <c r="E434" s="149" t="s">
        <v>219</v>
      </c>
      <c r="F434" s="149" t="s">
        <v>220</v>
      </c>
      <c r="G434" s="154" t="s">
        <v>804</v>
      </c>
    </row>
    <row r="435" spans="1:7" ht="12.75">
      <c r="A435" s="156" t="s">
        <v>1165</v>
      </c>
      <c r="B435" s="157" t="s">
        <v>1166</v>
      </c>
      <c r="C435" s="157" t="s">
        <v>1167</v>
      </c>
      <c r="D435" s="21"/>
      <c r="E435" s="149" t="s">
        <v>1627</v>
      </c>
      <c r="F435" s="149" t="s">
        <v>1628</v>
      </c>
      <c r="G435" s="154" t="s">
        <v>1629</v>
      </c>
    </row>
    <row r="436" spans="1:7" ht="12.75">
      <c r="A436" s="158" t="s">
        <v>1457</v>
      </c>
      <c r="B436" s="157" t="s">
        <v>1459</v>
      </c>
      <c r="C436" s="157" t="s">
        <v>1458</v>
      </c>
      <c r="D436" s="21"/>
      <c r="E436" s="149" t="s">
        <v>180</v>
      </c>
      <c r="F436" s="149" t="s">
        <v>181</v>
      </c>
      <c r="G436" s="154" t="s">
        <v>683</v>
      </c>
    </row>
    <row r="437" spans="1:7" ht="12.75">
      <c r="A437" s="156" t="s">
        <v>1248</v>
      </c>
      <c r="B437" s="157" t="s">
        <v>1249</v>
      </c>
      <c r="C437" s="157" t="s">
        <v>1636</v>
      </c>
      <c r="D437" s="21"/>
      <c r="E437" s="149" t="s">
        <v>1630</v>
      </c>
      <c r="F437" s="149" t="s">
        <v>1631</v>
      </c>
      <c r="G437" s="154" t="s">
        <v>1632</v>
      </c>
    </row>
    <row r="438" spans="1:7" ht="12.75">
      <c r="A438" s="156" t="s">
        <v>704</v>
      </c>
      <c r="B438" s="157" t="s">
        <v>705</v>
      </c>
      <c r="C438" s="157" t="s">
        <v>706</v>
      </c>
      <c r="D438" s="21"/>
      <c r="E438" s="149" t="s">
        <v>1633</v>
      </c>
      <c r="F438" s="149" t="s">
        <v>1634</v>
      </c>
      <c r="G438" s="154" t="s">
        <v>1635</v>
      </c>
    </row>
    <row r="439" spans="1:7" ht="12.75">
      <c r="A439" s="156" t="s">
        <v>676</v>
      </c>
      <c r="B439" s="157" t="s">
        <v>677</v>
      </c>
      <c r="C439" s="157" t="s">
        <v>678</v>
      </c>
      <c r="D439" s="21"/>
      <c r="E439" s="149" t="s">
        <v>1248</v>
      </c>
      <c r="F439" s="149" t="s">
        <v>1636</v>
      </c>
      <c r="G439" s="154" t="s">
        <v>1249</v>
      </c>
    </row>
    <row r="440" spans="1:7" ht="12.75">
      <c r="A440" s="158" t="s">
        <v>1436</v>
      </c>
      <c r="B440" s="157" t="s">
        <v>1438</v>
      </c>
      <c r="C440" s="157" t="s">
        <v>1437</v>
      </c>
      <c r="D440" s="21"/>
      <c r="E440" s="149" t="s">
        <v>334</v>
      </c>
      <c r="F440" s="149" t="s">
        <v>335</v>
      </c>
      <c r="G440" s="154" t="s">
        <v>1221</v>
      </c>
    </row>
    <row r="441" spans="1:7" ht="12.75">
      <c r="A441" s="158" t="s">
        <v>1609</v>
      </c>
      <c r="B441" s="157" t="s">
        <v>1611</v>
      </c>
      <c r="C441" s="157" t="s">
        <v>1610</v>
      </c>
      <c r="D441" s="21"/>
      <c r="E441" s="149" t="s">
        <v>1637</v>
      </c>
      <c r="F441" s="149" t="s">
        <v>1638</v>
      </c>
      <c r="G441" s="154" t="s">
        <v>1639</v>
      </c>
    </row>
    <row r="442" spans="1:7" ht="12.75">
      <c r="A442" s="156" t="s">
        <v>1242</v>
      </c>
      <c r="B442" s="157" t="s">
        <v>1243</v>
      </c>
      <c r="C442" s="157" t="s">
        <v>1244</v>
      </c>
      <c r="D442" s="21"/>
      <c r="E442" s="149" t="s">
        <v>1640</v>
      </c>
      <c r="F442" s="149" t="s">
        <v>815</v>
      </c>
      <c r="G442" s="154" t="s">
        <v>1641</v>
      </c>
    </row>
    <row r="443" spans="1:7" ht="12.75">
      <c r="A443" s="156" t="s">
        <v>1498</v>
      </c>
      <c r="B443" s="157" t="s">
        <v>1500</v>
      </c>
      <c r="C443" s="157" t="s">
        <v>1499</v>
      </c>
      <c r="D443" s="21"/>
      <c r="E443" s="149" t="s">
        <v>1642</v>
      </c>
      <c r="F443" s="149" t="s">
        <v>821</v>
      </c>
      <c r="G443" s="154" t="s">
        <v>1643</v>
      </c>
    </row>
    <row r="444" spans="1:7" ht="12.75">
      <c r="A444" s="156" t="s">
        <v>911</v>
      </c>
      <c r="B444" s="157" t="s">
        <v>912</v>
      </c>
      <c r="C444" s="157" t="s">
        <v>913</v>
      </c>
      <c r="D444" s="21"/>
      <c r="E444" s="149" t="s">
        <v>1644</v>
      </c>
      <c r="F444" s="149" t="s">
        <v>1645</v>
      </c>
      <c r="G444" s="154" t="s">
        <v>1646</v>
      </c>
    </row>
    <row r="445" spans="1:7" ht="12.75">
      <c r="A445" s="156" t="s">
        <v>411</v>
      </c>
      <c r="B445" s="157" t="s">
        <v>412</v>
      </c>
      <c r="C445" s="157" t="s">
        <v>413</v>
      </c>
      <c r="D445" s="21"/>
      <c r="E445" s="149" t="s">
        <v>1033</v>
      </c>
      <c r="F445" s="149" t="s">
        <v>1035</v>
      </c>
      <c r="G445" s="154" t="s">
        <v>1034</v>
      </c>
    </row>
    <row r="446" spans="1:7" ht="12.75">
      <c r="A446" s="156" t="s">
        <v>1183</v>
      </c>
      <c r="B446" s="157" t="s">
        <v>1184</v>
      </c>
      <c r="C446" s="157" t="s">
        <v>1185</v>
      </c>
      <c r="D446" s="21"/>
      <c r="E446" s="149" t="s">
        <v>261</v>
      </c>
      <c r="F446" s="149" t="s">
        <v>262</v>
      </c>
      <c r="G446" s="154" t="s">
        <v>1017</v>
      </c>
    </row>
    <row r="447" spans="1:7" ht="12.75">
      <c r="A447" s="158" t="s">
        <v>1541</v>
      </c>
      <c r="B447" s="157" t="s">
        <v>1543</v>
      </c>
      <c r="C447" s="157" t="s">
        <v>1542</v>
      </c>
      <c r="D447" s="21"/>
      <c r="E447" s="149" t="s">
        <v>893</v>
      </c>
      <c r="F447" s="149" t="s">
        <v>895</v>
      </c>
      <c r="G447" s="154" t="s">
        <v>894</v>
      </c>
    </row>
    <row r="448" spans="1:7" ht="12.75">
      <c r="A448" s="156" t="s">
        <v>1265</v>
      </c>
      <c r="B448" s="157" t="s">
        <v>1266</v>
      </c>
      <c r="C448" s="157" t="s">
        <v>1267</v>
      </c>
      <c r="D448" s="21"/>
      <c r="E448" s="149" t="s">
        <v>247</v>
      </c>
      <c r="F448" s="149" t="s">
        <v>248</v>
      </c>
      <c r="G448" s="154" t="s">
        <v>910</v>
      </c>
    </row>
    <row r="449" spans="1:7" ht="12.75">
      <c r="A449" s="156" t="s">
        <v>873</v>
      </c>
      <c r="B449" s="157" t="s">
        <v>874</v>
      </c>
      <c r="C449" s="157" t="s">
        <v>875</v>
      </c>
      <c r="D449" s="21"/>
      <c r="E449" s="149" t="s">
        <v>1647</v>
      </c>
      <c r="F449" s="149" t="s">
        <v>1648</v>
      </c>
      <c r="G449" s="154" t="s">
        <v>1649</v>
      </c>
    </row>
    <row r="450" spans="1:7" ht="12.75">
      <c r="A450" s="156" t="s">
        <v>420</v>
      </c>
      <c r="B450" s="157" t="s">
        <v>421</v>
      </c>
      <c r="C450" s="157" t="s">
        <v>422</v>
      </c>
      <c r="D450" s="21"/>
      <c r="E450" s="149" t="s">
        <v>168</v>
      </c>
      <c r="F450" s="149" t="s">
        <v>169</v>
      </c>
      <c r="G450" s="154" t="s">
        <v>410</v>
      </c>
    </row>
    <row r="451" spans="1:7" ht="12.75">
      <c r="A451" s="156" t="s">
        <v>1087</v>
      </c>
      <c r="B451" s="157" t="s">
        <v>1088</v>
      </c>
      <c r="C451" s="157" t="s">
        <v>1089</v>
      </c>
      <c r="E451" s="150" t="s">
        <v>1650</v>
      </c>
      <c r="F451" s="150" t="s">
        <v>1651</v>
      </c>
      <c r="G451" s="154" t="s">
        <v>1652</v>
      </c>
    </row>
    <row r="452" spans="1:7" ht="12.75">
      <c r="A452" s="156" t="s">
        <v>725</v>
      </c>
      <c r="B452" s="157" t="s">
        <v>726</v>
      </c>
      <c r="C452" s="157" t="s">
        <v>441</v>
      </c>
      <c r="E452" s="150" t="s">
        <v>1653</v>
      </c>
      <c r="F452" s="150" t="s">
        <v>1654</v>
      </c>
      <c r="G452" s="154" t="s">
        <v>1655</v>
      </c>
    </row>
    <row r="453" spans="1:7" ht="12.75">
      <c r="A453" s="158" t="s">
        <v>1448</v>
      </c>
      <c r="B453" s="157" t="s">
        <v>1449</v>
      </c>
      <c r="C453" s="157" t="s">
        <v>1446</v>
      </c>
      <c r="E453" s="150" t="s">
        <v>208</v>
      </c>
      <c r="F453" s="150" t="s">
        <v>209</v>
      </c>
      <c r="G453" s="154" t="s">
        <v>605</v>
      </c>
    </row>
    <row r="454" spans="1:7" ht="12.75">
      <c r="A454" s="156" t="s">
        <v>757</v>
      </c>
      <c r="B454" s="157" t="s">
        <v>758</v>
      </c>
      <c r="C454" s="157" t="s">
        <v>759</v>
      </c>
      <c r="E454" s="150" t="s">
        <v>502</v>
      </c>
      <c r="F454" s="150" t="s">
        <v>504</v>
      </c>
      <c r="G454" s="154" t="s">
        <v>503</v>
      </c>
    </row>
    <row r="455" spans="1:7" ht="12.75">
      <c r="A455" s="156" t="s">
        <v>1271</v>
      </c>
      <c r="B455" s="157" t="s">
        <v>1272</v>
      </c>
      <c r="C455" s="157" t="s">
        <v>1273</v>
      </c>
      <c r="E455" s="150" t="s">
        <v>876</v>
      </c>
      <c r="F455" s="150" t="s">
        <v>878</v>
      </c>
      <c r="G455" s="154" t="s">
        <v>877</v>
      </c>
    </row>
    <row r="456" spans="1:7" ht="12.75">
      <c r="A456" s="156" t="s">
        <v>1126</v>
      </c>
      <c r="B456" s="157" t="s">
        <v>1127</v>
      </c>
      <c r="C456" s="157" t="s">
        <v>1128</v>
      </c>
      <c r="E456" s="150" t="s">
        <v>1159</v>
      </c>
      <c r="F456" s="150" t="s">
        <v>1656</v>
      </c>
      <c r="G456" s="154" t="s">
        <v>1657</v>
      </c>
    </row>
    <row r="457" spans="1:7" ht="12.75">
      <c r="A457" s="156" t="s">
        <v>1582</v>
      </c>
      <c r="B457" s="157" t="s">
        <v>1584</v>
      </c>
      <c r="C457" s="157" t="s">
        <v>1583</v>
      </c>
      <c r="E457" s="150" t="s">
        <v>1262</v>
      </c>
      <c r="F457" s="150" t="s">
        <v>1264</v>
      </c>
      <c r="G457" s="154" t="s">
        <v>1263</v>
      </c>
    </row>
    <row r="458" spans="1:7" ht="12.75">
      <c r="A458" s="156" t="s">
        <v>1274</v>
      </c>
      <c r="B458" s="157" t="s">
        <v>1275</v>
      </c>
      <c r="C458" s="157" t="s">
        <v>570</v>
      </c>
      <c r="E458" s="150" t="s">
        <v>164</v>
      </c>
      <c r="F458" s="150" t="s">
        <v>165</v>
      </c>
      <c r="G458" s="154" t="s">
        <v>639</v>
      </c>
    </row>
    <row r="459" spans="1:7" ht="12.75">
      <c r="A459" s="156" t="s">
        <v>1171</v>
      </c>
      <c r="B459" s="157" t="s">
        <v>1518</v>
      </c>
      <c r="C459" s="157" t="s">
        <v>1517</v>
      </c>
      <c r="E459" s="150" t="s">
        <v>1268</v>
      </c>
      <c r="F459" s="150" t="s">
        <v>1270</v>
      </c>
      <c r="G459" s="154" t="s">
        <v>1269</v>
      </c>
    </row>
    <row r="460" spans="1:7" ht="12.75">
      <c r="A460" s="158" t="s">
        <v>1669</v>
      </c>
      <c r="B460" s="157" t="s">
        <v>1671</v>
      </c>
      <c r="C460" s="157" t="s">
        <v>1670</v>
      </c>
      <c r="E460" s="150" t="s">
        <v>730</v>
      </c>
      <c r="F460" s="150" t="s">
        <v>731</v>
      </c>
      <c r="G460" s="154" t="s">
        <v>640</v>
      </c>
    </row>
    <row r="461" spans="1:7" ht="12.75">
      <c r="A461" s="156" t="s">
        <v>424</v>
      </c>
      <c r="B461" s="157" t="s">
        <v>425</v>
      </c>
      <c r="C461" s="157" t="s">
        <v>426</v>
      </c>
      <c r="E461" s="150" t="s">
        <v>1113</v>
      </c>
      <c r="F461" s="150" t="s">
        <v>1115</v>
      </c>
      <c r="G461" s="154" t="s">
        <v>1114</v>
      </c>
    </row>
    <row r="462" spans="1:7" ht="12.75">
      <c r="A462" s="158" t="s">
        <v>1576</v>
      </c>
      <c r="B462" s="157" t="s">
        <v>1578</v>
      </c>
      <c r="C462" s="157" t="s">
        <v>1577</v>
      </c>
      <c r="E462" s="150" t="s">
        <v>1658</v>
      </c>
      <c r="F462" s="150" t="s">
        <v>1115</v>
      </c>
      <c r="G462" s="154" t="s">
        <v>1205</v>
      </c>
    </row>
    <row r="463" spans="1:7" ht="12.75">
      <c r="A463" s="156" t="s">
        <v>1665</v>
      </c>
      <c r="B463" s="157" t="s">
        <v>1279</v>
      </c>
      <c r="C463" s="157" t="s">
        <v>580</v>
      </c>
      <c r="E463" s="150" t="s">
        <v>1659</v>
      </c>
      <c r="F463" s="150" t="s">
        <v>1660</v>
      </c>
      <c r="G463" s="154" t="s">
        <v>1661</v>
      </c>
    </row>
    <row r="464" spans="1:7" ht="12.75">
      <c r="A464" s="158" t="s">
        <v>941</v>
      </c>
      <c r="B464" s="157" t="s">
        <v>942</v>
      </c>
      <c r="C464" s="157" t="s">
        <v>943</v>
      </c>
      <c r="E464" s="150" t="s">
        <v>1662</v>
      </c>
      <c r="F464" s="150" t="s">
        <v>1663</v>
      </c>
      <c r="G464" s="154" t="s">
        <v>1664</v>
      </c>
    </row>
    <row r="465" spans="1:7" ht="12.75">
      <c r="A465" s="156" t="s">
        <v>1574</v>
      </c>
      <c r="B465" s="157" t="s">
        <v>1575</v>
      </c>
      <c r="C465" s="157" t="s">
        <v>1232</v>
      </c>
      <c r="E465" s="150" t="s">
        <v>568</v>
      </c>
      <c r="F465" s="150" t="s">
        <v>570</v>
      </c>
      <c r="G465" s="154" t="s">
        <v>569</v>
      </c>
    </row>
    <row r="466" spans="1:7" ht="12.75">
      <c r="A466" s="156" t="s">
        <v>1212</v>
      </c>
      <c r="B466" s="157" t="s">
        <v>1213</v>
      </c>
      <c r="C466" s="157" t="s">
        <v>1214</v>
      </c>
      <c r="E466" s="150" t="s">
        <v>1274</v>
      </c>
      <c r="F466" s="150" t="s">
        <v>570</v>
      </c>
      <c r="G466" s="154" t="s">
        <v>1275</v>
      </c>
    </row>
    <row r="467" spans="1:7" ht="12.75">
      <c r="A467" s="156" t="s">
        <v>732</v>
      </c>
      <c r="B467" s="157" t="s">
        <v>733</v>
      </c>
      <c r="C467" s="157" t="s">
        <v>734</v>
      </c>
      <c r="E467" s="150" t="s">
        <v>540</v>
      </c>
      <c r="F467" s="150" t="s">
        <v>542</v>
      </c>
      <c r="G467" s="154" t="s">
        <v>541</v>
      </c>
    </row>
    <row r="468" spans="1:7" ht="12.75">
      <c r="A468" s="156" t="s">
        <v>930</v>
      </c>
      <c r="B468" s="157" t="s">
        <v>931</v>
      </c>
      <c r="C468" s="157" t="s">
        <v>1421</v>
      </c>
      <c r="E468" s="150" t="s">
        <v>1276</v>
      </c>
      <c r="F468" s="150" t="s">
        <v>1278</v>
      </c>
      <c r="G468" s="154" t="s">
        <v>1277</v>
      </c>
    </row>
    <row r="469" spans="1:7" ht="12.75">
      <c r="A469" s="158" t="s">
        <v>1486</v>
      </c>
      <c r="B469" s="157" t="s">
        <v>1488</v>
      </c>
      <c r="C469" s="157" t="s">
        <v>1487</v>
      </c>
      <c r="E469" s="150" t="s">
        <v>257</v>
      </c>
      <c r="F469" s="150" t="s">
        <v>258</v>
      </c>
      <c r="G469" s="154" t="s">
        <v>1013</v>
      </c>
    </row>
    <row r="470" spans="1:7" ht="12.75">
      <c r="A470" s="156" t="s">
        <v>1501</v>
      </c>
      <c r="B470" s="157" t="s">
        <v>1503</v>
      </c>
      <c r="C470" s="157" t="s">
        <v>1502</v>
      </c>
      <c r="E470" s="150" t="s">
        <v>263</v>
      </c>
      <c r="F470" s="150" t="s">
        <v>264</v>
      </c>
      <c r="G470" s="154" t="s">
        <v>1021</v>
      </c>
    </row>
    <row r="471" spans="1:7" ht="12.75">
      <c r="A471" s="156" t="s">
        <v>1283</v>
      </c>
      <c r="B471" s="157" t="s">
        <v>1284</v>
      </c>
      <c r="C471" s="157" t="s">
        <v>1285</v>
      </c>
      <c r="E471" s="150" t="s">
        <v>578</v>
      </c>
      <c r="F471" s="150" t="s">
        <v>580</v>
      </c>
      <c r="G471" s="154" t="s">
        <v>579</v>
      </c>
    </row>
    <row r="472" spans="1:7" ht="12.75">
      <c r="A472" s="156" t="s">
        <v>1280</v>
      </c>
      <c r="B472" s="157" t="s">
        <v>1281</v>
      </c>
      <c r="C472" s="157" t="s">
        <v>1282</v>
      </c>
      <c r="E472" s="150" t="s">
        <v>1665</v>
      </c>
      <c r="F472" s="150" t="s">
        <v>580</v>
      </c>
      <c r="G472" s="154" t="s">
        <v>1279</v>
      </c>
    </row>
    <row r="473" spans="1:7" ht="12.75">
      <c r="A473" s="156" t="s">
        <v>1081</v>
      </c>
      <c r="B473" s="157" t="s">
        <v>1082</v>
      </c>
      <c r="C473" s="157" t="s">
        <v>1083</v>
      </c>
      <c r="E473" s="150" t="s">
        <v>1280</v>
      </c>
      <c r="F473" s="150" t="s">
        <v>1282</v>
      </c>
      <c r="G473" s="154" t="s">
        <v>1281</v>
      </c>
    </row>
    <row r="474" spans="1:7" ht="12.75">
      <c r="A474" s="156" t="s">
        <v>1118</v>
      </c>
      <c r="B474" s="157" t="s">
        <v>1119</v>
      </c>
      <c r="C474" s="157" t="s">
        <v>1120</v>
      </c>
      <c r="E474" s="150" t="s">
        <v>1156</v>
      </c>
      <c r="F474" s="150" t="s">
        <v>1158</v>
      </c>
      <c r="G474" s="154" t="s">
        <v>1157</v>
      </c>
    </row>
    <row r="475" spans="1:7" ht="12.75">
      <c r="A475" s="158" t="s">
        <v>1534</v>
      </c>
      <c r="B475" s="157" t="s">
        <v>1536</v>
      </c>
      <c r="C475" s="157" t="s">
        <v>1535</v>
      </c>
      <c r="E475" s="150" t="s">
        <v>1283</v>
      </c>
      <c r="F475" s="150" t="s">
        <v>1285</v>
      </c>
      <c r="G475" s="154" t="s">
        <v>1284</v>
      </c>
    </row>
    <row r="476" spans="1:7" ht="12.75">
      <c r="A476" s="156" t="s">
        <v>1286</v>
      </c>
      <c r="B476" s="157" t="s">
        <v>1287</v>
      </c>
      <c r="C476" s="157" t="s">
        <v>1288</v>
      </c>
      <c r="E476" s="150" t="s">
        <v>1159</v>
      </c>
      <c r="F476" s="150" t="s">
        <v>1161</v>
      </c>
      <c r="G476" s="154" t="s">
        <v>1160</v>
      </c>
    </row>
    <row r="477" spans="1:7" ht="12.75">
      <c r="A477" s="156" t="s">
        <v>712</v>
      </c>
      <c r="B477" s="157" t="s">
        <v>713</v>
      </c>
      <c r="C477" s="157" t="s">
        <v>714</v>
      </c>
      <c r="E477" s="150" t="s">
        <v>1271</v>
      </c>
      <c r="F477" s="150" t="s">
        <v>1273</v>
      </c>
      <c r="G477" s="154" t="s">
        <v>1272</v>
      </c>
    </row>
    <row r="478" spans="1:7" ht="12.75">
      <c r="A478" s="158" t="s">
        <v>798</v>
      </c>
      <c r="B478" s="157" t="s">
        <v>799</v>
      </c>
      <c r="C478" s="157" t="s">
        <v>800</v>
      </c>
      <c r="E478" s="150" t="s">
        <v>1666</v>
      </c>
      <c r="F478" s="150" t="s">
        <v>1667</v>
      </c>
      <c r="G478" s="154" t="s">
        <v>1668</v>
      </c>
    </row>
    <row r="479" spans="1:7" ht="12.75">
      <c r="A479" s="156" t="s">
        <v>1217</v>
      </c>
      <c r="B479" s="157" t="s">
        <v>1218</v>
      </c>
      <c r="C479" s="157" t="s">
        <v>1219</v>
      </c>
      <c r="E479" s="150" t="s">
        <v>455</v>
      </c>
      <c r="F479" s="150" t="s">
        <v>457</v>
      </c>
      <c r="G479" s="154" t="s">
        <v>456</v>
      </c>
    </row>
    <row r="480" spans="1:7" ht="12.75">
      <c r="A480" s="156" t="s">
        <v>1276</v>
      </c>
      <c r="B480" s="157" t="s">
        <v>1277</v>
      </c>
      <c r="C480" s="157" t="s">
        <v>1278</v>
      </c>
      <c r="E480" s="150" t="s">
        <v>1116</v>
      </c>
      <c r="F480" s="150" t="s">
        <v>457</v>
      </c>
      <c r="G480" s="154" t="s">
        <v>1117</v>
      </c>
    </row>
    <row r="481" spans="1:7" ht="12.75">
      <c r="A481" s="156" t="s">
        <v>1137</v>
      </c>
      <c r="B481" s="157" t="s">
        <v>1138</v>
      </c>
      <c r="C481" s="157" t="s">
        <v>1139</v>
      </c>
      <c r="E481" s="150" t="s">
        <v>273</v>
      </c>
      <c r="F481" s="150" t="s">
        <v>1145</v>
      </c>
      <c r="G481" s="154" t="s">
        <v>1144</v>
      </c>
    </row>
    <row r="482" spans="1:7" ht="12.75">
      <c r="A482" s="156" t="s">
        <v>1236</v>
      </c>
      <c r="B482" s="157" t="s">
        <v>1237</v>
      </c>
      <c r="C482" s="157" t="s">
        <v>1238</v>
      </c>
      <c r="E482" s="150" t="s">
        <v>641</v>
      </c>
      <c r="F482" s="150" t="s">
        <v>643</v>
      </c>
      <c r="G482" s="154" t="s">
        <v>642</v>
      </c>
    </row>
    <row r="483" spans="1:7" ht="12.75">
      <c r="A483" s="156" t="s">
        <v>631</v>
      </c>
      <c r="B483" s="157" t="s">
        <v>632</v>
      </c>
      <c r="C483" s="157" t="s">
        <v>633</v>
      </c>
      <c r="E483" s="150" t="s">
        <v>356</v>
      </c>
      <c r="F483" s="150" t="s">
        <v>357</v>
      </c>
      <c r="G483" s="154" t="s">
        <v>1227</v>
      </c>
    </row>
    <row r="484" spans="1:7" ht="12.75">
      <c r="A484" s="156" t="s">
        <v>437</v>
      </c>
      <c r="B484" s="157" t="s">
        <v>438</v>
      </c>
      <c r="C484" s="157" t="s">
        <v>439</v>
      </c>
      <c r="E484" s="150" t="s">
        <v>1194</v>
      </c>
      <c r="F484" s="150" t="s">
        <v>1196</v>
      </c>
      <c r="G484" s="154" t="s">
        <v>1195</v>
      </c>
    </row>
    <row r="485" spans="1:7" ht="12.75">
      <c r="A485" s="156" t="s">
        <v>1637</v>
      </c>
      <c r="B485" s="157" t="s">
        <v>1639</v>
      </c>
      <c r="C485" s="157" t="s">
        <v>1638</v>
      </c>
      <c r="E485" s="150" t="s">
        <v>195</v>
      </c>
      <c r="F485" s="150" t="s">
        <v>196</v>
      </c>
      <c r="G485" s="154" t="s">
        <v>484</v>
      </c>
    </row>
    <row r="486" spans="1:7" ht="12.75">
      <c r="A486" s="156" t="s">
        <v>1640</v>
      </c>
      <c r="B486" s="157" t="s">
        <v>1641</v>
      </c>
      <c r="C486" s="157" t="s">
        <v>815</v>
      </c>
      <c r="E486" s="150" t="s">
        <v>760</v>
      </c>
      <c r="F486" s="150" t="s">
        <v>762</v>
      </c>
      <c r="G486" s="154" t="s">
        <v>761</v>
      </c>
    </row>
    <row r="487" spans="1:7" ht="12.75">
      <c r="A487" s="156" t="s">
        <v>1642</v>
      </c>
      <c r="B487" s="157" t="s">
        <v>1643</v>
      </c>
      <c r="C487" s="157" t="s">
        <v>821</v>
      </c>
      <c r="E487" s="150" t="s">
        <v>1286</v>
      </c>
      <c r="F487" s="150" t="s">
        <v>1288</v>
      </c>
      <c r="G487" s="154" t="s">
        <v>1287</v>
      </c>
    </row>
    <row r="488" spans="1:7" ht="12.75">
      <c r="A488" s="156" t="s">
        <v>1250</v>
      </c>
      <c r="B488" s="157" t="s">
        <v>1251</v>
      </c>
      <c r="C488" s="157" t="s">
        <v>1252</v>
      </c>
      <c r="E488" s="150" t="s">
        <v>1669</v>
      </c>
      <c r="F488" s="150" t="s">
        <v>1670</v>
      </c>
      <c r="G488" s="154" t="s">
        <v>1671</v>
      </c>
    </row>
    <row r="489" spans="1:7" ht="12.75">
      <c r="A489" s="156" t="s">
        <v>887</v>
      </c>
      <c r="B489" s="157" t="s">
        <v>888</v>
      </c>
      <c r="C489" s="157" t="s">
        <v>889</v>
      </c>
      <c r="E489" s="150" t="s">
        <v>622</v>
      </c>
      <c r="F489" s="150" t="s">
        <v>627</v>
      </c>
      <c r="G489" s="154" t="s">
        <v>623</v>
      </c>
    </row>
    <row r="490" spans="1:7" ht="12.75">
      <c r="A490" s="156" t="s">
        <v>1259</v>
      </c>
      <c r="B490" s="157" t="s">
        <v>1260</v>
      </c>
      <c r="C490" s="157" t="s">
        <v>1261</v>
      </c>
      <c r="E490" s="150" t="s">
        <v>559</v>
      </c>
      <c r="F490" s="150" t="s">
        <v>561</v>
      </c>
      <c r="G490" s="154" t="s">
        <v>560</v>
      </c>
    </row>
    <row r="491" spans="1:7" ht="12.75">
      <c r="A491" s="156" t="s">
        <v>998</v>
      </c>
      <c r="B491" s="157" t="s">
        <v>999</v>
      </c>
      <c r="C491" s="157" t="s">
        <v>1000</v>
      </c>
      <c r="E491" s="150" t="s">
        <v>1265</v>
      </c>
      <c r="F491" s="150" t="s">
        <v>1267</v>
      </c>
      <c r="G491" s="154" t="s">
        <v>1266</v>
      </c>
    </row>
    <row r="492" spans="1:7" ht="12.75">
      <c r="A492" s="156" t="s">
        <v>1352</v>
      </c>
      <c r="B492" s="157" t="s">
        <v>597</v>
      </c>
      <c r="C492" s="157" t="s">
        <v>598</v>
      </c>
      <c r="E492" s="150" t="s">
        <v>315</v>
      </c>
      <c r="F492" s="150" t="s">
        <v>316</v>
      </c>
      <c r="G492" s="154" t="s">
        <v>1216</v>
      </c>
    </row>
    <row r="493" spans="1:7" ht="12.75">
      <c r="A493" s="156" t="s">
        <v>608</v>
      </c>
      <c r="B493" s="157" t="s">
        <v>609</v>
      </c>
      <c r="C493" s="157" t="s">
        <v>610</v>
      </c>
      <c r="E493" s="150" t="s">
        <v>303</v>
      </c>
      <c r="F493" s="150" t="s">
        <v>1202</v>
      </c>
      <c r="G493" s="154" t="s">
        <v>1201</v>
      </c>
    </row>
    <row r="494" spans="1:7" ht="12.75">
      <c r="A494" s="156" t="s">
        <v>659</v>
      </c>
      <c r="B494" s="157" t="s">
        <v>660</v>
      </c>
      <c r="C494" s="157" t="s">
        <v>661</v>
      </c>
      <c r="E494" s="150" t="s">
        <v>1672</v>
      </c>
      <c r="F494" s="150" t="s">
        <v>1673</v>
      </c>
      <c r="G494" s="154" t="s">
        <v>1674</v>
      </c>
    </row>
    <row r="495" spans="1:7" ht="12.75">
      <c r="A495" s="158" t="s">
        <v>1381</v>
      </c>
      <c r="B495" s="157" t="s">
        <v>1383</v>
      </c>
      <c r="C495" s="157" t="s">
        <v>1382</v>
      </c>
      <c r="E495" s="150" t="s">
        <v>1058</v>
      </c>
      <c r="F495" s="150" t="s">
        <v>1060</v>
      </c>
      <c r="G495" s="154" t="s">
        <v>1059</v>
      </c>
    </row>
    <row r="496" spans="1:7" ht="12.75">
      <c r="A496" s="158" t="s">
        <v>1647</v>
      </c>
      <c r="B496" s="157" t="s">
        <v>1649</v>
      </c>
      <c r="C496" s="157" t="s">
        <v>1648</v>
      </c>
      <c r="E496" s="150" t="s">
        <v>387</v>
      </c>
      <c r="F496" s="150" t="s">
        <v>388</v>
      </c>
      <c r="G496" s="154" t="s">
        <v>1245</v>
      </c>
    </row>
    <row r="497" spans="1:7" ht="12.75">
      <c r="A497" s="158" t="s">
        <v>1460</v>
      </c>
      <c r="B497" s="157" t="s">
        <v>1462</v>
      </c>
      <c r="C497" s="157" t="s">
        <v>1461</v>
      </c>
      <c r="E497" s="150" t="s">
        <v>1675</v>
      </c>
      <c r="F497" s="150" t="s">
        <v>587</v>
      </c>
      <c r="G497" s="154" t="s">
        <v>586</v>
      </c>
    </row>
    <row r="498" spans="1:7" ht="12.75">
      <c r="A498" s="156" t="s">
        <v>1325</v>
      </c>
      <c r="B498" s="157" t="s">
        <v>428</v>
      </c>
      <c r="C498" s="157" t="s">
        <v>429</v>
      </c>
      <c r="E498" s="150" t="s">
        <v>1676</v>
      </c>
      <c r="F498" s="150" t="s">
        <v>1677</v>
      </c>
      <c r="G498" s="154" t="s">
        <v>1678</v>
      </c>
    </row>
    <row r="499" spans="1:7" ht="12.75">
      <c r="A499" s="156" t="s">
        <v>1268</v>
      </c>
      <c r="B499" s="157" t="s">
        <v>1269</v>
      </c>
      <c r="C499" s="157" t="s">
        <v>1270</v>
      </c>
      <c r="E499" s="150" t="s">
        <v>1253</v>
      </c>
      <c r="F499" s="150" t="s">
        <v>1255</v>
      </c>
      <c r="G499" s="154" t="s">
        <v>1254</v>
      </c>
    </row>
    <row r="500" spans="1:7" ht="12.75">
      <c r="A500" s="156" t="s">
        <v>1239</v>
      </c>
      <c r="B500" s="157" t="s">
        <v>1240</v>
      </c>
      <c r="C500" s="157" t="s">
        <v>1241</v>
      </c>
      <c r="E500" s="150" t="s">
        <v>391</v>
      </c>
      <c r="F500" s="150" t="s">
        <v>392</v>
      </c>
      <c r="G500" s="154" t="s">
        <v>1247</v>
      </c>
    </row>
    <row r="501" spans="1:7" ht="12.75">
      <c r="A501" s="159" t="s">
        <v>1326</v>
      </c>
      <c r="B501" s="157" t="s">
        <v>448</v>
      </c>
      <c r="C501" s="157" t="s">
        <v>449</v>
      </c>
      <c r="E501" s="150" t="s">
        <v>1679</v>
      </c>
      <c r="F501" s="150" t="s">
        <v>1680</v>
      </c>
      <c r="G501" s="154" t="s">
        <v>1681</v>
      </c>
    </row>
    <row r="502" spans="1:7" ht="12.75">
      <c r="A502" s="156" t="s">
        <v>1036</v>
      </c>
      <c r="B502" s="157" t="s">
        <v>1037</v>
      </c>
      <c r="C502" s="157" t="s">
        <v>1038</v>
      </c>
      <c r="E502" s="150" t="s">
        <v>314</v>
      </c>
      <c r="F502" s="150" t="s">
        <v>1211</v>
      </c>
      <c r="G502" s="154" t="s">
        <v>1210</v>
      </c>
    </row>
    <row r="503" spans="1:7" ht="12.75">
      <c r="A503" s="158" t="s">
        <v>1365</v>
      </c>
      <c r="B503" s="157" t="s">
        <v>1367</v>
      </c>
      <c r="C503" s="157" t="s">
        <v>1366</v>
      </c>
      <c r="E503" s="150" t="s">
        <v>177</v>
      </c>
      <c r="F503" s="150" t="s">
        <v>174</v>
      </c>
      <c r="G503" s="154" t="s">
        <v>675</v>
      </c>
    </row>
    <row r="504" spans="1:7" ht="12.75">
      <c r="A504" s="159" t="s">
        <v>1177</v>
      </c>
      <c r="B504" s="157" t="s">
        <v>1178</v>
      </c>
      <c r="C504" s="157" t="s">
        <v>1179</v>
      </c>
      <c r="E504" s="150" t="s">
        <v>173</v>
      </c>
      <c r="F504" s="150" t="s">
        <v>174</v>
      </c>
      <c r="G504" s="154" t="s">
        <v>695</v>
      </c>
    </row>
    <row r="505" spans="1:7" ht="12.75">
      <c r="A505" s="158" t="s">
        <v>1229</v>
      </c>
      <c r="B505" s="157" t="s">
        <v>1230</v>
      </c>
      <c r="C505" s="157" t="s">
        <v>1231</v>
      </c>
      <c r="E505" s="150" t="s">
        <v>679</v>
      </c>
      <c r="F505" s="150" t="s">
        <v>178</v>
      </c>
      <c r="G505" s="154" t="s">
        <v>680</v>
      </c>
    </row>
    <row r="506" spans="1:7" ht="12.75">
      <c r="A506" s="158" t="s">
        <v>1072</v>
      </c>
      <c r="B506" s="157" t="s">
        <v>1073</v>
      </c>
      <c r="C506" s="157" t="s">
        <v>1074</v>
      </c>
      <c r="E506" s="150" t="s">
        <v>1682</v>
      </c>
      <c r="F506" s="150" t="s">
        <v>1683</v>
      </c>
      <c r="G506" s="154" t="s">
        <v>1684</v>
      </c>
    </row>
    <row r="507" spans="1:7" ht="12.75">
      <c r="A507" s="158" t="s">
        <v>1650</v>
      </c>
      <c r="B507" s="157" t="s">
        <v>1652</v>
      </c>
      <c r="C507" s="157" t="s">
        <v>1651</v>
      </c>
      <c r="E507" s="150" t="s">
        <v>1052</v>
      </c>
      <c r="F507" s="150" t="s">
        <v>1054</v>
      </c>
      <c r="G507" s="154" t="s">
        <v>1053</v>
      </c>
    </row>
    <row r="508" spans="1:7" ht="12.75">
      <c r="A508" s="158" t="s">
        <v>1538</v>
      </c>
      <c r="B508" s="157" t="s">
        <v>1540</v>
      </c>
      <c r="C508" s="157" t="s">
        <v>1539</v>
      </c>
      <c r="E508" s="150" t="s">
        <v>1055</v>
      </c>
      <c r="F508" s="150" t="s">
        <v>1054</v>
      </c>
      <c r="G508" s="154" t="s">
        <v>1685</v>
      </c>
    </row>
    <row r="509" spans="1:7" ht="12.75">
      <c r="A509" s="162" t="s">
        <v>1439</v>
      </c>
      <c r="B509" s="157" t="s">
        <v>1441</v>
      </c>
      <c r="C509" s="157" t="s">
        <v>1440</v>
      </c>
      <c r="E509" s="150" t="s">
        <v>364</v>
      </c>
      <c r="F509" s="150" t="s">
        <v>365</v>
      </c>
      <c r="G509" s="154" t="s">
        <v>1228</v>
      </c>
    </row>
    <row r="510" spans="1:7" ht="12.75">
      <c r="A510" s="158" t="s">
        <v>458</v>
      </c>
      <c r="B510" s="157" t="s">
        <v>459</v>
      </c>
      <c r="C510" s="157" t="s">
        <v>460</v>
      </c>
      <c r="E510" s="150" t="s">
        <v>520</v>
      </c>
      <c r="F510" s="150" t="s">
        <v>522</v>
      </c>
      <c r="G510" s="154" t="s">
        <v>521</v>
      </c>
    </row>
    <row r="511" spans="1:7" ht="12.75">
      <c r="A511" s="158" t="s">
        <v>1547</v>
      </c>
      <c r="B511" s="157" t="s">
        <v>1549</v>
      </c>
      <c r="C511" s="157" t="s">
        <v>1548</v>
      </c>
      <c r="E511" s="150" t="s">
        <v>389</v>
      </c>
      <c r="F511" s="150" t="s">
        <v>390</v>
      </c>
      <c r="G511" s="154" t="s">
        <v>1246</v>
      </c>
    </row>
    <row r="512" spans="1:7" ht="12.75">
      <c r="A512" s="150"/>
      <c r="B512" s="150"/>
      <c r="C512" s="150"/>
      <c r="D512" s="148"/>
      <c r="E512" s="150"/>
      <c r="F512" s="150"/>
      <c r="G512" s="154"/>
    </row>
    <row r="513" spans="1:7" ht="12.75">
      <c r="A513" s="150"/>
      <c r="B513" s="150"/>
      <c r="C513" s="150"/>
      <c r="D513" s="148"/>
      <c r="E513" s="150"/>
      <c r="F513" s="150"/>
      <c r="G513" s="154"/>
    </row>
    <row r="514" spans="1:7" ht="12.75">
      <c r="A514" s="150"/>
      <c r="B514" s="150"/>
      <c r="C514" s="150"/>
      <c r="D514" s="148"/>
      <c r="E514" s="150"/>
      <c r="F514" s="150"/>
      <c r="G514" s="154"/>
    </row>
    <row r="515" spans="1:7" ht="12.75">
      <c r="A515" s="150"/>
      <c r="B515" s="150"/>
      <c r="C515" s="150"/>
      <c r="D515" s="148"/>
      <c r="E515" s="150"/>
      <c r="F515" s="150"/>
      <c r="G515" s="154"/>
    </row>
    <row r="516" spans="1:7" ht="12.75">
      <c r="A516" s="150"/>
      <c r="B516" s="150"/>
      <c r="C516" s="150"/>
      <c r="D516" s="148"/>
      <c r="E516" s="150"/>
      <c r="F516" s="150"/>
      <c r="G516" s="154"/>
    </row>
    <row r="517" spans="1:7" ht="12.75">
      <c r="A517" s="150"/>
      <c r="B517" s="150"/>
      <c r="C517" s="150"/>
      <c r="D517" s="148"/>
      <c r="E517" s="150"/>
      <c r="F517" s="150"/>
      <c r="G517" s="154"/>
    </row>
    <row r="518" spans="1:7" ht="12.75">
      <c r="A518" s="150"/>
      <c r="B518" s="150"/>
      <c r="C518" s="150"/>
      <c r="D518" s="148"/>
      <c r="E518" s="150"/>
      <c r="F518" s="150"/>
      <c r="G518" s="154"/>
    </row>
    <row r="519" spans="1:7" ht="12.75">
      <c r="A519" s="150"/>
      <c r="B519" s="150"/>
      <c r="C519" s="150"/>
      <c r="D519" s="148"/>
      <c r="E519" s="150"/>
      <c r="F519" s="150"/>
      <c r="G519" s="154"/>
    </row>
    <row r="520" spans="1:7" ht="12.75">
      <c r="A520" s="150"/>
      <c r="B520" s="150"/>
      <c r="C520" s="150"/>
      <c r="D520" s="148"/>
      <c r="E520" s="150"/>
      <c r="F520" s="150"/>
      <c r="G520" s="154"/>
    </row>
    <row r="521" spans="1:7" ht="12.75">
      <c r="A521" s="150"/>
      <c r="B521" s="150"/>
      <c r="C521" s="150"/>
      <c r="D521" s="148"/>
      <c r="E521" s="150"/>
      <c r="F521" s="150"/>
      <c r="G521" s="154"/>
    </row>
    <row r="522" spans="1:7" ht="12.75">
      <c r="A522" s="150"/>
      <c r="B522" s="150"/>
      <c r="C522" s="150"/>
      <c r="D522" s="148"/>
      <c r="E522" s="150"/>
      <c r="F522" s="150"/>
      <c r="G522" s="154"/>
    </row>
    <row r="523" spans="1:7" ht="12.75">
      <c r="A523" s="150"/>
      <c r="B523" s="150"/>
      <c r="C523" s="150"/>
      <c r="D523" s="148"/>
      <c r="E523" s="150"/>
      <c r="F523" s="150"/>
      <c r="G523" s="154"/>
    </row>
    <row r="524" spans="1:7" ht="12.75">
      <c r="A524" s="150"/>
      <c r="B524" s="150"/>
      <c r="C524" s="150"/>
      <c r="D524" s="148"/>
      <c r="E524" s="150"/>
      <c r="F524" s="150"/>
      <c r="G524" s="154"/>
    </row>
    <row r="525" spans="1:7" ht="12.75">
      <c r="A525" s="150"/>
      <c r="B525" s="150"/>
      <c r="C525" s="150"/>
      <c r="D525" s="148"/>
      <c r="E525" s="150"/>
      <c r="F525" s="150"/>
      <c r="G525" s="154"/>
    </row>
    <row r="526" spans="1:7" ht="12.75">
      <c r="A526" s="150"/>
      <c r="B526" s="150"/>
      <c r="C526" s="150"/>
      <c r="D526" s="148"/>
      <c r="E526" s="150"/>
      <c r="F526" s="150"/>
      <c r="G526" s="154"/>
    </row>
    <row r="527" spans="1:7" ht="12.75">
      <c r="A527" s="150"/>
      <c r="B527" s="150"/>
      <c r="C527" s="150"/>
      <c r="D527" s="148"/>
      <c r="E527" s="150"/>
      <c r="F527" s="150"/>
      <c r="G527" s="154"/>
    </row>
    <row r="528" spans="1:7" ht="12.75">
      <c r="A528" s="150"/>
      <c r="B528" s="150"/>
      <c r="C528" s="150"/>
      <c r="D528" s="148"/>
      <c r="E528" s="150"/>
      <c r="F528" s="150"/>
      <c r="G528" s="154"/>
    </row>
    <row r="529" spans="1:7" ht="12.75">
      <c r="A529" s="150"/>
      <c r="B529" s="150"/>
      <c r="C529" s="150"/>
      <c r="D529" s="148"/>
      <c r="E529" s="150"/>
      <c r="F529" s="150"/>
      <c r="G529" s="154"/>
    </row>
    <row r="530" spans="1:7" ht="12.75">
      <c r="A530" s="150"/>
      <c r="B530" s="150"/>
      <c r="C530" s="150"/>
      <c r="D530" s="148"/>
      <c r="E530" s="150"/>
      <c r="F530" s="150"/>
      <c r="G530" s="154"/>
    </row>
    <row r="531" spans="1:7" ht="12.75">
      <c r="A531" s="150"/>
      <c r="B531" s="150"/>
      <c r="C531" s="150"/>
      <c r="D531" s="148"/>
      <c r="E531" s="150"/>
      <c r="F531" s="150"/>
      <c r="G531" s="154"/>
    </row>
    <row r="532" spans="1:7" ht="12.75">
      <c r="A532" s="150"/>
      <c r="B532" s="150"/>
      <c r="C532" s="150"/>
      <c r="D532" s="148"/>
      <c r="E532" s="150"/>
      <c r="F532" s="150"/>
      <c r="G532" s="154"/>
    </row>
    <row r="533" spans="1:7" ht="12.75">
      <c r="A533" s="150"/>
      <c r="B533" s="150"/>
      <c r="C533" s="150"/>
      <c r="D533" s="148"/>
      <c r="E533" s="150"/>
      <c r="F533" s="150"/>
      <c r="G533" s="154"/>
    </row>
    <row r="534" spans="1:7" ht="12.75">
      <c r="A534" s="150"/>
      <c r="B534" s="150"/>
      <c r="C534" s="150"/>
      <c r="D534" s="148"/>
      <c r="E534" s="150"/>
      <c r="F534" s="150"/>
      <c r="G534" s="154"/>
    </row>
    <row r="535" spans="1:7" ht="12.75">
      <c r="A535" s="150"/>
      <c r="B535" s="150"/>
      <c r="C535" s="150"/>
      <c r="D535" s="148"/>
      <c r="E535" s="150"/>
      <c r="F535" s="150"/>
      <c r="G535" s="154"/>
    </row>
    <row r="536" spans="1:7" ht="12.75">
      <c r="A536" s="150"/>
      <c r="B536" s="150"/>
      <c r="C536" s="150"/>
      <c r="D536" s="148"/>
      <c r="E536" s="150"/>
      <c r="F536" s="150"/>
      <c r="G536" s="154"/>
    </row>
    <row r="537" spans="1:7" ht="12.75">
      <c r="A537" s="150"/>
      <c r="B537" s="150"/>
      <c r="C537" s="150"/>
      <c r="D537" s="148"/>
      <c r="E537" s="150"/>
      <c r="F537" s="150"/>
      <c r="G537" s="154"/>
    </row>
    <row r="538" spans="1:7" ht="12.75">
      <c r="A538" s="150"/>
      <c r="B538" s="150"/>
      <c r="C538" s="150"/>
      <c r="D538" s="148"/>
      <c r="E538" s="150"/>
      <c r="F538" s="150"/>
      <c r="G538" s="154"/>
    </row>
    <row r="539" spans="1:7" ht="12.75">
      <c r="A539" s="150"/>
      <c r="B539" s="150"/>
      <c r="C539" s="150"/>
      <c r="D539" s="148"/>
      <c r="E539" s="150"/>
      <c r="F539" s="150"/>
      <c r="G539" s="154"/>
    </row>
    <row r="540" spans="1:7" ht="12.75">
      <c r="A540" s="150"/>
      <c r="B540" s="150"/>
      <c r="C540" s="150"/>
      <c r="D540" s="148"/>
      <c r="E540" s="150"/>
      <c r="F540" s="150"/>
      <c r="G540" s="154"/>
    </row>
    <row r="541" spans="1:7" ht="12.75">
      <c r="A541" s="150"/>
      <c r="B541" s="150"/>
      <c r="C541" s="150"/>
      <c r="D541" s="148"/>
      <c r="E541" s="150"/>
      <c r="F541" s="150"/>
      <c r="G541" s="154"/>
    </row>
    <row r="542" spans="1:7" ht="12.75">
      <c r="A542" s="150"/>
      <c r="B542" s="150"/>
      <c r="C542" s="150"/>
      <c r="D542" s="148"/>
      <c r="E542" s="150"/>
      <c r="F542" s="150"/>
      <c r="G542" s="154"/>
    </row>
    <row r="543" spans="1:7" ht="12.75">
      <c r="A543" s="150"/>
      <c r="B543" s="150"/>
      <c r="C543" s="150"/>
      <c r="D543" s="148"/>
      <c r="E543" s="150"/>
      <c r="F543" s="150"/>
      <c r="G543" s="154"/>
    </row>
    <row r="544" spans="1:7" ht="12.75">
      <c r="A544" s="150"/>
      <c r="B544" s="150"/>
      <c r="C544" s="150"/>
      <c r="D544" s="148"/>
      <c r="E544" s="150"/>
      <c r="F544" s="150"/>
      <c r="G544" s="154"/>
    </row>
    <row r="545" spans="1:7" ht="12.75">
      <c r="A545" s="150"/>
      <c r="B545" s="150"/>
      <c r="C545" s="150"/>
      <c r="D545" s="148"/>
      <c r="E545" s="150"/>
      <c r="F545" s="150"/>
      <c r="G545" s="154"/>
    </row>
    <row r="546" spans="1:7" ht="12.75">
      <c r="A546" s="150"/>
      <c r="B546" s="150"/>
      <c r="C546" s="150"/>
      <c r="D546" s="148"/>
      <c r="E546" s="150"/>
      <c r="F546" s="150"/>
      <c r="G546" s="154"/>
    </row>
    <row r="547" spans="1:7" ht="12.75">
      <c r="A547" s="150"/>
      <c r="B547" s="150"/>
      <c r="C547" s="150"/>
      <c r="D547" s="148"/>
      <c r="E547" s="150"/>
      <c r="F547" s="150"/>
      <c r="G547" s="154"/>
    </row>
    <row r="548" spans="1:7" ht="12.75">
      <c r="A548" s="150"/>
      <c r="B548" s="150"/>
      <c r="C548" s="150"/>
      <c r="D548" s="148"/>
      <c r="E548" s="150"/>
      <c r="F548" s="150"/>
      <c r="G548" s="154"/>
    </row>
    <row r="549" spans="1:7" ht="12.75">
      <c r="A549" s="150"/>
      <c r="B549" s="150"/>
      <c r="C549" s="150"/>
      <c r="D549" s="148"/>
      <c r="E549" s="150"/>
      <c r="F549" s="150"/>
      <c r="G549" s="154"/>
    </row>
    <row r="550" spans="1:7" ht="12.75">
      <c r="A550" s="150"/>
      <c r="B550" s="150"/>
      <c r="C550" s="150"/>
      <c r="D550" s="148"/>
      <c r="E550" s="150"/>
      <c r="F550" s="150"/>
      <c r="G550" s="154"/>
    </row>
  </sheetData>
  <sheetProtection/>
  <printOptions gridLines="1"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zoomScale="150" zoomScaleNormal="150" zoomScalePageLayoutView="0" workbookViewId="0" topLeftCell="A1">
      <selection activeCell="G19" sqref="G19"/>
    </sheetView>
  </sheetViews>
  <sheetFormatPr defaultColWidth="8.421875" defaultRowHeight="12.75"/>
  <cols>
    <col min="1" max="1" width="10.57421875" style="0" customWidth="1"/>
    <col min="2" max="2" width="8.421875" style="0" bestFit="1" customWidth="1"/>
  </cols>
  <sheetData>
    <row r="1" spans="1:7" ht="12.75">
      <c r="A1" s="1" t="s">
        <v>1289</v>
      </c>
      <c r="G1" t="s">
        <v>0</v>
      </c>
    </row>
    <row r="3" ht="12.75">
      <c r="A3" s="4" t="s">
        <v>1290</v>
      </c>
    </row>
    <row r="5" ht="12">
      <c r="A5" s="2" t="s">
        <v>1291</v>
      </c>
    </row>
    <row r="6" ht="12">
      <c r="A6" s="5"/>
    </row>
    <row r="7" ht="12.75">
      <c r="A7" s="4" t="s">
        <v>1292</v>
      </c>
    </row>
    <row r="8" ht="12.75">
      <c r="A8" s="4" t="s">
        <v>1293</v>
      </c>
    </row>
    <row r="9" ht="12.75">
      <c r="A9" s="4" t="s">
        <v>1294</v>
      </c>
    </row>
    <row r="10" ht="12.75">
      <c r="A10" s="4" t="s">
        <v>1295</v>
      </c>
    </row>
    <row r="11" ht="12.75">
      <c r="A11" s="4"/>
    </row>
    <row r="12" ht="12">
      <c r="A12" s="2" t="s">
        <v>1296</v>
      </c>
    </row>
    <row r="13" ht="12">
      <c r="A13" s="23" t="s">
        <v>1297</v>
      </c>
    </row>
    <row r="14" ht="12">
      <c r="A14" s="22" t="s">
        <v>1298</v>
      </c>
    </row>
    <row r="15" ht="12">
      <c r="A15" s="22"/>
    </row>
    <row r="16" spans="1:3" ht="24.75">
      <c r="A16" s="24" t="s">
        <v>1299</v>
      </c>
      <c r="B16" s="24" t="s">
        <v>1300</v>
      </c>
      <c r="C16" s="24" t="s">
        <v>1301</v>
      </c>
    </row>
    <row r="17" spans="1:3" ht="12">
      <c r="A17" s="25">
        <v>0.8</v>
      </c>
      <c r="B17" s="125">
        <v>0.2</v>
      </c>
      <c r="C17" s="24">
        <v>1.28</v>
      </c>
    </row>
    <row r="18" spans="1:3" ht="12">
      <c r="A18" s="25">
        <v>0.85</v>
      </c>
      <c r="B18" s="125">
        <v>0.15</v>
      </c>
      <c r="C18" s="24">
        <v>1.49</v>
      </c>
    </row>
    <row r="19" spans="1:3" ht="12">
      <c r="A19" s="25">
        <v>0.9</v>
      </c>
      <c r="B19" s="125">
        <v>0.1</v>
      </c>
      <c r="C19" s="24">
        <v>1.6400000000000001</v>
      </c>
    </row>
    <row r="20" spans="1:3" ht="12">
      <c r="A20" s="25">
        <v>0.9500000000000001</v>
      </c>
      <c r="B20" s="125">
        <v>0.05</v>
      </c>
      <c r="C20" s="24">
        <v>1.96</v>
      </c>
    </row>
    <row r="21" spans="1:3" ht="12">
      <c r="A21" s="25">
        <v>0.99</v>
      </c>
      <c r="B21" s="125">
        <v>0.01</v>
      </c>
      <c r="C21" s="24">
        <v>2.58</v>
      </c>
    </row>
    <row r="22" ht="12">
      <c r="A22" t="s">
        <v>1302</v>
      </c>
    </row>
    <row r="23" ht="12">
      <c r="A23" s="22" t="s">
        <v>1303</v>
      </c>
    </row>
  </sheetData>
  <sheetProtection/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Mark Gonzalez</cp:lastModifiedBy>
  <dcterms:created xsi:type="dcterms:W3CDTF">2011-07-04T04:00:17Z</dcterms:created>
  <dcterms:modified xsi:type="dcterms:W3CDTF">2024-05-03T19:13:10Z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